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7260" yWindow="-15" windowWidth="7680" windowHeight="7950" tabRatio="914" activeTab="1"/>
  </bookViews>
  <sheets>
    <sheet name="HELP" sheetId="2" r:id="rId1"/>
    <sheet name="02" sheetId="5" r:id="rId2"/>
    <sheet name="10" sheetId="6" r:id="rId3"/>
    <sheet name="12" sheetId="7" r:id="rId4"/>
    <sheet name="20" sheetId="8" r:id="rId5"/>
    <sheet name="22A" sheetId="9" r:id="rId6"/>
    <sheet name="22B" sheetId="10" r:id="rId7"/>
    <sheet name="22C" sheetId="11" r:id="rId8"/>
    <sheet name="22D" sheetId="12" r:id="rId9"/>
    <sheet name="24A" sheetId="13" r:id="rId10"/>
    <sheet name="24B" sheetId="14" r:id="rId11"/>
    <sheet name="24C" sheetId="15" r:id="rId12"/>
    <sheet name="24D" sheetId="16" r:id="rId13"/>
    <sheet name="26A" sheetId="17" r:id="rId14"/>
    <sheet name="26B" sheetId="18" r:id="rId15"/>
    <sheet name="28" sheetId="19" r:id="rId16"/>
    <sheet name="40" sheetId="20" r:id="rId17"/>
    <sheet name="42" sheetId="21" r:id="rId18"/>
    <sheet name="50" sheetId="22" r:id="rId19"/>
    <sheet name="52" sheetId="23" r:id="rId20"/>
    <sheet name="60" sheetId="24" r:id="rId21"/>
    <sheet name="70" sheetId="25" r:id="rId22"/>
    <sheet name="72A" sheetId="26" r:id="rId23"/>
    <sheet name="72B" sheetId="27" r:id="rId24"/>
    <sheet name="74A" sheetId="28" r:id="rId25"/>
    <sheet name="74B" sheetId="29" r:id="rId26"/>
    <sheet name="74C" sheetId="30" r:id="rId27"/>
    <sheet name="74D" sheetId="31" r:id="rId28"/>
    <sheet name="80A" sheetId="32" r:id="rId29"/>
    <sheet name="80B" sheetId="33" r:id="rId30"/>
    <sheet name="80C" sheetId="34" r:id="rId31"/>
    <sheet name="PM90" sheetId="36" r:id="rId32"/>
    <sheet name="PM91" sheetId="37" r:id="rId33"/>
    <sheet name="PM92" sheetId="38" r:id="rId34"/>
    <sheet name="PM93" sheetId="39" r:id="rId35"/>
    <sheet name="PM94" sheetId="40" r:id="rId36"/>
    <sheet name="PM95" sheetId="41" r:id="rId37"/>
    <sheet name="TABLES" sheetId="46" r:id="rId38"/>
    <sheet name="82A" sheetId="48" r:id="rId39"/>
    <sheet name="82B" sheetId="49" r:id="rId40"/>
  </sheets>
  <definedNames>
    <definedName name="Checklist">#REF!</definedName>
    <definedName name="ChecklistPM">#REF!</definedName>
    <definedName name="CURRENT_PILSRA">#REF!</definedName>
    <definedName name="CURRENT_SRA">#REF!</definedName>
    <definedName name="CURRENT_UTPIL">#REF!</definedName>
    <definedName name="CURRENT_UTSRA">#REF!</definedName>
    <definedName name="DATA">#REF!</definedName>
    <definedName name="DATAnames">#REF!</definedName>
    <definedName name="e0BAND">#REF!</definedName>
    <definedName name="e91TIERS">TABLES!$H$5:$H$7</definedName>
    <definedName name="e94FIRE">#REF!</definedName>
    <definedName name="e94FIREcode">#REF!</definedName>
    <definedName name="e94GENGOV">#REF!</definedName>
    <definedName name="e94GENGOVcode">#REF!</definedName>
    <definedName name="e94LIBRARY">#REF!</definedName>
    <definedName name="e94LIBRARYcode">#REF!</definedName>
    <definedName name="e94WATER">#REF!</definedName>
    <definedName name="e94WATERcode">#REF!</definedName>
    <definedName name="e95LTfire">#REF!</definedName>
    <definedName name="e95LTgengov">#REF!</definedName>
    <definedName name="e95LTlibrary">#REF!</definedName>
    <definedName name="e95LTparks">#REF!</definedName>
    <definedName name="e95LTpaved">#REF!</definedName>
    <definedName name="e95LTplanning">#REF!</definedName>
    <definedName name="e95LTpolice">#REF!</definedName>
    <definedName name="e95LTrecfac">#REF!</definedName>
    <definedName name="e95LTrecprog">#REF!</definedName>
    <definedName name="e95LTrecycle">#REF!</definedName>
    <definedName name="e95LTrural">#REF!</definedName>
    <definedName name="e95LTtransit">#REF!</definedName>
    <definedName name="e95LTunpaved">#REF!</definedName>
    <definedName name="e95LTurban">#REF!</definedName>
    <definedName name="e95LTwasteC">#REF!</definedName>
    <definedName name="e95LTwasteD">#REF!</definedName>
    <definedName name="e95LTwasteM">#REF!</definedName>
    <definedName name="e95LTwaterD">#REF!</definedName>
    <definedName name="e95LTwaterT">#REF!</definedName>
    <definedName name="e95LTwaterTD">#REF!</definedName>
    <definedName name="e95LTwinter">#REF!</definedName>
    <definedName name="e95LTwwC">#REF!</definedName>
    <definedName name="e95LTwwCTD">#REF!</definedName>
    <definedName name="e95LTwwT">#REF!</definedName>
    <definedName name="e95STfire">#REF!</definedName>
    <definedName name="e95STgengov">#REF!</definedName>
    <definedName name="e95STlibrary">#REF!</definedName>
    <definedName name="e95STparks">#REF!</definedName>
    <definedName name="e95STpaved">#REF!</definedName>
    <definedName name="e95STplanning">#REF!</definedName>
    <definedName name="e95STpolice">#REF!</definedName>
    <definedName name="e95STrecfac">#REF!</definedName>
    <definedName name="e95STrecprog">#REF!</definedName>
    <definedName name="e95STrecycle">#REF!</definedName>
    <definedName name="e95STrural">#REF!</definedName>
    <definedName name="e95STtransit">#REF!</definedName>
    <definedName name="e95STunpaved">#REF!</definedName>
    <definedName name="e95STurban">#REF!</definedName>
    <definedName name="e95STwasteC">#REF!</definedName>
    <definedName name="e95STwasteD">#REF!</definedName>
    <definedName name="e95STwasteM">#REF!</definedName>
    <definedName name="e95STwaterD">#REF!</definedName>
    <definedName name="e95STwaterT">#REF!</definedName>
    <definedName name="e95STwaterTD">#REF!</definedName>
    <definedName name="e95STwinter">#REF!</definedName>
    <definedName name="e95STwwC">#REF!</definedName>
    <definedName name="e95STwwCTD">#REF!</definedName>
    <definedName name="e95STwwT">#REF!</definedName>
    <definedName name="e95UTfire">#REF!</definedName>
    <definedName name="e95UTgengov">#REF!</definedName>
    <definedName name="e95UTlibrary">#REF!</definedName>
    <definedName name="e95UTparks">#REF!</definedName>
    <definedName name="e95UTpaved">#REF!</definedName>
    <definedName name="e95UTplanning">#REF!</definedName>
    <definedName name="e95UTpolice">#REF!</definedName>
    <definedName name="e95UTrecfac">#REF!</definedName>
    <definedName name="e95UTrecprog">#REF!</definedName>
    <definedName name="e95UTrecycle">#REF!</definedName>
    <definedName name="e95UTrural">#REF!</definedName>
    <definedName name="e95UTtransit">#REF!</definedName>
    <definedName name="e95UTunpaved">#REF!</definedName>
    <definedName name="e95UTurban">#REF!</definedName>
    <definedName name="e95UTwasteC">#REF!</definedName>
    <definedName name="e95UTwasteD">#REF!</definedName>
    <definedName name="e95UTwasteM">#REF!</definedName>
    <definedName name="e95UTwaterD">#REF!</definedName>
    <definedName name="e95UTwaterT">#REF!</definedName>
    <definedName name="e95UTwaterTD">#REF!</definedName>
    <definedName name="e95UTwinter">#REF!</definedName>
    <definedName name="e95UTwwC">#REF!</definedName>
    <definedName name="e95UTwwCTD">#REF!</definedName>
    <definedName name="e95UTwwT">#REF!</definedName>
    <definedName name="eALPHANAMES">#REF!</definedName>
    <definedName name="eBLANK">TABLES!$S$4</definedName>
    <definedName name="eEIGHT">#REF!</definedName>
    <definedName name="eFIVE">#REF!</definedName>
    <definedName name="eFOUR">#REF!</definedName>
    <definedName name="eFULLOCCUPIED">#REF!</definedName>
    <definedName name="eGENERALONLY">#REF!</definedName>
    <definedName name="eJOINTBOARDS">TABLES!$AM$4:$AM$45</definedName>
    <definedName name="eLANGUAGE">TABLES!$C$4:$C$5</definedName>
    <definedName name="eMUNNAME">#REF!</definedName>
    <definedName name="eNINE">#REF!</definedName>
    <definedName name="eONE">#REF!</definedName>
    <definedName name="ePHASEIN">TABLES!$AA$4:$AA$10</definedName>
    <definedName name="ePILCLASSES">#REF!</definedName>
    <definedName name="eRTCBAND0">#REF!</definedName>
    <definedName name="eRTCBAND0LMH">#REF!</definedName>
    <definedName name="eRTQBAND0">#REF!</definedName>
    <definedName name="eRTQDISC100">#REF!</definedName>
    <definedName name="eS12FUNCTIONS">TABLES!$AE$4:$AE$56</definedName>
    <definedName name="eS20TAXBANDS">#REF!</definedName>
    <definedName name="eS40FUNCTIONS">TABLES!$AI$4:$AI$59</definedName>
    <definedName name="eS82UNITS">TABLES!$AQ$4:$AQ$66</definedName>
    <definedName name="eS91LIST">#REF!</definedName>
    <definedName name="eS91UNITS">#REF!</definedName>
    <definedName name="eSEVEN">#REF!</definedName>
    <definedName name="eSIX">#REF!</definedName>
    <definedName name="eTAXBANDS">#REF!</definedName>
    <definedName name="eTAXCLASSES">#REF!</definedName>
    <definedName name="eTHN">TABLES!#REF!</definedName>
    <definedName name="eTHREE">#REF!</definedName>
    <definedName name="eTWO">#REF!</definedName>
    <definedName name="eYESNO">TABLES!$S$4:$S$5</definedName>
    <definedName name="eYESNONA">TABLES!$W$4:$W$6</definedName>
    <definedName name="eZERO">TABLES!$Y$5</definedName>
    <definedName name="fMUNNAME">#REF!</definedName>
    <definedName name="fTHN">TABLES!#REF!</definedName>
    <definedName name="fYESNO">TABLES!$T$4:$T$5</definedName>
    <definedName name="fYESNONA">TABLES!$X$4:$X$6</definedName>
    <definedName name="LANGUAGE">#REF!</definedName>
    <definedName name="PILGPL_ROW">#REF!</definedName>
    <definedName name="PILGPL1">'24A'!$B$19:$CA$49</definedName>
    <definedName name="pilgpl2">'24A'!$B$50:$CA$80</definedName>
    <definedName name="pilgpl3">'24A'!$B$81:$CA$111</definedName>
    <definedName name="pilgpl4">'24A'!$B$112:$CA$142</definedName>
    <definedName name="pilgpl5">'24A'!$B$143:$CA$173</definedName>
    <definedName name="pilgpl6">'24A'!$B$174:$CA$204</definedName>
    <definedName name="pilgpl7">'24A'!$B$205:$CA$235</definedName>
    <definedName name="pilsra_list">#REF!</definedName>
    <definedName name="PILSRA_OFFSET">#REF!</definedName>
    <definedName name="PILSRA_ROWS">#REF!</definedName>
    <definedName name="PILSRA_TEMPLATE">#REF!</definedName>
    <definedName name="pilsrarange1">'24B'!$B$19:$CA$49</definedName>
    <definedName name="PM95_1">'PM95'!$T$20:$X$23</definedName>
    <definedName name="PM95_10">'PM95'!$T$110:$X$113</definedName>
    <definedName name="PM95_11">'PM95'!$T$122:$X$125</definedName>
    <definedName name="PM95_12">'PM95'!$T$158:$X$161</definedName>
    <definedName name="pm95_13">'PM95'!$T$68:$X$71</definedName>
    <definedName name="pm95_14">'PM95'!$T$74:$X$77</definedName>
    <definedName name="pm95_15">'PM95'!$T$98:$X$101</definedName>
    <definedName name="pm95_16">'PM95'!$T$104:$X$107</definedName>
    <definedName name="pm95_17">'PM95'!$T$116:$X$119</definedName>
    <definedName name="pm95_18">'PM95'!$T$128:$X$131</definedName>
    <definedName name="PM95_19">'PM95'!$T$80:$X$83</definedName>
    <definedName name="PM95_2">'PM95'!$T$26:$X$29</definedName>
    <definedName name="PM95_20">'PM95'!$T$86:$X$89</definedName>
    <definedName name="PM95_21">'PM95'!$T$134:$X$137</definedName>
    <definedName name="PM95_22">'PM95'!$T$140:$X$143</definedName>
    <definedName name="PM95_23">'PM95'!$T$146:$X$149</definedName>
    <definedName name="PM95_24">'PM95'!$T$152:$X$155</definedName>
    <definedName name="PM95_3">'PM95'!$T$32:$X$35</definedName>
    <definedName name="PM95_4">'PM95'!$T$38:$X$41</definedName>
    <definedName name="PM95_5">'PM95'!$T$44:$X$47</definedName>
    <definedName name="PM95_6">'PM95'!$T$50:$X$53</definedName>
    <definedName name="PM95_7">'PM95'!$T$56:$X$59</definedName>
    <definedName name="PM95_8">'PM95'!$T$62:$X$65</definedName>
    <definedName name="PM95_9">'PM95'!$T$92:$X$95</definedName>
    <definedName name="PM95_ROW">#REF!</definedName>
    <definedName name="PM95ColumnTWO">#REF!</definedName>
    <definedName name="_xlnm.Print_Area" localSheetId="1">'02'!$B$1:$S$84</definedName>
    <definedName name="_xlnm.Print_Area" localSheetId="2">'10'!$B$10:$V$65536</definedName>
    <definedName name="_xlnm.Print_Area" localSheetId="3">'12'!$B$10:$V$84</definedName>
    <definedName name="_xlnm.Print_Area" localSheetId="4">'20'!$B$10:$W$84</definedName>
    <definedName name="_xlnm.Print_Area" localSheetId="5">'22A'!$B$19:$V$49</definedName>
    <definedName name="_xlnm.Print_Area" localSheetId="6">'22B'!$B$19:$V$50</definedName>
    <definedName name="_xlnm.Print_Area" localSheetId="7">'22C'!$B$19:$V$50</definedName>
    <definedName name="_xlnm.Print_Area" localSheetId="8">'22D'!$B$10:$V$48</definedName>
    <definedName name="_xlnm.Print_Area" localSheetId="9">'24A'!$B$19:$V$49</definedName>
    <definedName name="_xlnm.Print_Area" localSheetId="10">'24B'!$B$19:$V$50</definedName>
    <definedName name="_xlnm.Print_Area" localSheetId="11">'24C'!$B$19:$V$50</definedName>
    <definedName name="_xlnm.Print_Area" localSheetId="12">'24D'!$B$10:$V$47</definedName>
    <definedName name="_xlnm.Print_Area" localSheetId="13">'26A'!$B$10:$AB$79</definedName>
    <definedName name="_xlnm.Print_Area" localSheetId="14">'26B'!$B$10:$AE$41</definedName>
    <definedName name="_xlnm.Print_Area" localSheetId="15">'28'!$B$10:$Y$40</definedName>
    <definedName name="_xlnm.Print_Area" localSheetId="16">'40'!$B$10:$AE$86</definedName>
    <definedName name="_xlnm.Print_Area" localSheetId="17">'42'!$B$10:$X$95</definedName>
    <definedName name="_xlnm.Print_Area" localSheetId="18">'50'!$B$10:$V$118</definedName>
    <definedName name="_xlnm.Print_Area" localSheetId="19">'52'!$B$10:$Z$92</definedName>
    <definedName name="_xlnm.Print_Area" localSheetId="20">'60'!$B$10:$W$131</definedName>
    <definedName name="_xlnm.Print_Area" localSheetId="21">'70'!$B$10:$V$159</definedName>
    <definedName name="_xlnm.Print_Area" localSheetId="22">'72A'!$B$10:$V$36</definedName>
    <definedName name="_xlnm.Print_Area" localSheetId="23">'72B'!$B$10:$AB$54</definedName>
    <definedName name="_xlnm.Print_Area" localSheetId="24">'74A'!$B$10:$V$77</definedName>
    <definedName name="_xlnm.Print_Area" localSheetId="25">'74B'!$B$10:$V$54</definedName>
    <definedName name="_xlnm.Print_Area" localSheetId="26">'74C'!$B$10:$W$64</definedName>
    <definedName name="_xlnm.Print_Area" localSheetId="27">'74D'!$B$10:$V$39</definedName>
    <definedName name="_xlnm.Print_Area" localSheetId="28">'80A'!$B$10:$V$84</definedName>
    <definedName name="_xlnm.Print_Area" localSheetId="29">'80B'!$B$10:$P$29</definedName>
    <definedName name="_xlnm.Print_Area" localSheetId="30">'80C'!$B$10:$Q$125</definedName>
    <definedName name="_xlnm.Print_Area" localSheetId="38">'82A'!$B$10:$V$83</definedName>
    <definedName name="_xlnm.Print_Area" localSheetId="39">'82B'!$B$10:$V$71</definedName>
    <definedName name="_xlnm.Print_Area" localSheetId="0">HELP!$B$1:$H$27</definedName>
    <definedName name="_xlnm.Print_Area" localSheetId="31">'PM90'!$B$10:$V$30</definedName>
    <definedName name="_xlnm.Print_Area" localSheetId="32">'PM91'!$B$10:$AF$174</definedName>
    <definedName name="_xlnm.Print_Area" localSheetId="33">'PM92'!$B$11:$V$303</definedName>
    <definedName name="_xlnm.Print_Area" localSheetId="34">'PM93'!$B$11:$O$277</definedName>
    <definedName name="_xlnm.Print_Area" localSheetId="35">'PM94'!$B$10:$V$63</definedName>
    <definedName name="_xlnm.Print_Area" localSheetId="36">'PM95'!$B$20:$Y$162</definedName>
    <definedName name="_xlnm.Print_Titles" localSheetId="2">'10'!$1:$9</definedName>
    <definedName name="_xlnm.Print_Titles" localSheetId="3">'12'!$1:$9</definedName>
    <definedName name="_xlnm.Print_Titles" localSheetId="4">'20'!$1:$9</definedName>
    <definedName name="_xlnm.Print_Titles" localSheetId="5">'22A'!$1:$18</definedName>
    <definedName name="_xlnm.Print_Titles" localSheetId="6">'22B'!$1:$18</definedName>
    <definedName name="_xlnm.Print_Titles" localSheetId="7">'22C'!$1:$18</definedName>
    <definedName name="_xlnm.Print_Titles" localSheetId="8">'22D'!$1:$9</definedName>
    <definedName name="_xlnm.Print_Titles" localSheetId="9">'24A'!$1:$18</definedName>
    <definedName name="_xlnm.Print_Titles" localSheetId="10">'24B'!$1:$18</definedName>
    <definedName name="_xlnm.Print_Titles" localSheetId="11">'24C'!$1:$18</definedName>
    <definedName name="_xlnm.Print_Titles" localSheetId="12">'24D'!$1:$9</definedName>
    <definedName name="_xlnm.Print_Titles" localSheetId="13">'26A'!$1:$9</definedName>
    <definedName name="_xlnm.Print_Titles" localSheetId="14">'26B'!$1:$9</definedName>
    <definedName name="_xlnm.Print_Titles" localSheetId="15">'28'!$1:$9</definedName>
    <definedName name="_xlnm.Print_Titles" localSheetId="16">'40'!$1:$9</definedName>
    <definedName name="_xlnm.Print_Titles" localSheetId="17">'42'!$1:$9</definedName>
    <definedName name="_xlnm.Print_Titles" localSheetId="18">'50'!$1:$9</definedName>
    <definedName name="_xlnm.Print_Titles" localSheetId="19">'52'!$1:$9</definedName>
    <definedName name="_xlnm.Print_Titles" localSheetId="20">'60'!$1:$9</definedName>
    <definedName name="_xlnm.Print_Titles" localSheetId="21">'70'!$1:$9</definedName>
    <definedName name="_xlnm.Print_Titles" localSheetId="22">'72A'!$1:$9</definedName>
    <definedName name="_xlnm.Print_Titles" localSheetId="23">'72B'!$1:$9</definedName>
    <definedName name="_xlnm.Print_Titles" localSheetId="24">'74A'!$1:$9</definedName>
    <definedName name="_xlnm.Print_Titles" localSheetId="25">'74B'!$1:$9</definedName>
    <definedName name="_xlnm.Print_Titles" localSheetId="26">'74C'!$1:$9</definedName>
    <definedName name="_xlnm.Print_Titles" localSheetId="27">'74D'!$1:$9</definedName>
    <definedName name="_xlnm.Print_Titles" localSheetId="28">'80A'!$1:$9</definedName>
    <definedName name="_xlnm.Print_Titles" localSheetId="29">'80B'!$1:$9</definedName>
    <definedName name="_xlnm.Print_Titles" localSheetId="30">'80C'!$1:$9</definedName>
    <definedName name="_xlnm.Print_Titles" localSheetId="38">'82A'!$1:$9</definedName>
    <definedName name="_xlnm.Print_Titles" localSheetId="39">'82B'!$1:$9</definedName>
    <definedName name="_xlnm.Print_Titles" localSheetId="31">'PM90'!$1:$9</definedName>
    <definedName name="_xlnm.Print_Titles" localSheetId="32">'PM91'!$1:$9</definedName>
    <definedName name="_xlnm.Print_Titles" localSheetId="33">'PM92'!$1:$10</definedName>
    <definedName name="_xlnm.Print_Titles" localSheetId="34">'PM93'!$1:$10</definedName>
    <definedName name="_xlnm.Print_Titles" localSheetId="35">'PM94'!$1:$9</definedName>
    <definedName name="_xlnm.Print_Titles" localSheetId="36">'PM95'!$1:$19</definedName>
    <definedName name="selected_pilsra_start">#REF!</definedName>
    <definedName name="selected_pilsra_table">#REF!</definedName>
    <definedName name="SELECTED_SRA_START">#REF!</definedName>
    <definedName name="selected_sra_table">#REF!</definedName>
    <definedName name="selected_utpil_start">#REF!</definedName>
    <definedName name="selected_utpil_table">#REF!</definedName>
    <definedName name="selected_utsra_start">#REF!</definedName>
    <definedName name="selected_utsra_table">#REF!</definedName>
    <definedName name="sra_list">#REF!</definedName>
    <definedName name="SRA_OFFSET">#REF!</definedName>
    <definedName name="sra_rows">#REF!</definedName>
    <definedName name="SRA_TABLE">#REF!</definedName>
    <definedName name="SRA_TABLE_START">#REF!</definedName>
    <definedName name="SRA_TEMPLATE">#REF!</definedName>
    <definedName name="SraRange1">'22B'!$B$19:$CA$49</definedName>
    <definedName name="SUBTOTAL229201">'22A'!$U$46</definedName>
    <definedName name="SUBTOTAL229202">'22A'!$U$77</definedName>
    <definedName name="SUBTOTAL229203">'22A'!$U$108</definedName>
    <definedName name="SUBTOTAL229204">'22A'!$U$139</definedName>
    <definedName name="SUBTOTAL229205">'22A'!$U$170</definedName>
    <definedName name="SUBTOTAL229206">'22A'!$U$201</definedName>
    <definedName name="SUBTOTAL229207">'22A'!$U$232</definedName>
    <definedName name="SUBTOTAL249201">'24A'!$U$46</definedName>
    <definedName name="SUBTOTAL249202">'24A'!$U$77</definedName>
    <definedName name="SUBTOTAL249203">'24A'!$U$108</definedName>
    <definedName name="SUBTOTAL249204">'24A'!$U$139</definedName>
    <definedName name="SUBTOTAL249205">'24A'!$U$170</definedName>
    <definedName name="SUBTOTAL249206">'24A'!$U$201</definedName>
    <definedName name="SUBTOTAL249207">'24A'!$U$232</definedName>
    <definedName name="TAXGPL_ROW">#REF!</definedName>
    <definedName name="TAXGPL1">'22A'!$B$19:$CA$49</definedName>
    <definedName name="taxgpl2">'22A'!$B$50:$CA$80</definedName>
    <definedName name="taxgpl3">'22A'!$B$81:$CA$111</definedName>
    <definedName name="taxgpl4">'22A'!$B$112:$CA$142</definedName>
    <definedName name="taxgpl5">'22A'!$B$143:$CA$173</definedName>
    <definedName name="taxgpl6">'22A'!$B$174:$CA$204</definedName>
    <definedName name="taxgpl7">'22A'!$B$205:$CA$235</definedName>
    <definedName name="TOTAL22B">'22B'!$U$16</definedName>
    <definedName name="TOTAL22C">'22C'!$U$16</definedName>
    <definedName name="TOTAL24B">'24B'!$U$16</definedName>
    <definedName name="TOTAL24C">'24C'!$U$16</definedName>
    <definedName name="UT">#REF!</definedName>
    <definedName name="utpil_list">#REF!</definedName>
    <definedName name="UTPIL_OFFSET">#REF!</definedName>
    <definedName name="UTPIL_ROWS">#REF!</definedName>
    <definedName name="UTPIL_TEMPLATE">#REF!</definedName>
    <definedName name="utpilrange1">'24C'!$B$19:$CA$49</definedName>
    <definedName name="utsra_list">#REF!</definedName>
    <definedName name="UTSRA_OFFSET">#REF!</definedName>
    <definedName name="UTSRA_ROWS">#REF!</definedName>
    <definedName name="UTSRA_TEMPLATE">#REF!</definedName>
    <definedName name="utsrarange1">'22C'!$B$19:$CA$49</definedName>
  </definedNames>
  <calcPr calcId="145621" fullCalcOnLoad="1"/>
</workbook>
</file>

<file path=xl/calcChain.xml><?xml version="1.0" encoding="utf-8"?>
<calcChain xmlns="http://schemas.openxmlformats.org/spreadsheetml/2006/main">
  <c r="U1" i="48" l="1"/>
  <c r="C2" i="48"/>
  <c r="U5" i="48"/>
  <c r="U8" i="48"/>
  <c r="T18" i="48"/>
  <c r="T21" i="48"/>
  <c r="T22" i="48"/>
  <c r="T23" i="48"/>
  <c r="T24" i="48"/>
  <c r="T25" i="48"/>
  <c r="T26" i="48"/>
  <c r="K27" i="48"/>
  <c r="T27" i="48"/>
  <c r="T28" i="48"/>
  <c r="T30" i="48"/>
  <c r="T31" i="48"/>
  <c r="T32" i="48"/>
  <c r="T33" i="48"/>
  <c r="T34" i="48"/>
  <c r="T35" i="48"/>
  <c r="K36" i="48"/>
  <c r="T36" i="48"/>
  <c r="T37" i="48"/>
  <c r="T39" i="48"/>
  <c r="T40" i="48"/>
  <c r="T41" i="48"/>
  <c r="T42" i="48"/>
  <c r="T43" i="48"/>
  <c r="T44" i="48"/>
  <c r="K45" i="48"/>
  <c r="T45" i="48"/>
  <c r="T46" i="48"/>
  <c r="T48" i="48"/>
  <c r="T49" i="48"/>
  <c r="T50" i="48"/>
  <c r="T51" i="48"/>
  <c r="T52" i="48"/>
  <c r="K53" i="48"/>
  <c r="T53" i="48"/>
  <c r="T54" i="48"/>
  <c r="T56" i="48"/>
  <c r="T57" i="48"/>
  <c r="T58" i="48"/>
  <c r="K59" i="48"/>
  <c r="T59" i="48"/>
  <c r="T60" i="48"/>
  <c r="T62" i="48"/>
  <c r="T65" i="48"/>
  <c r="T66" i="48"/>
  <c r="T67" i="48"/>
  <c r="U67" i="48" s="1"/>
  <c r="T68" i="48"/>
  <c r="T69" i="48"/>
  <c r="T70" i="48"/>
  <c r="K71" i="48"/>
  <c r="T71" i="48"/>
  <c r="T72" i="48"/>
  <c r="T74" i="48"/>
  <c r="T75" i="48"/>
  <c r="T76" i="48"/>
  <c r="T77" i="48"/>
  <c r="T78" i="48"/>
  <c r="K79" i="48"/>
  <c r="T79" i="48"/>
  <c r="T80" i="48"/>
  <c r="T82" i="48"/>
  <c r="U1" i="49"/>
  <c r="C2" i="49"/>
  <c r="U5" i="49"/>
  <c r="U8" i="49"/>
  <c r="X15" i="49"/>
  <c r="M19" i="49"/>
  <c r="Z19" i="49"/>
  <c r="AA19" i="49"/>
  <c r="AB19" i="49"/>
  <c r="AC19" i="49"/>
  <c r="AD19" i="49" s="1"/>
  <c r="M20" i="49"/>
  <c r="AC20" i="49" s="1"/>
  <c r="Z20" i="49"/>
  <c r="AA20" i="49"/>
  <c r="M21" i="49"/>
  <c r="AC21" i="49" s="1"/>
  <c r="Z21" i="49"/>
  <c r="AA21" i="49"/>
  <c r="AB21" i="49"/>
  <c r="M22" i="49"/>
  <c r="Z22" i="49"/>
  <c r="AA22" i="49"/>
  <c r="AB22" i="49"/>
  <c r="AC22" i="49"/>
  <c r="AD22" i="49" s="1"/>
  <c r="X22" i="49" s="1"/>
  <c r="M23" i="49"/>
  <c r="Z23" i="49"/>
  <c r="AA23" i="49"/>
  <c r="AB23" i="49"/>
  <c r="AC23" i="49"/>
  <c r="AD23" i="49"/>
  <c r="X23" i="49" s="1"/>
  <c r="M24" i="49"/>
  <c r="AC24" i="49" s="1"/>
  <c r="Z24" i="49"/>
  <c r="AA24" i="49"/>
  <c r="AB24" i="49"/>
  <c r="AD24" i="49" s="1"/>
  <c r="X24" i="49" s="1"/>
  <c r="M25" i="49"/>
  <c r="AC25" i="49" s="1"/>
  <c r="Z25" i="49"/>
  <c r="AA25" i="49"/>
  <c r="AB25" i="49"/>
  <c r="M26" i="49"/>
  <c r="AC26" i="49" s="1"/>
  <c r="Z26" i="49"/>
  <c r="AA26" i="49"/>
  <c r="AB26" i="49"/>
  <c r="M27" i="49"/>
  <c r="Z27" i="49"/>
  <c r="AA27" i="49"/>
  <c r="AB27" i="49"/>
  <c r="AC27" i="49"/>
  <c r="AD27" i="49" s="1"/>
  <c r="X27" i="49" s="1"/>
  <c r="M28" i="49"/>
  <c r="AC28" i="49" s="1"/>
  <c r="Z28" i="49"/>
  <c r="AA28" i="49"/>
  <c r="AB28" i="49"/>
  <c r="AD28" i="49" s="1"/>
  <c r="X28" i="49" s="1"/>
  <c r="M29" i="49"/>
  <c r="Z29" i="49"/>
  <c r="AA29" i="49"/>
  <c r="AB29" i="49"/>
  <c r="AC29" i="49"/>
  <c r="M30" i="49"/>
  <c r="AC30" i="49" s="1"/>
  <c r="Z30" i="49"/>
  <c r="AA30" i="49"/>
  <c r="AB30" i="49"/>
  <c r="AD30" i="49" s="1"/>
  <c r="X30" i="49" s="1"/>
  <c r="M31" i="49"/>
  <c r="AC31" i="49" s="1"/>
  <c r="Z31" i="49"/>
  <c r="AA31" i="49"/>
  <c r="AB31" i="49"/>
  <c r="AD31" i="49" s="1"/>
  <c r="X31" i="49" s="1"/>
  <c r="M32" i="49"/>
  <c r="Z32" i="49"/>
  <c r="AA32" i="49"/>
  <c r="AB32" i="49"/>
  <c r="AC32" i="49"/>
  <c r="AD32" i="49" s="1"/>
  <c r="X32" i="49" s="1"/>
  <c r="M33" i="49"/>
  <c r="AC33" i="49" s="1"/>
  <c r="AD33" i="49" s="1"/>
  <c r="X33" i="49" s="1"/>
  <c r="Z33" i="49"/>
  <c r="AA33" i="49"/>
  <c r="AB33" i="49"/>
  <c r="M34" i="49"/>
  <c r="AC34" i="49" s="1"/>
  <c r="Z34" i="49"/>
  <c r="AA34" i="49"/>
  <c r="AB34" i="49"/>
  <c r="M35" i="49"/>
  <c r="AC35" i="49" s="1"/>
  <c r="Z35" i="49"/>
  <c r="AA35" i="49"/>
  <c r="AB35" i="49"/>
  <c r="M36" i="49"/>
  <c r="Z36" i="49"/>
  <c r="AA36" i="49"/>
  <c r="AB36" i="49"/>
  <c r="AC36" i="49"/>
  <c r="AD36" i="49" s="1"/>
  <c r="X36" i="49" s="1"/>
  <c r="M37" i="49"/>
  <c r="AC37" i="49" s="1"/>
  <c r="AD37" i="49" s="1"/>
  <c r="X37" i="49" s="1"/>
  <c r="Z37" i="49"/>
  <c r="AA37" i="49"/>
  <c r="AB37" i="49"/>
  <c r="M38" i="49"/>
  <c r="AC38" i="49" s="1"/>
  <c r="Z38" i="49"/>
  <c r="AA38" i="49"/>
  <c r="AB38" i="49"/>
  <c r="M39" i="49"/>
  <c r="AC39" i="49" s="1"/>
  <c r="Z39" i="49"/>
  <c r="AA39" i="49"/>
  <c r="AB39" i="49"/>
  <c r="M40" i="49"/>
  <c r="Z40" i="49"/>
  <c r="AA40" i="49"/>
  <c r="AB40" i="49"/>
  <c r="AC40" i="49"/>
  <c r="AD40" i="49" s="1"/>
  <c r="X40" i="49" s="1"/>
  <c r="M41" i="49"/>
  <c r="AC41" i="49" s="1"/>
  <c r="AD41" i="49" s="1"/>
  <c r="X41" i="49" s="1"/>
  <c r="Z41" i="49"/>
  <c r="AA41" i="49"/>
  <c r="AB41" i="49"/>
  <c r="M42" i="49"/>
  <c r="AC42" i="49" s="1"/>
  <c r="Z42" i="49"/>
  <c r="AA42" i="49"/>
  <c r="AB42" i="49"/>
  <c r="AD42" i="49" s="1"/>
  <c r="X42" i="49" s="1"/>
  <c r="M43" i="49"/>
  <c r="AC43" i="49" s="1"/>
  <c r="Z43" i="49"/>
  <c r="AA43" i="49"/>
  <c r="AB43" i="49"/>
  <c r="AD43" i="49" s="1"/>
  <c r="X43" i="49" s="1"/>
  <c r="M44" i="49"/>
  <c r="Z44" i="49"/>
  <c r="AA44" i="49"/>
  <c r="AB44" i="49"/>
  <c r="AC44" i="49"/>
  <c r="AD44" i="49" s="1"/>
  <c r="X44" i="49" s="1"/>
  <c r="M45" i="49"/>
  <c r="AC45" i="49" s="1"/>
  <c r="AD45" i="49" s="1"/>
  <c r="X45" i="49" s="1"/>
  <c r="Z45" i="49"/>
  <c r="AA45" i="49"/>
  <c r="AB45" i="49"/>
  <c r="M46" i="49"/>
  <c r="AC46" i="49" s="1"/>
  <c r="Z46" i="49"/>
  <c r="AA46" i="49"/>
  <c r="AB46" i="49"/>
  <c r="AD46" i="49" s="1"/>
  <c r="X46" i="49" s="1"/>
  <c r="M47" i="49"/>
  <c r="AC47" i="49" s="1"/>
  <c r="Z47" i="49"/>
  <c r="AA47" i="49"/>
  <c r="AB47" i="49"/>
  <c r="AD47" i="49" s="1"/>
  <c r="X47" i="49" s="1"/>
  <c r="M48" i="49"/>
  <c r="Z48" i="49"/>
  <c r="AA48" i="49"/>
  <c r="AB48" i="49"/>
  <c r="AC48" i="49"/>
  <c r="AD48" i="49" s="1"/>
  <c r="X48" i="49" s="1"/>
  <c r="M49" i="49"/>
  <c r="AC49" i="49" s="1"/>
  <c r="AD49" i="49" s="1"/>
  <c r="X49" i="49" s="1"/>
  <c r="Z49" i="49"/>
  <c r="AA49" i="49"/>
  <c r="AB49" i="49"/>
  <c r="M50" i="49"/>
  <c r="AC50" i="49" s="1"/>
  <c r="Z50" i="49"/>
  <c r="AA50" i="49"/>
  <c r="AB50" i="49"/>
  <c r="M51" i="49"/>
  <c r="AC51" i="49" s="1"/>
  <c r="Z51" i="49"/>
  <c r="AA51" i="49"/>
  <c r="AB51" i="49"/>
  <c r="M52" i="49"/>
  <c r="Z52" i="49"/>
  <c r="AA52" i="49"/>
  <c r="AB52" i="49"/>
  <c r="AC52" i="49"/>
  <c r="AD52" i="49" s="1"/>
  <c r="X52" i="49" s="1"/>
  <c r="M53" i="49"/>
  <c r="AC53" i="49" s="1"/>
  <c r="AD53" i="49" s="1"/>
  <c r="X53" i="49" s="1"/>
  <c r="Z53" i="49"/>
  <c r="AA53" i="49"/>
  <c r="AB53" i="49"/>
  <c r="M54" i="49"/>
  <c r="AC54" i="49" s="1"/>
  <c r="Z54" i="49"/>
  <c r="AA54" i="49"/>
  <c r="AB54" i="49"/>
  <c r="M55" i="49"/>
  <c r="AC55" i="49" s="1"/>
  <c r="Z55" i="49"/>
  <c r="AA55" i="49"/>
  <c r="AB55" i="49"/>
  <c r="M56" i="49"/>
  <c r="Z56" i="49"/>
  <c r="AA56" i="49"/>
  <c r="AB56" i="49"/>
  <c r="AC56" i="49"/>
  <c r="AD56" i="49" s="1"/>
  <c r="X56" i="49" s="1"/>
  <c r="M57" i="49"/>
  <c r="AC57" i="49" s="1"/>
  <c r="AD57" i="49" s="1"/>
  <c r="X57" i="49" s="1"/>
  <c r="Z57" i="49"/>
  <c r="AA57" i="49"/>
  <c r="AB57" i="49"/>
  <c r="M58" i="49"/>
  <c r="AC58" i="49" s="1"/>
  <c r="Z58" i="49"/>
  <c r="AA58" i="49"/>
  <c r="AB58" i="49"/>
  <c r="AD58" i="49" s="1"/>
  <c r="X58" i="49" s="1"/>
  <c r="M59" i="49"/>
  <c r="AC59" i="49" s="1"/>
  <c r="Z59" i="49"/>
  <c r="AA59" i="49"/>
  <c r="AB59" i="49"/>
  <c r="AD59" i="49" s="1"/>
  <c r="X59" i="49" s="1"/>
  <c r="M60" i="49"/>
  <c r="Z60" i="49"/>
  <c r="AA60" i="49"/>
  <c r="AB60" i="49"/>
  <c r="AC60" i="49"/>
  <c r="AD60" i="49" s="1"/>
  <c r="X60" i="49" s="1"/>
  <c r="M61" i="49"/>
  <c r="AC61" i="49" s="1"/>
  <c r="AD61" i="49" s="1"/>
  <c r="X61" i="49" s="1"/>
  <c r="Z61" i="49"/>
  <c r="AA61" i="49"/>
  <c r="AB61" i="49"/>
  <c r="M62" i="49"/>
  <c r="AC62" i="49" s="1"/>
  <c r="Z62" i="49"/>
  <c r="AA62" i="49"/>
  <c r="AB62" i="49"/>
  <c r="AD62" i="49" s="1"/>
  <c r="X62" i="49" s="1"/>
  <c r="M63" i="49"/>
  <c r="AC63" i="49" s="1"/>
  <c r="Z63" i="49"/>
  <c r="AA63" i="49"/>
  <c r="AB63" i="49"/>
  <c r="AD63" i="49" s="1"/>
  <c r="X63" i="49" s="1"/>
  <c r="M64" i="49"/>
  <c r="Z64" i="49"/>
  <c r="AA64" i="49"/>
  <c r="AB64" i="49"/>
  <c r="AC64" i="49"/>
  <c r="AD64" i="49" s="1"/>
  <c r="X64" i="49" s="1"/>
  <c r="M65" i="49"/>
  <c r="AC65" i="49" s="1"/>
  <c r="AD65" i="49" s="1"/>
  <c r="X65" i="49" s="1"/>
  <c r="Z65" i="49"/>
  <c r="AA65" i="49"/>
  <c r="AB65" i="49"/>
  <c r="M66" i="49"/>
  <c r="AC66" i="49" s="1"/>
  <c r="Z66" i="49"/>
  <c r="AA66" i="49"/>
  <c r="AB66" i="49"/>
  <c r="M67" i="49"/>
  <c r="AC67" i="49" s="1"/>
  <c r="Z67" i="49"/>
  <c r="AA67" i="49"/>
  <c r="AB67" i="49"/>
  <c r="T68" i="49"/>
  <c r="T70" i="49"/>
  <c r="T69" i="49" s="1"/>
  <c r="C1" i="36"/>
  <c r="U1" i="36"/>
  <c r="C2" i="36"/>
  <c r="U5" i="36"/>
  <c r="C6" i="36"/>
  <c r="U8" i="36"/>
  <c r="U14" i="36"/>
  <c r="U15" i="36"/>
  <c r="U16" i="36"/>
  <c r="C29" i="36"/>
  <c r="C1" i="37"/>
  <c r="AE1" i="37"/>
  <c r="C2" i="37"/>
  <c r="AE5" i="37"/>
  <c r="C6" i="37"/>
  <c r="AE8" i="37"/>
  <c r="J17" i="37"/>
  <c r="K17" i="37"/>
  <c r="L17" i="37"/>
  <c r="M17" i="37"/>
  <c r="N17" i="37"/>
  <c r="O17" i="37"/>
  <c r="P17" i="37"/>
  <c r="R17" i="37"/>
  <c r="J26" i="37"/>
  <c r="K26" i="37"/>
  <c r="L26" i="37"/>
  <c r="M26" i="37"/>
  <c r="N26" i="37"/>
  <c r="O26" i="37"/>
  <c r="P26" i="37"/>
  <c r="R26" i="37"/>
  <c r="AH26" i="37"/>
  <c r="J33" i="37"/>
  <c r="K33" i="37"/>
  <c r="L33" i="37"/>
  <c r="M33" i="37"/>
  <c r="N33" i="37"/>
  <c r="O33" i="37"/>
  <c r="P33" i="37"/>
  <c r="R33" i="37"/>
  <c r="AH33" i="37"/>
  <c r="J37" i="37"/>
  <c r="K37" i="37"/>
  <c r="L37" i="37"/>
  <c r="M37" i="37"/>
  <c r="N37" i="37"/>
  <c r="O37" i="37"/>
  <c r="P37" i="37"/>
  <c r="R37" i="37"/>
  <c r="AH37" i="37"/>
  <c r="T44" i="37"/>
  <c r="AB45" i="37" s="1"/>
  <c r="AD45" i="37" s="1"/>
  <c r="AH44" i="37"/>
  <c r="T48" i="37"/>
  <c r="AB49" i="37" s="1"/>
  <c r="AD49" i="37" s="1"/>
  <c r="AH48" i="37"/>
  <c r="T52" i="37"/>
  <c r="AB53" i="37" s="1"/>
  <c r="AD53" i="37" s="1"/>
  <c r="AH52" i="37"/>
  <c r="T64" i="37"/>
  <c r="AB65" i="37" s="1"/>
  <c r="AD65" i="37" s="1"/>
  <c r="AH64" i="37"/>
  <c r="T71" i="37"/>
  <c r="K79" i="37" s="1"/>
  <c r="AH71" i="37"/>
  <c r="T75" i="37"/>
  <c r="AB76" i="37" s="1"/>
  <c r="AD76" i="37" s="1"/>
  <c r="AH75" i="37"/>
  <c r="J79" i="37"/>
  <c r="N79" i="37"/>
  <c r="AH79" i="37"/>
  <c r="T86" i="37"/>
  <c r="AB87" i="37" s="1"/>
  <c r="AD87" i="37" s="1"/>
  <c r="AH86" i="37"/>
  <c r="T90" i="37"/>
  <c r="AB91" i="37" s="1"/>
  <c r="AD91" i="37" s="1"/>
  <c r="AH90" i="37"/>
  <c r="T102" i="37"/>
  <c r="K110" i="37" s="1"/>
  <c r="AH102" i="37"/>
  <c r="T106" i="37"/>
  <c r="AB107" i="37" s="1"/>
  <c r="AD107" i="37" s="1"/>
  <c r="AH106" i="37"/>
  <c r="J110" i="37"/>
  <c r="N110" i="37"/>
  <c r="AH110" i="37"/>
  <c r="J117" i="37"/>
  <c r="K117" i="37"/>
  <c r="L117" i="37"/>
  <c r="M117" i="37"/>
  <c r="N117" i="37"/>
  <c r="O117" i="37"/>
  <c r="P117" i="37"/>
  <c r="AH117" i="37"/>
  <c r="X119" i="37"/>
  <c r="J121" i="37"/>
  <c r="K121" i="37"/>
  <c r="L121" i="37"/>
  <c r="M121" i="37"/>
  <c r="N121" i="37"/>
  <c r="O121" i="37"/>
  <c r="P121" i="37"/>
  <c r="AH121" i="37"/>
  <c r="X123" i="37"/>
  <c r="J125" i="37"/>
  <c r="K125" i="37"/>
  <c r="L125" i="37"/>
  <c r="M125" i="37"/>
  <c r="N125" i="37"/>
  <c r="O125" i="37"/>
  <c r="P125" i="37"/>
  <c r="AH125" i="37"/>
  <c r="X127" i="37"/>
  <c r="AH129" i="37"/>
  <c r="X131" i="37"/>
  <c r="J142" i="37"/>
  <c r="K142" i="37"/>
  <c r="L142" i="37"/>
  <c r="M142" i="37"/>
  <c r="N142" i="37"/>
  <c r="O142" i="37"/>
  <c r="O158" i="37" s="1"/>
  <c r="P142" i="37"/>
  <c r="R142" i="37"/>
  <c r="AH142" i="37"/>
  <c r="J146" i="37"/>
  <c r="J158" i="37" s="1"/>
  <c r="K146" i="37"/>
  <c r="K154" i="37" s="1"/>
  <c r="L146" i="37"/>
  <c r="M146" i="37"/>
  <c r="N146" i="37"/>
  <c r="N154" i="37" s="1"/>
  <c r="O146" i="37"/>
  <c r="O154" i="37" s="1"/>
  <c r="P146" i="37"/>
  <c r="R146" i="37"/>
  <c r="R154" i="37" s="1"/>
  <c r="AH146" i="37"/>
  <c r="J150" i="37"/>
  <c r="K150" i="37"/>
  <c r="L150" i="37"/>
  <c r="M150" i="37"/>
  <c r="M154" i="37" s="1"/>
  <c r="N150" i="37"/>
  <c r="O150" i="37"/>
  <c r="P150" i="37"/>
  <c r="R150" i="37"/>
  <c r="AH150" i="37"/>
  <c r="L154" i="37"/>
  <c r="P154" i="37"/>
  <c r="L158" i="37"/>
  <c r="P158" i="37"/>
  <c r="AH158" i="37"/>
  <c r="J165" i="37"/>
  <c r="K165" i="37"/>
  <c r="L165" i="37"/>
  <c r="T165" i="37" s="1"/>
  <c r="AB166" i="37" s="1"/>
  <c r="AD166" i="37" s="1"/>
  <c r="M165" i="37"/>
  <c r="N165" i="37"/>
  <c r="O165" i="37"/>
  <c r="P165" i="37"/>
  <c r="R165" i="37"/>
  <c r="AH165" i="37"/>
  <c r="J169" i="37"/>
  <c r="K169" i="37"/>
  <c r="L169" i="37"/>
  <c r="M169" i="37"/>
  <c r="N169" i="37"/>
  <c r="O169" i="37"/>
  <c r="P169" i="37"/>
  <c r="R169" i="37"/>
  <c r="AH169" i="37"/>
  <c r="C1" i="38"/>
  <c r="U1" i="38"/>
  <c r="C2" i="38"/>
  <c r="U5" i="38"/>
  <c r="C6" i="38"/>
  <c r="U8" i="38"/>
  <c r="Q19" i="38"/>
  <c r="T18" i="38" s="1"/>
  <c r="Q24" i="38"/>
  <c r="T23" i="38" s="1"/>
  <c r="Q29" i="38"/>
  <c r="T28" i="38" s="1"/>
  <c r="Q33" i="38"/>
  <c r="T33" i="38"/>
  <c r="Q34" i="38"/>
  <c r="T38" i="38"/>
  <c r="Q39" i="38"/>
  <c r="T50" i="38"/>
  <c r="T55" i="38"/>
  <c r="Q61" i="38"/>
  <c r="T61" i="38" s="1"/>
  <c r="T73" i="38"/>
  <c r="Q74" i="38"/>
  <c r="T78" i="38"/>
  <c r="T83" i="38"/>
  <c r="T88" i="38"/>
  <c r="Q89" i="38"/>
  <c r="Q96" i="38"/>
  <c r="T95" i="38" s="1"/>
  <c r="T132" i="38"/>
  <c r="T137" i="38"/>
  <c r="T150" i="38"/>
  <c r="Q151" i="38"/>
  <c r="Q155" i="38"/>
  <c r="T154" i="38" s="1"/>
  <c r="T173" i="38"/>
  <c r="Q177" i="38" s="1"/>
  <c r="T177" i="38" s="1"/>
  <c r="Q183" i="38"/>
  <c r="T182" i="38" s="1"/>
  <c r="Q188" i="38"/>
  <c r="T187" i="38" s="1"/>
  <c r="Q220" i="38"/>
  <c r="T220" i="38"/>
  <c r="Q221" i="38"/>
  <c r="Q242" i="38"/>
  <c r="T242" i="38"/>
  <c r="Q249" i="38"/>
  <c r="T249" i="38" s="1"/>
  <c r="Q250" i="38"/>
  <c r="T259" i="38"/>
  <c r="T266" i="38"/>
  <c r="T273" i="38"/>
  <c r="Q278" i="38"/>
  <c r="T286" i="38" s="1"/>
  <c r="T285" i="38"/>
  <c r="Q300" i="38"/>
  <c r="T300" i="38" s="1"/>
  <c r="C1" i="39"/>
  <c r="N1" i="39"/>
  <c r="C2" i="39"/>
  <c r="O5" i="39"/>
  <c r="C6" i="39"/>
  <c r="O8" i="39"/>
  <c r="E254" i="39"/>
  <c r="C1" i="40"/>
  <c r="U1" i="40"/>
  <c r="C2" i="40"/>
  <c r="U5" i="40"/>
  <c r="C6" i="40"/>
  <c r="U8" i="40"/>
  <c r="W16" i="40"/>
  <c r="W20" i="40"/>
  <c r="S30" i="40"/>
  <c r="W45" i="40"/>
  <c r="W55" i="40"/>
  <c r="C1" i="41"/>
  <c r="X1" i="41"/>
  <c r="C2" i="41"/>
  <c r="X5" i="41"/>
  <c r="C6" i="41"/>
  <c r="X8" i="41"/>
  <c r="P20" i="41"/>
  <c r="Q20" i="41"/>
  <c r="R20" i="41"/>
  <c r="V20" i="41"/>
  <c r="U20" i="41" s="1"/>
  <c r="V21" i="41"/>
  <c r="U21" i="41" s="1"/>
  <c r="V22" i="41"/>
  <c r="U22" i="41" s="1"/>
  <c r="V23" i="41"/>
  <c r="U23" i="41" s="1"/>
  <c r="P26" i="41"/>
  <c r="Q26" i="41"/>
  <c r="R26" i="41"/>
  <c r="V26" i="41"/>
  <c r="U26" i="41" s="1"/>
  <c r="V27" i="41"/>
  <c r="U27" i="41" s="1"/>
  <c r="V28" i="41"/>
  <c r="U28" i="41" s="1"/>
  <c r="V29" i="41"/>
  <c r="U29" i="41" s="1"/>
  <c r="P32" i="41"/>
  <c r="Q32" i="41"/>
  <c r="R32" i="41"/>
  <c r="V32" i="41"/>
  <c r="U32" i="41" s="1"/>
  <c r="U33" i="41"/>
  <c r="V33" i="41"/>
  <c r="V34" i="41"/>
  <c r="U34" i="41" s="1"/>
  <c r="V35" i="41"/>
  <c r="U35" i="41" s="1"/>
  <c r="P38" i="41"/>
  <c r="Q38" i="41"/>
  <c r="R38" i="41"/>
  <c r="V38" i="41"/>
  <c r="U38" i="41" s="1"/>
  <c r="V39" i="41"/>
  <c r="U39" i="41" s="1"/>
  <c r="V40" i="41"/>
  <c r="U40" i="41" s="1"/>
  <c r="V41" i="41"/>
  <c r="U41" i="41" s="1"/>
  <c r="P44" i="41"/>
  <c r="Q44" i="41"/>
  <c r="R44" i="41"/>
  <c r="V44" i="41"/>
  <c r="U44" i="41" s="1"/>
  <c r="V45" i="41"/>
  <c r="U45" i="41" s="1"/>
  <c r="V46" i="41"/>
  <c r="U46" i="41" s="1"/>
  <c r="V47" i="41"/>
  <c r="U47" i="41" s="1"/>
  <c r="P50" i="41"/>
  <c r="Q50" i="41"/>
  <c r="R50" i="41"/>
  <c r="V50" i="41"/>
  <c r="U50" i="41" s="1"/>
  <c r="V51" i="41"/>
  <c r="U51" i="41" s="1"/>
  <c r="V52" i="41"/>
  <c r="U52" i="41" s="1"/>
  <c r="V53" i="41"/>
  <c r="U53" i="41" s="1"/>
  <c r="P56" i="41"/>
  <c r="Q56" i="41"/>
  <c r="R56" i="41"/>
  <c r="V56" i="41"/>
  <c r="U56" i="41" s="1"/>
  <c r="U57" i="41"/>
  <c r="V57" i="41"/>
  <c r="V58" i="41"/>
  <c r="U58" i="41" s="1"/>
  <c r="V59" i="41"/>
  <c r="U59" i="41" s="1"/>
  <c r="P62" i="41"/>
  <c r="Q62" i="41"/>
  <c r="R62" i="41"/>
  <c r="V62" i="41"/>
  <c r="U62" i="41" s="1"/>
  <c r="V63" i="41"/>
  <c r="U63" i="41" s="1"/>
  <c r="V64" i="41"/>
  <c r="U64" i="41" s="1"/>
  <c r="V65" i="41"/>
  <c r="U65" i="41" s="1"/>
  <c r="P68" i="41"/>
  <c r="Q68" i="41"/>
  <c r="R68" i="41"/>
  <c r="V68" i="41"/>
  <c r="U68" i="41" s="1"/>
  <c r="V69" i="41"/>
  <c r="U69" i="41" s="1"/>
  <c r="V70" i="41"/>
  <c r="U70" i="41" s="1"/>
  <c r="V71" i="41"/>
  <c r="U71" i="41" s="1"/>
  <c r="P74" i="41"/>
  <c r="Q74" i="41"/>
  <c r="R74" i="41"/>
  <c r="V74" i="41"/>
  <c r="U74" i="41" s="1"/>
  <c r="V75" i="41"/>
  <c r="U75" i="41" s="1"/>
  <c r="V76" i="41"/>
  <c r="U76" i="41" s="1"/>
  <c r="V77" i="41"/>
  <c r="U77" i="41" s="1"/>
  <c r="P80" i="41"/>
  <c r="Q80" i="41"/>
  <c r="R80" i="41"/>
  <c r="V80" i="41"/>
  <c r="U80" i="41" s="1"/>
  <c r="V81" i="41"/>
  <c r="U81" i="41" s="1"/>
  <c r="V82" i="41"/>
  <c r="U82" i="41" s="1"/>
  <c r="V83" i="41"/>
  <c r="U83" i="41" s="1"/>
  <c r="P86" i="41"/>
  <c r="Q86" i="41"/>
  <c r="R86" i="41"/>
  <c r="V86" i="41"/>
  <c r="U86" i="41" s="1"/>
  <c r="V87" i="41"/>
  <c r="U87" i="41" s="1"/>
  <c r="V88" i="41"/>
  <c r="U88" i="41" s="1"/>
  <c r="V89" i="41"/>
  <c r="U89" i="41" s="1"/>
  <c r="P92" i="41"/>
  <c r="Q92" i="41"/>
  <c r="R92" i="41"/>
  <c r="V92" i="41"/>
  <c r="U92" i="41" s="1"/>
  <c r="V93" i="41"/>
  <c r="U93" i="41" s="1"/>
  <c r="V94" i="41"/>
  <c r="U94" i="41" s="1"/>
  <c r="V95" i="41"/>
  <c r="U95" i="41" s="1"/>
  <c r="P98" i="41"/>
  <c r="Q98" i="41"/>
  <c r="R98" i="41"/>
  <c r="V98" i="41"/>
  <c r="U98" i="41" s="1"/>
  <c r="V99" i="41"/>
  <c r="U99" i="41" s="1"/>
  <c r="V100" i="41"/>
  <c r="U100" i="41" s="1"/>
  <c r="V101" i="41"/>
  <c r="U101" i="41" s="1"/>
  <c r="P104" i="41"/>
  <c r="Q104" i="41"/>
  <c r="R104" i="41"/>
  <c r="V104" i="41"/>
  <c r="U104" i="41" s="1"/>
  <c r="V105" i="41"/>
  <c r="U105" i="41" s="1"/>
  <c r="V106" i="41"/>
  <c r="U106" i="41" s="1"/>
  <c r="V107" i="41"/>
  <c r="U107" i="41" s="1"/>
  <c r="P110" i="41"/>
  <c r="Q110" i="41"/>
  <c r="R110" i="41"/>
  <c r="V110" i="41"/>
  <c r="U110" i="41" s="1"/>
  <c r="V111" i="41"/>
  <c r="U111" i="41" s="1"/>
  <c r="V112" i="41"/>
  <c r="U112" i="41" s="1"/>
  <c r="V113" i="41"/>
  <c r="U113" i="41" s="1"/>
  <c r="P116" i="41"/>
  <c r="Q116" i="41"/>
  <c r="R116" i="41"/>
  <c r="V116" i="41"/>
  <c r="U116" i="41" s="1"/>
  <c r="V117" i="41"/>
  <c r="U117" i="41" s="1"/>
  <c r="V118" i="41"/>
  <c r="U118" i="41" s="1"/>
  <c r="V119" i="41"/>
  <c r="U119" i="41" s="1"/>
  <c r="P122" i="41"/>
  <c r="Q122" i="41"/>
  <c r="R122" i="41"/>
  <c r="V122" i="41"/>
  <c r="U122" i="41" s="1"/>
  <c r="V123" i="41"/>
  <c r="U123" i="41" s="1"/>
  <c r="V124" i="41"/>
  <c r="U124" i="41" s="1"/>
  <c r="V125" i="41"/>
  <c r="U125" i="41" s="1"/>
  <c r="P128" i="41"/>
  <c r="Q128" i="41"/>
  <c r="R128" i="41"/>
  <c r="V128" i="41"/>
  <c r="U128" i="41" s="1"/>
  <c r="V129" i="41"/>
  <c r="U129" i="41" s="1"/>
  <c r="V130" i="41"/>
  <c r="U130" i="41" s="1"/>
  <c r="V131" i="41"/>
  <c r="U131" i="41" s="1"/>
  <c r="P134" i="41"/>
  <c r="Q134" i="41"/>
  <c r="R134" i="41"/>
  <c r="V134" i="41"/>
  <c r="U134" i="41" s="1"/>
  <c r="V135" i="41"/>
  <c r="U135" i="41" s="1"/>
  <c r="V136" i="41"/>
  <c r="U136" i="41" s="1"/>
  <c r="V137" i="41"/>
  <c r="U137" i="41" s="1"/>
  <c r="P140" i="41"/>
  <c r="Q140" i="41"/>
  <c r="R140" i="41"/>
  <c r="V140" i="41"/>
  <c r="U140" i="41" s="1"/>
  <c r="V141" i="41"/>
  <c r="U141" i="41" s="1"/>
  <c r="V142" i="41"/>
  <c r="U142" i="41" s="1"/>
  <c r="V143" i="41"/>
  <c r="U143" i="41" s="1"/>
  <c r="P146" i="41"/>
  <c r="Q146" i="41"/>
  <c r="R146" i="41"/>
  <c r="V146" i="41"/>
  <c r="U146" i="41" s="1"/>
  <c r="V147" i="41"/>
  <c r="U147" i="41" s="1"/>
  <c r="V148" i="41"/>
  <c r="U148" i="41" s="1"/>
  <c r="V149" i="41"/>
  <c r="U149" i="41" s="1"/>
  <c r="P152" i="41"/>
  <c r="Q152" i="41"/>
  <c r="R152" i="41"/>
  <c r="V152" i="41"/>
  <c r="U152" i="41" s="1"/>
  <c r="V153" i="41"/>
  <c r="U153" i="41" s="1"/>
  <c r="V154" i="41"/>
  <c r="U154" i="41" s="1"/>
  <c r="V155" i="41"/>
  <c r="U155" i="41" s="1"/>
  <c r="P158" i="41"/>
  <c r="Q158" i="41"/>
  <c r="R158" i="41"/>
  <c r="V158" i="41"/>
  <c r="U158" i="41" s="1"/>
  <c r="V159" i="41"/>
  <c r="U159" i="41" s="1"/>
  <c r="V160" i="41"/>
  <c r="U160" i="41" s="1"/>
  <c r="V161" i="41"/>
  <c r="U161" i="41" s="1"/>
  <c r="T169" i="37" l="1"/>
  <c r="AB170" i="37" s="1"/>
  <c r="AD170" i="37" s="1"/>
  <c r="N158" i="37"/>
  <c r="T121" i="37"/>
  <c r="AB122" i="37" s="1"/>
  <c r="AD122" i="37" s="1"/>
  <c r="T17" i="37"/>
  <c r="AB28" i="37" s="1"/>
  <c r="J154" i="37"/>
  <c r="M158" i="37"/>
  <c r="T117" i="37"/>
  <c r="K129" i="37" s="1"/>
  <c r="T37" i="37"/>
  <c r="AB38" i="37" s="1"/>
  <c r="AD38" i="37" s="1"/>
  <c r="T26" i="37"/>
  <c r="AB27" i="37" s="1"/>
  <c r="T33" i="37"/>
  <c r="AB34" i="37" s="1"/>
  <c r="AD34" i="37" s="1"/>
  <c r="T142" i="37"/>
  <c r="AB143" i="37" s="1"/>
  <c r="AD143" i="37" s="1"/>
  <c r="T125" i="37"/>
  <c r="T150" i="37"/>
  <c r="AB151" i="37" s="1"/>
  <c r="AD151" i="37" s="1"/>
  <c r="R158" i="37"/>
  <c r="T154" i="37"/>
  <c r="AB155" i="37" s="1"/>
  <c r="AD155" i="37" s="1"/>
  <c r="T146" i="37"/>
  <c r="AB147" i="37" s="1"/>
  <c r="AD147" i="37" s="1"/>
  <c r="AB126" i="37"/>
  <c r="AD126" i="37" s="1"/>
  <c r="AD27" i="37"/>
  <c r="AD67" i="49"/>
  <c r="X67" i="49" s="1"/>
  <c r="AD66" i="49"/>
  <c r="X66" i="49" s="1"/>
  <c r="AD51" i="49"/>
  <c r="X51" i="49" s="1"/>
  <c r="AD50" i="49"/>
  <c r="X50" i="49" s="1"/>
  <c r="AD35" i="49"/>
  <c r="X35" i="49" s="1"/>
  <c r="AD34" i="49"/>
  <c r="X34" i="49" s="1"/>
  <c r="X19" i="49"/>
  <c r="J129" i="37"/>
  <c r="O129" i="37"/>
  <c r="M129" i="37"/>
  <c r="AD55" i="49"/>
  <c r="X55" i="49" s="1"/>
  <c r="AD54" i="49"/>
  <c r="X54" i="49" s="1"/>
  <c r="AD39" i="49"/>
  <c r="X39" i="49" s="1"/>
  <c r="AD38" i="49"/>
  <c r="X38" i="49" s="1"/>
  <c r="AD26" i="49"/>
  <c r="X26" i="49" s="1"/>
  <c r="T278" i="38"/>
  <c r="R110" i="37"/>
  <c r="M110" i="37"/>
  <c r="R79" i="37"/>
  <c r="M79" i="37"/>
  <c r="C1" i="49"/>
  <c r="C1" i="48"/>
  <c r="AD29" i="49"/>
  <c r="X29" i="49" s="1"/>
  <c r="AB20" i="49"/>
  <c r="AD20" i="49" s="1"/>
  <c r="X20" i="49" s="1"/>
  <c r="P110" i="37"/>
  <c r="L110" i="37"/>
  <c r="T110" i="37" s="1"/>
  <c r="AB111" i="37" s="1"/>
  <c r="AD111" i="37" s="1"/>
  <c r="AB103" i="37"/>
  <c r="AD103" i="37" s="1"/>
  <c r="P79" i="37"/>
  <c r="L79" i="37"/>
  <c r="T79" i="37" s="1"/>
  <c r="AB80" i="37" s="1"/>
  <c r="AD80" i="37" s="1"/>
  <c r="AB72" i="37"/>
  <c r="AD72" i="37" s="1"/>
  <c r="C6" i="48"/>
  <c r="AD25" i="49"/>
  <c r="X25" i="49" s="1"/>
  <c r="K158" i="37"/>
  <c r="T158" i="37" s="1"/>
  <c r="AB159" i="37" s="1"/>
  <c r="AD159" i="37" s="1"/>
  <c r="O110" i="37"/>
  <c r="O79" i="37"/>
  <c r="AD21" i="49"/>
  <c r="X21" i="49" s="1"/>
  <c r="C6" i="49"/>
  <c r="T21" i="36"/>
  <c r="L129" i="37" l="1"/>
  <c r="AB118" i="37"/>
  <c r="AD118" i="37" s="1"/>
  <c r="Q129" i="37"/>
  <c r="N129" i="37"/>
  <c r="P129" i="37"/>
  <c r="S18" i="48"/>
  <c r="S24" i="48"/>
  <c r="U24" i="48" s="1"/>
  <c r="S30" i="48"/>
  <c r="S34" i="48"/>
  <c r="U34" i="48" s="1"/>
  <c r="S40" i="48"/>
  <c r="U40" i="48" s="1"/>
  <c r="S44" i="48"/>
  <c r="U44" i="48" s="1"/>
  <c r="S45" i="48"/>
  <c r="U45" i="48" s="1"/>
  <c r="S50" i="48"/>
  <c r="U50" i="48" s="1"/>
  <c r="S56" i="48"/>
  <c r="S62" i="48"/>
  <c r="U62" i="48" s="1"/>
  <c r="S77" i="48"/>
  <c r="U77" i="48" s="1"/>
  <c r="C4" i="49"/>
  <c r="C7" i="49"/>
  <c r="C4" i="48"/>
  <c r="C7" i="48"/>
  <c r="S23" i="48"/>
  <c r="U23" i="48" s="1"/>
  <c r="S33" i="48"/>
  <c r="U33" i="48" s="1"/>
  <c r="S39" i="48"/>
  <c r="S43" i="48"/>
  <c r="U43" i="48" s="1"/>
  <c r="S21" i="48"/>
  <c r="S25" i="48"/>
  <c r="U25" i="48" s="1"/>
  <c r="S42" i="48"/>
  <c r="U42" i="48" s="1"/>
  <c r="S48" i="48"/>
  <c r="S57" i="48"/>
  <c r="U57" i="48" s="1"/>
  <c r="S66" i="48"/>
  <c r="U66" i="48" s="1"/>
  <c r="S68" i="48"/>
  <c r="U68" i="48" s="1"/>
  <c r="S78" i="48"/>
  <c r="U78" i="48" s="1"/>
  <c r="S79" i="48"/>
  <c r="U79" i="48" s="1"/>
  <c r="C4" i="38"/>
  <c r="C7" i="38"/>
  <c r="C4" i="39"/>
  <c r="C7" i="39"/>
  <c r="C4" i="40"/>
  <c r="C7" i="40"/>
  <c r="C4" i="41"/>
  <c r="C7" i="41"/>
  <c r="S27" i="48"/>
  <c r="U27" i="48" s="1"/>
  <c r="S32" i="48"/>
  <c r="U32" i="48" s="1"/>
  <c r="S53" i="48"/>
  <c r="U53" i="48" s="1"/>
  <c r="S65" i="48"/>
  <c r="S70" i="48"/>
  <c r="U70" i="48" s="1"/>
  <c r="S71" i="48"/>
  <c r="U71" i="48" s="1"/>
  <c r="S75" i="48"/>
  <c r="U75" i="48" s="1"/>
  <c r="C4" i="36"/>
  <c r="C7" i="36"/>
  <c r="S22" i="48"/>
  <c r="U22" i="48" s="1"/>
  <c r="S26" i="48"/>
  <c r="U26" i="48" s="1"/>
  <c r="S36" i="48"/>
  <c r="U36" i="48" s="1"/>
  <c r="S41" i="48"/>
  <c r="U41" i="48" s="1"/>
  <c r="S49" i="48"/>
  <c r="U49" i="48" s="1"/>
  <c r="S52" i="48"/>
  <c r="U52" i="48" s="1"/>
  <c r="S59" i="48"/>
  <c r="U59" i="48" s="1"/>
  <c r="S74" i="48"/>
  <c r="S31" i="48"/>
  <c r="U31" i="48" s="1"/>
  <c r="S35" i="48"/>
  <c r="U35" i="48" s="1"/>
  <c r="S51" i="48"/>
  <c r="U51" i="48" s="1"/>
  <c r="S58" i="48"/>
  <c r="U58" i="48" s="1"/>
  <c r="S69" i="48"/>
  <c r="U69" i="48" s="1"/>
  <c r="S76" i="48"/>
  <c r="U76" i="48" s="1"/>
  <c r="C4" i="37"/>
  <c r="C7" i="37"/>
  <c r="T20" i="36"/>
  <c r="T23" i="36" s="1"/>
  <c r="T129" i="37"/>
  <c r="AB130" i="37" l="1"/>
  <c r="AD130" i="37" s="1"/>
  <c r="C3" i="48"/>
  <c r="C3" i="36"/>
  <c r="C3" i="49"/>
  <c r="C3" i="37"/>
  <c r="C3" i="38"/>
  <c r="C3" i="39"/>
  <c r="C3" i="40"/>
  <c r="C3" i="41"/>
  <c r="S72" i="48"/>
  <c r="U72" i="48" s="1"/>
  <c r="U65" i="48"/>
  <c r="S60" i="48"/>
  <c r="U60" i="48" s="1"/>
  <c r="U56" i="48"/>
  <c r="U18" i="48"/>
  <c r="U74" i="48"/>
  <c r="S80" i="48"/>
  <c r="U80" i="48" s="1"/>
  <c r="C8" i="48"/>
  <c r="C5" i="37"/>
  <c r="C8" i="37"/>
  <c r="C5" i="38"/>
  <c r="C8" i="38"/>
  <c r="C5" i="39"/>
  <c r="C8" i="39"/>
  <c r="C5" i="40"/>
  <c r="C8" i="40"/>
  <c r="C5" i="41"/>
  <c r="C8" i="41"/>
  <c r="C5" i="48"/>
  <c r="C8" i="49"/>
  <c r="C5" i="36"/>
  <c r="C8" i="36"/>
  <c r="C5" i="49"/>
  <c r="U21" i="48"/>
  <c r="S28" i="48"/>
  <c r="U28" i="48" s="1"/>
  <c r="S37" i="48"/>
  <c r="U37" i="48" s="1"/>
  <c r="U30" i="48"/>
  <c r="U48" i="48"/>
  <c r="S54" i="48"/>
  <c r="U54" i="48" s="1"/>
  <c r="S46" i="48"/>
  <c r="U46" i="48" s="1"/>
  <c r="U39" i="48"/>
  <c r="S82" i="48" l="1"/>
  <c r="U82" i="48" s="1"/>
</calcChain>
</file>

<file path=xl/sharedStrings.xml><?xml version="1.0" encoding="utf-8"?>
<sst xmlns="http://schemas.openxmlformats.org/spreadsheetml/2006/main" count="19822" uniqueCount="2873">
  <si>
    <t>Outstanding In-Year Critical Errors .  .  .  .  .  .  .  .  .  .  .  .  .  .  .  .  .  .  .  .  .  .  .  .  .  .  .  .  .  .  .  .  .  .  .  .  .  .  .  .  .  .  .  .  .  .  .  .  .  .  .  .  .  .  .  .  .  .  .  .  .  .  .  .  .  .  .  .  .  .  .  .  .  .  .  .  .  .</t>
  </si>
  <si>
    <t>Frontenac BM</t>
  </si>
  <si>
    <t>Le Comté de Lennox and Addington</t>
  </si>
  <si>
    <t>Le Comté de Middlesex</t>
  </si>
  <si>
    <t>59</t>
  </si>
  <si>
    <t xml:space="preserve">CONSOLIDATED FINANCIAL POSITION </t>
  </si>
  <si>
    <t>NUMERATOR
Operating Costs</t>
  </si>
  <si>
    <r>
      <t xml:space="preserve">Winter Control:   </t>
    </r>
    <r>
      <rPr>
        <sz val="7"/>
        <rFont val="Arial Narrow"/>
        <family val="2"/>
      </rPr>
      <t>Operating costs for winter maintenance of roadways per lane kilometre maintained in winter</t>
    </r>
  </si>
  <si>
    <r>
      <t xml:space="preserve">Conventional Transit:   </t>
    </r>
    <r>
      <rPr>
        <sz val="7"/>
        <rFont val="Arial Narrow"/>
        <family val="2"/>
      </rPr>
      <t>Operating costs for conventional transit per regular service passenger trip</t>
    </r>
  </si>
  <si>
    <t>County Forest</t>
  </si>
  <si>
    <t>Increase in allowance</t>
  </si>
  <si>
    <t>OPP Policing</t>
  </si>
  <si>
    <t>OCWA</t>
  </si>
  <si>
    <t>Curb Side Pick-up</t>
  </si>
  <si>
    <t>Village of Killaloe</t>
  </si>
  <si>
    <t>Killaloe &amp; District Public Library</t>
  </si>
  <si>
    <t>Recettes - propres fins</t>
  </si>
  <si>
    <t>Licences and permits .  .  .  .  .  .  .  .  .  .  .  .  .  .  .  .  .  .  .  .  .  .  .  .  .  .  .  .  .  .  .  .  .  .  .  .  .  .  .  .  .  .  .  .  .  .  .  .  .  .  .  .  .  .  .  .  .  .  .  .  .  .  .  .  .  .  .  .  .  .  .  .  .  .  .  .  .  .</t>
  </si>
  <si>
    <t>Fines and penalties</t>
  </si>
  <si>
    <t>Transfers to revenue fund .  .  .  .  .  .  .  .  .  .  .  .  .  .  .  .  .  .  .  .  .  .  .  .  .  .  .  .  .  .  .  .  .  .  .  .  .  .  .  .  .  .  .  .  .  .  .  .  .  .  .  .  .  .  .  .  .  .  .  .  .  .  .  .  .  .  .  .  .  .  .  .  .  .  .  .  .  .  .  .  .  .  .  .  .  .  .  .  .  .  .  .  .  .  .  .  .  .</t>
  </si>
  <si>
    <t>Payments pertaining to the equalization of Social Housing in the GTA  .  .  .  .  .  .  .  .  .  .  .  .  .  .  .  .  .  .  .  .  .  .  .  .  .  .  .  .  .  .  .  .  .  .  .  .  .  .  .  .  .  .  .  .  .  .  .  .  .  .  .  .  .  .  .  .  .  .  .  .  .  .  .  .  .  .  .  .  .  .  .  .  .  .  .  .  .  .  .  .  .  .  .  .  .  .  .  .  .  .  .  .  .  .  .  .  .  .  .  .  .  .  .  .  .  .  .  .  .  .  .  .  .  .  .  .  .  .  .  .  .  .  .  .  .  .  .  .  .  .  .  .  .  .  .  .  .  .  .  .  .  .  .  .  .  .  .  .  .  .  .  .  .  .  .  .  .  .  .  .  .  .  .  .  .  .  .  .  .  .  .  .  .  .  .  .  .  .  .</t>
  </si>
  <si>
    <t>Lease purchase agreements (Tangible capital leases) .  .  .  .  .  .  .  .  .  .  .  .  .  .  .  .  .  .  .  .  .  .  .  .  .  .  .  .  .  .  .  .  .  .  .  .  .  .  .  .  .  .  .  .  .  .  .  .  .  .  .  .  .  .  .  .  .  .  .  .  .  .  .  .  .  .  .  .  .  .  .  .  .  .  .  .  .  .  .  .  .  .  .  .  .  .  .  .  .  .  .  .  .  .  .  .  .  .  .  .  .  .  .  .  .  .  .  .  .  .  .  .  .  .  .  .  .  .  .  .  .  .  .  .  .  .  .  .  .  .  .  .  .  .  .  .  .  .  .  .  .  .  .  .  .  .  .  .  .</t>
  </si>
  <si>
    <t xml:space="preserve">Subtotal  </t>
  </si>
  <si>
    <t>01</t>
  </si>
  <si>
    <t>General Government</t>
  </si>
  <si>
    <t>Youth Population  (From SLC 02 0042 01).  .  .  .  .  .  .  .  .  .  .  .  .  .  .  .  .  .  .  .  .  .  .  .  .  .  .  .  .  .  .  .  .  .  .  .  .  .  .  .  .  .  .  .  .  .  .  .  .  .  .  .  .  .  .  .  .  .  .  .  .  .  .  .  .  .  .  .  .  .  .  .  .  .  .  .  .  .  .  .  .  .  .  .  .  .  .  .  .  .  .  .  .  .  .  .  .  .  .  .  .  .  .  .  .  .  .  .</t>
  </si>
  <si>
    <r>
      <t>Total Population</t>
    </r>
    <r>
      <rPr>
        <sz val="9"/>
        <rFont val="Arial Narrow"/>
        <family val="2"/>
      </rPr>
      <t xml:space="preserve"> </t>
    </r>
  </si>
  <si>
    <r>
      <t>Total Library Uses for Your Municipality</t>
    </r>
    <r>
      <rPr>
        <sz val="9"/>
        <rFont val="Arial Narrow"/>
        <family val="2"/>
      </rPr>
      <t xml:space="preserve"> </t>
    </r>
  </si>
  <si>
    <t>Rec. facil. - Golf Course, Marina, Ski Hill</t>
  </si>
  <si>
    <t>Rec. facil. - Other</t>
  </si>
  <si>
    <t>Commercial and industrial</t>
  </si>
  <si>
    <t>Residential development</t>
  </si>
  <si>
    <t>PLUS:   Tax amounts levied in the year  (SLC 26 9199 03) .  .  .  .  .  .  .  .  .  .  .  .  .  .  .  .  .  .  .  .  .  .  .  .  .  .  .  .  .  .  .  .  .  .  .  .  .  .  .  .  .  .  .  .  .  .  .  .  .  .  .  .  .  .  .  .  .  .  .  .  .  .  .  .  .  .  .  .  .  .  .  .  .  .  .  .  .  .  .  .  .  .  .  .  .  .  .  .  .  .  .  .  .  .  .  .  .  .</t>
  </si>
  <si>
    <t>*  Column 21, designated for Allocation of Program Support (SLC 40 0260 xx), may also include amounts allocated for Corporate Management (SLC 40 0250 xx)</t>
  </si>
  <si>
    <t xml:space="preserve">All other property classes .  .  .  .  .  .  .  .  .  .  .  .  .  .  .  .  .  .  .  .  .  .  .  .  .  .  .  .  .  .  .  .  .  .  .  .  .  .  .  .  .  .  .  .  .  .  .  .  .  .  .  .  .  .  .  .  .  .  .  .  .  .  . </t>
  </si>
  <si>
    <t>1801</t>
  </si>
  <si>
    <t xml:space="preserve">Ontario Lottery and Gaming Corp. .  .  .  .  .  .  .  .  .  .  .  .  .  .  .  .  .  .  .  .  .  .  .  .  .  .  .  .  .  .  .  .  .  .  .  .  .  .  .  .  .  .  .  .  .  . </t>
  </si>
  <si>
    <t>Tableau 42</t>
  </si>
  <si>
    <t>Government business enterprises .  .  .  .  .  .  .  .  .  .  .  .  .  .  .  .  .  .  .  .  .  .  .  .  .  .  .  .  .  .  .  .  .  .  .  .  .  .  .  .  .  .  .  .  .  .  .  .  .  .  .  .  .  .  .  .  .  .  .  .  .  .  .  .  .  .  .  .  .  .  .  .  .  .  .  .  .  .  .  .  .  .  .  .  .  .  .  .  .  .  .  .  .  .  .  .  .  .  .  .  .  .  .  .  .  .  .  .  .  .  .  .  .  .  .  .  .  .  .  .  .  .  .  .  .  .  .  .  .  .  .  .  .  .  .  .  .  .  .  .  .  .  .  .  .  .  .  .  .</t>
  </si>
  <si>
    <t>0216</t>
  </si>
  <si>
    <t>0217</t>
  </si>
  <si>
    <t>0218</t>
  </si>
  <si>
    <t>0219</t>
  </si>
  <si>
    <t>0221</t>
  </si>
  <si>
    <t>1435</t>
  </si>
  <si>
    <t>1445</t>
  </si>
  <si>
    <t>1455</t>
  </si>
  <si>
    <t>1465</t>
  </si>
  <si>
    <t xml:space="preserve">Urban Storm Water Management .  .  .  .  .  .  .  .  .  .  .  .  .  .  .  .  .  .  .  .  .  .  .  .  .  .  .  .  .  .  .  .  .  .  .  .  .  .  .  .  .  .  .  .  .  .  .  .  .  .  . </t>
  </si>
  <si>
    <t>Provincial Offences Act (POA) .  .  .  .  .  .  .  .  .  .  .  .  .  .  .  .  .  .  .  .  .  .  .  .  .  .  .  .  .  .  .  .  .  .  .  .  .  .  .  .  .  .  .  .  .  .  .  .  .  .  .  .  .  .  .  .  .  .  .  .  .  .  .  .  .  .  .  .  .  .  .  .  .  .  .  .  .  .  .  .  .  .  .  .  .  .  .  .  .  .  .  .  .  .  .  .  .  .</t>
  </si>
  <si>
    <t>Schedule 42</t>
  </si>
  <si>
    <t>Non-discounted services .  .  .  .  .  .  .  .  .  .  .  .  .  .  .  .  .  .  .  .  .  .  .  .  .  .  .  .  .  .  .  .  .  .  .  .  .  .  .  .  .  .  .  .  .  .  .  .  .  .  .  .  .  .  .  .  .  .  .  .  .  .  .  .  .  .  .  .  .  .  .  .  .  .  .  .  .  .  .  .  .  .  .  .  .  .  .  .  .  .  .  .  .  .  .  .  .  .</t>
  </si>
  <si>
    <t>Discounted services .  .  .  .  .  .  .  .  .  .  .  .  .  .  .  .  .  .  .  .  .  .  .  .  .  .  .  .  .  .  .  .  .  .  .  .  .  .  .  .  .  .  .  .  .  .  .  .  .  .  .  .  .  .  .  .  .  .  .  .  .  .  .  .  .  .  .  .  .  .  .  .  .  .  .  .  .  .  .  .  .  .  .  .  .  .  .  .  .  .  .  .  .  .  .  .  .  .</t>
  </si>
  <si>
    <t>Transportation services:</t>
  </si>
  <si>
    <t>DECLARATION OF THE MUNICIPAL TREASURER</t>
  </si>
  <si>
    <t>1262</t>
  </si>
  <si>
    <t xml:space="preserve">F   Farmland .  .  .  .  .  .  .  .  .  .  .  .  .  .  .  .  .  .  .  .  .  .  .  .  .  .  .  .  .  .  .  .  .  .  .  .  .  .  .  .  .  .  .  .  .  .  .  .  .  .  .  .  .  .  .  .  </t>
  </si>
  <si>
    <t xml:space="preserve">Households .  .  .  .  .  .  .  .  .  .  .  .  .  .  .  .  .  .  .  .  .  .  .  .  .  .  .  .  .  .  .  .  .  .  .  .  .  .  .  .  .  .  .  .  .  .  .  .  .  .  .  .  .  .  .  .  .  .  .  .  .  .  .  .  .  .  .  .  .  .  .  .  .  .  .  .  .  .  .  .  .  .  .  .  .  .  .  .  .  .  .  .  .  .  .  .  .  .  .  .  . </t>
  </si>
  <si>
    <t>Durham R</t>
  </si>
  <si>
    <t xml:space="preserve">Administration .  .  .  .  .  .  .  .  .  .  .  .  .  .  .  .  .  .  .  .  .  .  .  .  .  .  .  .  .  .  .  .  .  .  .  .  .  .  .  .  .  .  .  .  .  .  .  .  .  .  .  .  .  .  .  .  .  .  . </t>
  </si>
  <si>
    <t xml:space="preserve">Managed Forests .  .  .  .  .  .  .  .  .  .  .  .  .  .  .  .  .  .  .  .  .  .  .  .  .  .  .  .  .  .  .  .  .  .  .  .  .  .  .  .  .  .  .  .  .  . </t>
  </si>
  <si>
    <t>Replacement of equipment .  .  .  .  .  .  .  .  .  .  .  .  .  .  .  .  .  .  .  .  .  .  .  .  .  .  .  .  .  .  .  .  .  .  .  .  .  .  .  .  .  .  .  .  .  .  .  .  .  .  .  .  .  .  .  .  .  .  .  .  .  .  .  .  .  .  .  .  .  .  .  .  .  .  .  .  .  .  .  .  .  .  .  .  .  .  .  .  .  .  .  .  .  .  .  .  .  .</t>
  </si>
  <si>
    <t>Cultural services  .  .  .  .  .  .  .  .  .  .  .  .  .  .  .  .  .  .  .  .  .  .  .  .  .  .  .  .  .  .  .  .  .  .  .  .  .  .  .  .  .  .  .  .  .  .  .  .  .  .  .  .  .  .  .  .  .  .  .  .  .  .  .  .  .  .  .  .  .  .  .  .  .  .  .  .  .  .  .  .  .  .  .  .  .  .  .  .  .  .  .  .  .  .  .  .  .  .</t>
  </si>
  <si>
    <t>5690</t>
  </si>
  <si>
    <t xml:space="preserve">Sanitary sewer system .  .  .  .  .  .  .  .  .  .  .  .  .  .  .  .  .  .  .  .  .  .  .  .  .  .  .  .  .  .  .  .  .  .  .  .  .  .  .  .  .  .  .  .  .  .  .  .  .  .  .  .  .  .  .  .  .  .  .  .  .  .  .  .  .  .  .  .  .  .  .  .  .  .  .  .  .  .  .  .  .  .  .  .  .  .  .  .  .  .  .  .  .  .  .  .  .  .  .  .  . </t>
  </si>
  <si>
    <t xml:space="preserve">Parking Lot .  .  .  .  .  .  .  .  .  .  .  .  .  .  .  .  .  .  .  .  .  .  .  .  .  .  .  .  .  .  .  .  .  .  .  .  .  .  .  .  .  .  .  .  .  . </t>
  </si>
  <si>
    <t>Tax Adjustments Not Applied to Taxation</t>
  </si>
  <si>
    <t xml:space="preserve">Farmland .  .  .  .  .  .  .  .  .  .  .  .  .  .  .  .  .  .  .  .  .  .  .  .  .  .  .  .  .  .  .  .  .  .  .  .  .  .  .  .  .  .  .  .  .  . </t>
  </si>
  <si>
    <t>0842</t>
  </si>
  <si>
    <t>Lanark Co</t>
  </si>
  <si>
    <t>Debt charges for Lease purchase agreements (Tangible capital leases) .  .  .  .  .  .  .  .  .  .  .  .  .  .  .  .  .  .  .  .  .  .  .  .  .  .  .  .  .  .  .  .  .  .  .  .  .  .  .  .  .  .  .  .  .  .  .  .  .  .  .  .  .  .  .  .  .  .  .  .  .  .  .  .  .  .  .  .  .  .  .  .  .  .  .  .  .  .  .  .  .  .  .  .  .  .  .  .  .  .  .  .  .  .  .  .  .  .</t>
  </si>
  <si>
    <t>Are police services provided by another municipality? .  .  .  .  .  .  .  .  .  .  .  .  .  .  .  .  .  .  .  .  .  .  .  .  .  .  .  .  .  .  .  .  .  .  .  .  .  .  .  .  .  .  .  .  .  .  .  .  .  .  .  .  .  .  .  .  .  .  .  .  .  .  .  .  .  .  .  .  .  .  .  .  .  .  .  .  .  .</t>
  </si>
  <si>
    <t>Transit .  .  .  .  .  .  .  .  .  .  .  .  .  .  .  .  .  .  .  .  .  .  .  .  .  .  .  .  .  .  .  .  .  .  .  .  .  .  .  .  .  .  .  .  .  .  .  .  .  .  .  .  .  .  .  .  .  .  .  .  .  .  .  .  .  .  .  .  .  .  .  .  .  .  .  .  .  .  .  .  .  .  .  .  .  .  .  .  .  .  .  .  .  .  .  .  .  .</t>
  </si>
  <si>
    <t xml:space="preserve">TOTAL  </t>
  </si>
  <si>
    <t>Proceeds from sale of hydro utilities .  .  .  .  .  .  .  .  .  .  .  .  .  .  .  .  .  .  .  .  .  .  .  .  .  .  .  .  .  .  .  .  .  .  .  .  .  .  .  .  .  .  .  .  .  .  .  .  .  .  .  .  .  .  .  .  .  .  .  .  .  .  .  .  .  .  .  .  .  .  .  .  .  .  .  .  .  .  .  .  .  .  .  .  .  .  .  .  .  .  .  .  .  .  .  .  .  .</t>
  </si>
  <si>
    <t>Schedule 26</t>
  </si>
  <si>
    <t>Tableau 26</t>
  </si>
  <si>
    <t>Source of PILS</t>
  </si>
  <si>
    <t>TOTAL PILS Levied</t>
  </si>
  <si>
    <t>TOTAL PIL Entitlement</t>
  </si>
  <si>
    <t>*  Use ALT + ENTER Keys to "Return" to the next line.</t>
  </si>
  <si>
    <t xml:space="preserve">Planning .  .  .  .  .  .  .  .  .  .  .  .  .  .  .  .  .  .  .  .  .  .  .  .  .  .  .  .  .  .  .  .  .  .  .  .  .  .  .  .  .  .  .  .  .  .  .  .  .  .  .  .  .  .  .  .  .  .  .  . </t>
  </si>
  <si>
    <t xml:space="preserve">Other .  .  .  .  .  .  .  .  .  .  .  .  .  .  .  .  .  .  .  .  .  .  .  .  .  .  .  .  .  .  .  .  .  .  .  .  .  .  .  .  .  .  .  .  .  .  .  .  .  .  .  .  .  .  .  .  .  .  .  .  .  . </t>
  </si>
  <si>
    <t>Waste disposal .  .  .  .  .  .  .  .  .  .  .  .  .  .  .  .  .  .  .  .  .  .  .  .  .  .  .  .  .  .  .  .  .  .  .  .  .  .  .  .  .  .  .  .  .  .  .  .  .  .  .  .  .  .  .  .  .  .  .  .  .  .  .  .  .  .  .  .  .  .  .  .  .  .  .  .  .  .  .  .  .  .  .  .  .  .  .  .  .  .  .  .  .  .  .  .  .  .</t>
  </si>
  <si>
    <t>SOURCES of CAPITAL FUND FINANCING and EXPENDITURES</t>
  </si>
  <si>
    <t>CONTINUITY of RESERVES and RESERVE FUNDS</t>
  </si>
  <si>
    <t>CONTINUITY of TAXES RECEIVABLE</t>
  </si>
  <si>
    <t>Halton R</t>
  </si>
  <si>
    <t>Number of lane kilometres in the municipal road system  .  .  .  .  .  .  .  .  .  .  .  .  .  .  .  .  .  .  .  .  .  .  .  .  .  .  .  .  .  .  .  .  .  .  .  .  .  .  .  .  .  .  .  .  .  .  .  .  .  .  .  .  .  .  .  .  .  .  .  .  .  .  .  .  .  .  .  .  .  .  .  .  .  .  .  .  .  .</t>
  </si>
  <si>
    <r>
      <t>Preservation of Agricultural Land Relative to Base Year</t>
    </r>
    <r>
      <rPr>
        <sz val="7"/>
        <rFont val="Arial Narrow"/>
        <family val="2"/>
      </rPr>
      <t>:   Percentage of land designated for agricultural purposes which was not re-designated for other uses relative to the base year of 2000</t>
    </r>
  </si>
  <si>
    <t>Is the no. of lane km maintained in winter in own mun. the same as the no. of lane km in the mun. road system? .  .  .  .  .  .  .  .  .  .  .  .  .  .  .  .  .  .  .  .  .  .  .  .  .  .  .  .  .  .  .  .  .  .  .  .  .  .  .  .  .  .  .  .  .  .  .  .  .  .  .  .  .  .  .  .  .  .  .  .  .  .  .  .  .  .  .  .  .  .  .  .  .  .  .  .  .  .</t>
  </si>
  <si>
    <t>M   Multi-Residential .  .  .  .  .  .  .  .  .  .  .  .  .  .  .  .  .  .  .  .  .  .  .  .  .  .  .  .  .  .  .  .  .  .  .  .  .  .  .  .  .  .  .  .  .  .  .  .  .  .  .  .  .  .  .  .  .  .</t>
  </si>
  <si>
    <t>Licences et permis .  .  .  .  .  .  .  .  .  .  .  .  .  .  .  .  .  .  .  .  .  .  .  .  .  .  .  .  .  .  .  .  .  .  .  .  .  .  .  .  .  .  .  .  .  .  .  .  .  .  .  .  .  .  .  .  .  .  .  .  .  .  .  .  .  .  .  .  .  .  .  .  .  .  .  .  .  .</t>
  </si>
  <si>
    <t>Operating Costs for Wastewater Collection, Treatment and Disposal</t>
  </si>
  <si>
    <t>Operating Costs for Urban Storm Water Management</t>
  </si>
  <si>
    <t>Operating Costs for Rural Storm Water Management</t>
  </si>
  <si>
    <t>Operating Costs for Treatment of Drinking Water</t>
  </si>
  <si>
    <t>Operating Costs for Distribution of Drinking Water</t>
  </si>
  <si>
    <t>Operating Costs for Treatment and Distribution of Drinking Water</t>
  </si>
  <si>
    <t>Agriculture and reforestation</t>
  </si>
  <si>
    <t>Tile drainage/shoreline assistance</t>
  </si>
  <si>
    <t>-</t>
  </si>
  <si>
    <t>CX 0</t>
  </si>
  <si>
    <t>Special charges and special areas</t>
  </si>
  <si>
    <t>Local boards</t>
  </si>
  <si>
    <t>New blocks .  .  .  .  .  .  .  .  .  .  .  .  .  .  .  .  .  .  .  .  .  .  .  .  .  .  .  .  .  .  .  .  .  .  .  .  .  .  .  .  .  .  .  .  .  .  .  .  .  .  .  .  .  .  .  .  .  .  .  .  .  .  .  .  .  .  .  .  .  .  .  .  .  .  .  .  .  .  .  .  .  .  .  .  .  .  .  .  .  .  .  .  .  .  .  .  .  .  .  .  .  .  .  .  .  .  .  .  .  .  .  .  .</t>
  </si>
  <si>
    <r>
      <t>Wastewater Collection</t>
    </r>
    <r>
      <rPr>
        <sz val="7"/>
        <rFont val="Arial Narrow"/>
        <family val="2"/>
      </rPr>
      <t>:   Operating costs for the collection of wastewater per kilometre of wastewater main</t>
    </r>
  </si>
  <si>
    <t>LESS:
Other Revenue</t>
  </si>
  <si>
    <t xml:space="preserve">Site 2 .  .  .  .  .  .  .  .  .  .  .  .  .  .  .  .  .  .  .  .  .  .  .  .  .  .  .  .  .  .  .  .  .  .  .  .  .  .  .  .  .  .  .  .  .  .  .  .  .  .  .  .  .  .  .  .  .  .  .  .  </t>
  </si>
  <si>
    <t>Unfunded Post-Employment Benefits  .  .  .  .  .  .  .  .  .  .  .  .  .  .  .  .  .  .  .  .  .  .  .  .  .  .  .  .  .  .  .  .  .  .  .  .  .  .  .  .  .  .  .  .  .  .  .  .  .  .  .  .  .  .  .  .  .  .  .  .  .  .  .  .  .  .  .  .  .  .  .  .  .  .  .  .  .  .  .  .  .  .  .  .  .  .  .  .  .  .  .  .  .  .  .  .  .  .  .  .  .  .  .  .  .  .  .  .  .  .  .  .  .  .  .  .  .  .  .  .  .  .  .  .  .  .  .  .  .  .  .  .  .  .  .  .  .  .  .  .  .  .  .  .  .  .  .  .  .  .  .  .  .  .  .  .  .  .  .  .  .  .  .  .  .  .  .  .  .  .  .  .  .  .  .  .</t>
  </si>
  <si>
    <t xml:space="preserve">Waste disposal .  .  .  .  .  .  .  .  .  .  .  .  .  .  .  .  .  .  .  .  .  .  .  .  .  .  .  .  .  .  .  .  .  .  .  .  .  .  .  .  .  .  .  .  .  .  .  .  .  .  .  .  .  .  .  .  .  .  .  .  .  .  .  .  .  .  .  .  .  .  .  .  .  .  .  .  .  .  .  .  .  .  .  .  .  .  .  .  .  .  .  .  .  .  .  .  .  .  .  .  .  .  .  .  .  </t>
  </si>
  <si>
    <t>Health services .  .  .  .  .  .  .  .  .  .  .  .  .  .  .  .  .  .  .  .  .  .  .  .  .  .  .  .  .  .  .  .  .  .  .  .  .  .  .  .  .  .  .  .  .  .  .  .  .  .  .  .  .  .  .  .  .  .  .  .  .  .  .  .  .  .  .  .  .  .  .  .  .  .  .  .  .  .  .  .  .  .  .  .  .  .  .  .  .  .  .  .  .  .  .  .  .  .  .  .  .  .  .  .  .  .  .</t>
  </si>
  <si>
    <t>Contributions from non-consolidated entities .  .  .  .  .  .  .  .  .  .  .  .  .  .  .  .  .  .  .  .  .  .  .  .  .  .  .  .  .  .  .  .  .  .  .  .  .  .  .  .  .  .  .  .  .  .  .  .  .  .  .  .  .  .  .  .  .  .  .  .  .  .  .  .  .  .  .  .  .  .  .  .  .  .  .  .  .  .</t>
  </si>
  <si>
    <t>Hospital support .  .  .  .  .  .  .  .  .  .  .  .  .  .  .  .  .  .  .  .  .  .  .  .  .  .  .  .  .  .  .  .  .  .  .  .  .  .  .  .  .  .  .  .  .  .  .  .  .  .  .  .  .  .  .  .  .  .  .  .  .  .  .  .  .  .  .  .  .  .  .  .  .  .  .  .  .  .  .  .  .  .  .  .  .  .  .  .  .  .  .  .  .  .  .  .  .  .  .  .  .  .  .  .  .  .  .  .  .  .  .  .  .  .  .  .  .  .  .  .  .  .  .  .  .  .  .  .  .  .  .  .  .  .  .  .  .  .  .  .  .  .  .  .  .  .  .  .  .  .  .  .  .  .  .  .  .  .  .  .  .  .  .  .  .  .</t>
  </si>
  <si>
    <t>Number of Contracts</t>
  </si>
  <si>
    <t>Value of Contracts</t>
  </si>
  <si>
    <t>Development Charges Act - Credits utilized (Revenue Fund) .  .  .  .  .  .  .  .  .  .  .  .  .  .  .  .  .  .  .  .  .  .  .  .  .  .  .  .  .  .  .  .  .  .  .  .  .  .  .  .  .  .  .  .  .  .  .  .  .  .  .  .  .  .  .  .  .  .  .  .  .  .  .  .  .  .  .  .  .  .  .  .  .  .  .  .  .  .  .  .  .  .  .  .  .  .  .  .  .  .  .  .  .  .  .  .  .  .</t>
  </si>
  <si>
    <t>0240</t>
  </si>
  <si>
    <t>0250</t>
  </si>
  <si>
    <t>0300</t>
  </si>
  <si>
    <t>0310</t>
  </si>
  <si>
    <t>0320</t>
  </si>
  <si>
    <t>0340</t>
  </si>
  <si>
    <t>0410</t>
  </si>
  <si>
    <t>0420</t>
  </si>
  <si>
    <t>0430</t>
  </si>
  <si>
    <t>0440</t>
  </si>
  <si>
    <t>Revenue fund balance</t>
  </si>
  <si>
    <t>TOTAL Fund balances</t>
  </si>
  <si>
    <t>3502</t>
  </si>
  <si>
    <t>3602</t>
  </si>
  <si>
    <t>1
2
3</t>
  </si>
  <si>
    <t>Efficiency Measure</t>
  </si>
  <si>
    <t>Materials</t>
  </si>
  <si>
    <r>
      <t>Other municipalities - Grants and fees</t>
    </r>
    <r>
      <rPr>
        <sz val="8"/>
        <rFont val="Arial Narrow"/>
        <family val="2"/>
      </rPr>
      <t xml:space="preserve">  (SLC 52 9910 05) .  .  .  .  .  .  .  .  .  .  .  .  .  .  .  .  .  .  .  .  .  .  .  .  .  .  .  .  .  .  .  .  .  .  .  .  .  .  .  .  .  .  .  .  .  .  .  .  .  .  .  .  .  .  .  .  .  .  .  .  .  .  .  .  .  .  .  .  .  .  .  .  .  .  .  .  .  .  .  .  .  .  .  .  .  .  .  .  .  .  .  .  .  .  .  .  .  .</t>
    </r>
  </si>
  <si>
    <t>South-Western MSO  -  LONDON</t>
  </si>
  <si>
    <t>Central MSO  -  TORONTO</t>
  </si>
  <si>
    <t>Eastern MSO  -  KINGSTON</t>
  </si>
  <si>
    <t>North-Western MSO  -  THUNDER BAY</t>
  </si>
  <si>
    <t>North-Eastern MSO  -  SUDBURY</t>
  </si>
  <si>
    <t>IMPORTANT</t>
  </si>
  <si>
    <t>Do Not CUT and PASTE (or similarly Drag and Drop)</t>
  </si>
  <si>
    <t>Setting up the file as a shared workbook will not allow the macros to function properly.</t>
  </si>
  <si>
    <t xml:space="preserve">Other .  .  .  .  .  .  .  .  .  .  .  .  .  .  .  .  .  .  .  .  .  .  .  .  .  .  .  .  .  .  .  .  .  .  .  .  .  .  .  .  .  .  .  .  .  .  .  .  .  .  .  .  .  .  .  .  .  .  .  .  .  .  .  </t>
  </si>
  <si>
    <t>of residential solid waste was diverted for recycling</t>
  </si>
  <si>
    <t>of residential solid waste was diverted for recycling (based on combined residential and ICI tonnage)</t>
  </si>
  <si>
    <t>0390</t>
  </si>
  <si>
    <t>0399</t>
  </si>
  <si>
    <t>0398</t>
  </si>
  <si>
    <t>%</t>
  </si>
  <si>
    <t>For your assistance:</t>
  </si>
  <si>
    <t>Rainy River D</t>
  </si>
  <si>
    <t>LT / ST</t>
  </si>
  <si>
    <t>EDUC</t>
  </si>
  <si>
    <t>0404</t>
  </si>
  <si>
    <t>0405</t>
  </si>
  <si>
    <t>0406</t>
  </si>
  <si>
    <t>0601</t>
  </si>
  <si>
    <t>Tile Drainage Board</t>
  </si>
  <si>
    <t>Reforestation Board</t>
  </si>
  <si>
    <t>Development Board</t>
  </si>
  <si>
    <t>Land Division Board</t>
  </si>
  <si>
    <t>Social Assistance (Welfare) Board</t>
  </si>
  <si>
    <t>Sinking Fund Commission</t>
  </si>
  <si>
    <t>LT</t>
  </si>
  <si>
    <t>Municipal service</t>
  </si>
  <si>
    <t>Code</t>
  </si>
  <si>
    <t>Operating Costs for Police Services</t>
  </si>
  <si>
    <t>Total Number of Regular Service Passenger Trips on Conventional Transit in Service Area</t>
  </si>
  <si>
    <t>Percent</t>
  </si>
  <si>
    <t>RF</t>
  </si>
  <si>
    <t>RG</t>
  </si>
  <si>
    <t>CF</t>
  </si>
  <si>
    <t>Canada conditional grants  (SLC 12 9910 02) .  .  .  .  .  .  .  .  .  .  .  .  .  .  .  .  .  .  .  .  .  .  .  .  .  .  .  .  .  .  .  .  .  .  .  .  .  .  .  .  .  .  .  .  .  .  .  .  .  .  .  .  .  .  .  .  .  .  .  .  .  .  .  .  .  .  .  .  .  .  .  .  .  .  .  .  .  .</t>
  </si>
  <si>
    <t>Band</t>
  </si>
  <si>
    <t>H</t>
  </si>
  <si>
    <t>Y or N</t>
  </si>
  <si>
    <t>3420</t>
  </si>
  <si>
    <t>9950</t>
  </si>
  <si>
    <t>5299</t>
  </si>
  <si>
    <t>5499</t>
  </si>
  <si>
    <t>5400</t>
  </si>
  <si>
    <t>5498</t>
  </si>
  <si>
    <t xml:space="preserve">General government .  .  .  .  .  .  .  .  .  .  .  .  .  .  .  .  .  .  .  .  .  .  .  .  .  .  .  .  .  .  .  .  .  .  .  .  .  .  .  .  .  .  .  .  .  .  .  .  .  .  .  .  .  .  .  .  .  .  .  .  .  .  .  .  .  .  .  .  .  .  .  .  .  .  .  .  .  .  .  .  .  .  .  .  .  .  .  .  .  .  .  .  .  .  .  .  .  .  .  .  .  .  .  .  .  .  .  .  .  .  .  .  .  </t>
  </si>
  <si>
    <t xml:space="preserve">Protection services .  .  .  .  .  .  .  .  .  .  .  .  .  .  .  .  .  .  .  .  .  .  .  .  .  .  .  .  .  .  .  .  .  .  .  .  .  .  .  .  .  .  .  .  .  .  .  .  .  .  .  .  .  .  .  .  .  .  .  .  .  .  .  .  .  .  .  .  .  .  .  .  .  .  .  .  .  .  .  .  .  .  .  .  .  .  .  .  .  .  .  .  .  .  .  .  .  .  .  .  .  .  .  .  .  .  .  .  . </t>
  </si>
  <si>
    <t>Education Taxes</t>
  </si>
  <si>
    <t>Education</t>
  </si>
  <si>
    <t>Transferred to revenue fund .  .  .  .  .  .  .  .  .  .  .  .  .  .  .  .  .  .  .  .  .  .  .  .  .  .  .  .  .  .  .  .  .  .  .  .  .  .  .  .  .  .  .  .  .  .  .  .  .  .  .  .  .  .  .  .  .  .  .  .  .  .  .  .  .  .  .  .  .  .  .  .  .  .  .  .  .  .  .  .  .  .  .  .  .  .  .  .  .  .  .  .  .  .  .  .  .  .</t>
  </si>
  <si>
    <t>UPPER-TIER ENTITLEMENTS</t>
  </si>
  <si>
    <t>0090</t>
  </si>
  <si>
    <t>0092</t>
  </si>
  <si>
    <t>RF 0</t>
  </si>
  <si>
    <t>CY 0</t>
  </si>
  <si>
    <t>Simcoe Co</t>
  </si>
  <si>
    <t>Debenture repayment .  .  .  .  .  .  .  .  .  .  .  .  .  .  .  .  .  .  .  .  .  .  .  .  .  .  .  .  .  .  .  .  .  .  .  .  .  .  .  .  .  .  .  .  .  .  .  .  .  .  .  .  .  .  .  .  .  .  .  .  .  .  .  .  .  .  .  .  .  .  .  .  .  .  .  .  .  .  .  .  .  .  .  .  .  .  .  .  .  .  .  .  .  .  .  .  .  .</t>
  </si>
  <si>
    <t>Electronic library uses as a percentage of total library uses .  .  .  .  .  .  .  .  .  .  .  .  .  .  .  .  .  .  .  .  .  .  .  .  .  .  .  .  .  .  .  .  .  .  .  .  .  .  .  .  .  .  .  .  .  .  .  .  .  .  .  .  .  .  .  .  .  .  .  .  .  .  .  .  .  .  .  .  .  .  .  .  .  .  .  .  .  .  .  .  .  .  .  .  .  .  .  .  .  .  .  .  .  .  .  .  .  .  .  .  .  .  .  .  .  .  .  .  .  .  .  .  .</t>
  </si>
  <si>
    <t xml:space="preserve">N   New Multi-Residential .  .  .  .  .  .  .  .  .  .  .  .  .  .  .  .  .  .  .  .  .  .  .  .  .  .  .  .  .  .  .  .  .  .  .  .  .  .  .  .  .  .  .  .  .  .  .  .  .  .  .  </t>
  </si>
  <si>
    <t>1290</t>
  </si>
  <si>
    <t>Le Comté de Northumberland</t>
  </si>
  <si>
    <t>61</t>
  </si>
  <si>
    <t>Number of residential units in row houses (using building permit information) .  .  .  .  .  .  .  .  .  .  .  .  .  .  .  .  .  .  .  .  .  .  .  .  .  .  .  .  .  .  .  .  .  .  .  .  .  .  .  .  .  .  .  .  .  .  .  .  .  .  .  .  .  .  .  .  .  .  .  .  .  .  .  .  .  .  .  .  .  .  .  .  .  .  .  .  .  .  .  .  .  .  .  .  .  .  .  .  .  .  .  .  .  .  .  .  .  .  .  .  .  .  .  .  .  .  .  .  .  .  .  .  .</t>
  </si>
  <si>
    <t>Number of residential units in new apartments/condo apartments (using building permit information) .  .  .  .  .  .  .  .  .  .  .  .  .  .  .  .  .  .  .  .  .  .  .  .  .  .  .  .  .  .  .  .  .  .  .  .  .  .  .  .  .  .  .  .  .  .  .  .  .  .  .  .  .  .  .  .  .  .  .  .  .  .  .  .  .  .  .  .  .  .  .  .  .  .  .  .  .  .  .  .  .  .  .  .  .  .  .  .  .  .  .  .  .  .  .  .  .  .  .  .  .  .  .  .  .  .  .  .  .  .  .  .  .</t>
  </si>
  <si>
    <t>8172</t>
  </si>
  <si>
    <t>8173</t>
  </si>
  <si>
    <t>8174</t>
  </si>
  <si>
    <t>Residential Units within Settlement Areas</t>
  </si>
  <si>
    <t xml:space="preserve">Total Residential Units </t>
  </si>
  <si>
    <t>8175</t>
  </si>
  <si>
    <t>Taxes receivable, end of year .  .  .  .  .  .  .  .  .  .  .  .  .  .  .  .  .  .  .  .  .  .  .  .  .  .  .  .  .  .  .  .  .  .  .  .  .  .  .  .  .  .  .  .  .  .  .  .  .  .  .  .  .  .  .  .  .  .  .  .  .  .  .  .  .  .  .  .  .  .  .  .  .  .  .  .  .  .  .  .  .  .  .  .  .  .  .  .  .  .  .  .  .  .  .  .  .  .</t>
  </si>
  <si>
    <t>Total PILS Levied</t>
  </si>
  <si>
    <t>Operating Costs for Governance and Corporate Management</t>
  </si>
  <si>
    <t>Total Property Assessment / 1,000</t>
  </si>
  <si>
    <t>Recettes nettes accumulées (déficit net accumulé) en fin d'exercice .  .  .  .  .  .  .  .  .  .  .  .  .  .  .  .  .  .  .  .  .  .  .  .  .  .  .  .  .  .  .  .  .  .  .  .  .  .  .  .  .  .  .  .  .  .  .  .  .  .  .  .  .  .  .  .  .  .  .  .  .  .  .  .  .  .  .  .  .  .  .  .  .  .  .  .  .  .</t>
  </si>
  <si>
    <t>???</t>
  </si>
  <si>
    <t>RECETTES DU FONDS D'ADMINISTRATION</t>
  </si>
  <si>
    <t>Tableau 10</t>
  </si>
  <si>
    <t>Business Improvement Area .  .  .  .  .  .  .  .  .  .  .  .  .  .  .  .  .  .  .  .  .  .  .  .  .  .  .  .  .  .  .  .  .  .  .  .  .  .  .  .  .  .  .  .  .  .  .  .  .  .  .  .  .  .  .  .  .  .  .  .  .  .  .  .  .  .  .  .  .  .  .  .  .  .  .  .  .  .  .  .  .  .  .  .  .  .  .  .  .  .  .  .  .  .  .  .  .  .  .  .  .  .  .  .  .  .  .  .  .  .  .  .  .  .  .  .  .  .  .  .  .  .  .  .  .  .  .  .  .  .  .  .  .  .  .  .  .  .  .  .  .  .  .  .  .  .  .  .  .</t>
  </si>
  <si>
    <t>Please list all Other Notes and forward supporting schedules as required by email to:</t>
  </si>
  <si>
    <t>Parry Sound D</t>
  </si>
  <si>
    <t>Rev. Fund Expenditure</t>
  </si>
  <si>
    <t>Municipal services which the municipality currently provides through some form of alternate service delivery:  (Top 10 by Rev. Fund Expenditures)</t>
  </si>
  <si>
    <t>S12 Functional Headings</t>
  </si>
  <si>
    <t>Schedule 82</t>
  </si>
  <si>
    <t>Tableau 82</t>
  </si>
  <si>
    <t>Water Board</t>
  </si>
  <si>
    <t>Waste Management Board</t>
  </si>
  <si>
    <t>Waste Collection Board</t>
  </si>
  <si>
    <t>Recycling Board</t>
  </si>
  <si>
    <t>Other:  Environmental</t>
  </si>
  <si>
    <t>Other:  Health</t>
  </si>
  <si>
    <t>Other:  Social and Family</t>
  </si>
  <si>
    <t>General government .  .  .  .  .  .  .  .  .  .  .  .  .  .  .  .  .  .  .  .  .  .  .  .  .  .  .  .  .  .  .  .  .  .  .  .  .  .  .  .  .  .  .  .  .  .  .  .  .  .  .  .  .  .  .  .  .  .  .  .  .  .  .  .  .  .  .  .  .  .  .  .  .  .  .  .  .  .  .  .  .  .  .  .  .  .  .  .  .  .  .  .  .  .  .  .  .  .  .  .  .  .  .  .  .  .  .  .  .  .  .  .  .  .  .  .  .  .  .  .  .  .  .  .  .  .  .  .  .  .  .  .  .  .  .  .</t>
  </si>
  <si>
    <t>G</t>
  </si>
  <si>
    <t>I</t>
  </si>
  <si>
    <t>Industrial</t>
  </si>
  <si>
    <t>L</t>
  </si>
  <si>
    <t>P</t>
  </si>
  <si>
    <t>5698</t>
  </si>
  <si>
    <t>9960</t>
  </si>
  <si>
    <t>0690</t>
  </si>
  <si>
    <t>0490</t>
  </si>
  <si>
    <t>0890</t>
  </si>
  <si>
    <t>0805</t>
  </si>
  <si>
    <t>0815</t>
  </si>
  <si>
    <t>0825</t>
  </si>
  <si>
    <t>TAXATION and PAYMENTS-IN-LIEU SUMMARY</t>
  </si>
  <si>
    <t>Other:  Transportation</t>
  </si>
  <si>
    <t>.  .  .  .  .  .  .  .  .  .  .  .  .  .  .  .  .  .  .  .  .  .  .  .  .  .  .  .  .  .  .  .  .  .  .  .  .  .  .  .  .  .  .  .  .  .  .  .  .  .  .  .  .  .  .  .  .  .  .  .  .  .  .  .  .  .  .  .  .  .  .  .  .  .  .  .  .  .</t>
  </si>
  <si>
    <t>Schedule 40</t>
  </si>
  <si>
    <t>Tableau 40</t>
  </si>
  <si>
    <t>4.   Debt payable in foreign currencies (net of sinking fund holdings)</t>
  </si>
  <si>
    <t>Contributions des réserves et des fonds de réserve .  .  .  .  .  .  .  .  .  .  .  .  .  .  .  .  .  .  .  .  .  .  .  .  .  .  .  .  .  .  .  .  .  .  .  .  .  .  .  .  .  .  .  .  .  .  .  .  .  .  .  .  .  .  .  .  .  .  .  .  .  .  .  .  .  .  .  .  .  .  .  .  .  .  .  .  .  .</t>
  </si>
  <si>
    <t>86</t>
  </si>
  <si>
    <r>
      <t>General government</t>
    </r>
    <r>
      <rPr>
        <sz val="6"/>
        <rFont val="Arial Narrow"/>
        <family val="2"/>
      </rPr>
      <t xml:space="preserve"> .  .  .  .  .  .  .  .  .  .  .  .  .  .  .  .  .  .  .  .  .  .  .  .  .  .  .  .  .  .  .  .  .  .  .  .  .  .  .  .  .  .  .  .  .  .  .  .  .  .  .  .  .  .  .  .  .  .  .  .  .  .  .  .  .  .  .  .  .  .  .  .  .  .  .  .  .  .  .  .  .  .  .  .  .  .  .  .  .  .  .  .  .  .  .  .  .  .</t>
    </r>
  </si>
  <si>
    <t xml:space="preserve">P   Pipeline .  .  .  .  .  .  .  .  .  .  .  .  .  .  .  .  .  .  .  .  .  .  .  .  .  .  .  .  .  .  .  .  .  .  .  .  .  .  .  .  .  .  .  .  .  .  .  .  .  .  .  .  .  .  .  .  </t>
  </si>
  <si>
    <t xml:space="preserve">R   Residential .  .  .  .  .  .  .  .  .  .  .  .  .  .  .  .  .  .  .  .  .  .  .  .  .  .  .  .  .  .  .  .  .  .  .  .  .  .  .  .  .  .  .  .  .  .  .  .  .  .  .  .  .  .  .  .  .  . </t>
  </si>
  <si>
    <t>Penalties and interest .  .  .  .  .  .  .  .  .  .  .  .  .  .  .  .  .  .  .  .  .  .  .  .  .  .  .  .  .  .  .  .  .  .  .  .  .  .  .  .  .  .  .  .  .  .  .  .  .  .  .  .  .  .  .  .  .  .  .  .  .  .  .  .  .  .  .  .  .  .  .  .  .  .  .  .  .  .  .  .  .  .  .  .  .  .  .  .  .  .  .  .  .  .  .  .  .  .  .  .  .  .  .  .  .  .  .  .  .  .  .  .  .  .  .  .  .  .  .  .  .  .  .  .  .  .  .  .  .  .  .  .  .  .  .  .  .  .  .  .  .  .  .  .  .  .  .  .  .</t>
  </si>
  <si>
    <t>0280</t>
  </si>
  <si>
    <t>EFFECTIVENESS Measures Reported on Schedule 92</t>
  </si>
  <si>
    <t>EFFICIENCY Measures Reported on Schedule 91</t>
  </si>
  <si>
    <t>General Comments:</t>
  </si>
  <si>
    <t>Roadways .  .  .  .  .  .  .  .  .  .  .  .  .  .  .  .  .  .  .  .  .  .  .  .  .  .  .  .  .  .  .  .  .  .  .  .  .  .  .  .  .  .  .  .  .  .  .  .  .  .  .  .  .  .  .  .  .  .  .  .  .  .  .  .  .  .  .  .  .  .  .  .  .  .  .  .  .  .  .  .  .  .  .  .  .  .  .  .  .  .  .  .  .  .  .  .  .  .  .  .  .  .  .  .  .  .  .  .  .  .  .  .  .  .  .  .  .  .  .  .  .  .  .  .  .  .  .  .  .  .  .  .  .  .  .  .</t>
  </si>
  <si>
    <t>Transferred to capital fund .  .  .  .  .  .  .  .  .  .  .  .  .  .  .  .  .  .  .  .  .  .  .  .  .  .  .  .  .  .  .  .  .  .  .  .  .  .  .  .  .  .  .  .  .  .  .  .  .  .  .  .  .  .  .  .  .  .  .  .  .  .  .  .  .  .  .  .  .  .  .  .  .  .  .  .  .  .  .  .  .  .  .  .  .  .  .  .  .  .  .  .  .  .  .  .  .  .</t>
  </si>
  <si>
    <t>Operating Costs for Recreation Programs and Recreation Facilities</t>
  </si>
  <si>
    <t>7305</t>
  </si>
  <si>
    <r>
      <t>Subtotal:  Recreation Programs and Recreation Facilities</t>
    </r>
    <r>
      <rPr>
        <sz val="7"/>
        <color indexed="52"/>
        <rFont val="Arial Narrow"/>
        <family val="2"/>
      </rPr>
      <t>:  Operating costs for recreation programs and recreation facilities per person (Subtotal)</t>
    </r>
  </si>
  <si>
    <t>/ cubic metre</t>
  </si>
  <si>
    <t>/ gallon</t>
  </si>
  <si>
    <t>/ litre</t>
  </si>
  <si>
    <t>/ copy</t>
  </si>
  <si>
    <r>
      <t>Municipal Treasurer Email</t>
    </r>
    <r>
      <rPr>
        <b/>
        <sz val="8"/>
        <color indexed="60"/>
        <rFont val="Arial"/>
        <family val="2"/>
      </rPr>
      <t xml:space="preserve"> (Required)</t>
    </r>
    <r>
      <rPr>
        <sz val="8"/>
        <rFont val="Arial"/>
        <family val="2"/>
      </rPr>
      <t>.  .  .  .  .  .  .  .  .  .  .  .  .  .  .  .  .  .  .  .  .  .  .  .  .  .  .  .  .  .  .  .  .  .  .  .  .  .  .  .  .  .  .  .  .  .  .  .  .  .  .  .  .  .  .  .  .  .  .  .  .  .  .  .  .  .  .  .  .  .  .  .  .  .  .  .  .  .</t>
    </r>
  </si>
  <si>
    <t>La Municipalité régionale de Halton</t>
  </si>
  <si>
    <t>Are police services provided by the Ontario Provincial Police (OPP)? .  .  .  .  .  .  .  .  .  .  .  .  .  .  .  .  .  .  .  .  .  .  .  .  .  .  .  .  .  .  .  .  .  .  .  .  .  .  .  .  .  .  .  .  .  .  .  .  .  .  .  .  .  .  .  .  .  .  .  .  .  .  .  .  .  .  .  .  .  .  .  .  .  .  .  .  .  .</t>
  </si>
  <si>
    <t>0611</t>
  </si>
  <si>
    <t>Waste collection .  .  .  .  .  .  .  .  .  .  .  .  .  .  .  .  .  .  .  .  .  .  .  .  .  .  .  .  .  .  .  .  .  .  .  .  .  .  .  .  .  .  .  .  .  .  .  .  .  .  .  .  .  .  .  .  .  .  .  .  .  .  .  .  .  .  .  .  .  .  .  .  .  .  .  .  .  .  .  .  .  .  .  .  .  .  .  .  .  .  .  .  .  .  .  .  .  .</t>
  </si>
  <si>
    <t>ADDITIONAL REVENUE FUND INFORMATION</t>
  </si>
  <si>
    <t xml:space="preserve">Payments-In-Lieu Assessment  (SLC 24 9299 07) .  .  .  .  .  .  .  .  .  .  .  .  .  .  .  .  .  .  .  .  .  .  .  .  .  .  .  .  .  .  .  .  .  .  .  .  .  .  .  .  .  .  .  .  .  .  .  .  .  .  .  .  .  .  .  .  .  .  .  .  .  .  .  .  .  .  .  .  .  .  .  .  .  .  .  .  .  .  .  .  .  .  .  .  .  .  .  .  .  .  .  .  .  .  .  .  .  </t>
  </si>
  <si>
    <t>Colonne 5 / Colonne 6</t>
  </si>
  <si>
    <t>O ou N</t>
  </si>
  <si>
    <t>Tax Deferral - Low income seniors and Disabled persons (Mun. Act 319) .  .  .  .  .  .  .  .  .  .  .  .  .  .  .  .  .  .  .  .  .  .  .  .  .  .  .  .  .  .  .  .  .  .  .  .  .  .  .  .  .  .  .</t>
  </si>
  <si>
    <t>2199</t>
  </si>
  <si>
    <t>Square metres of outdoor recreation facility space with controlled access and electrical or mechanical functions (municipally owned)</t>
  </si>
  <si>
    <t>Total library uses for a union public library .  .  .  .  .  .  .  .  .  .  .  .  .  .  .  .  .  .  .  .  .  .  .  .  .  .  .  .  .  .  .  .  .  .  .  .  .  .  .  .  .  .  .  .  .  .  .  .  .  .  .  .  .  .  .  .  .  .  .  .  .  .  .  .  .  .  .  .  .  .  .  .  .  .  .  .  .  .  .  .  .  .  .  .  .  .  .  .  .  .  .  .  .  .  .  .  .  .  .  .  .  .  .  .  .  .  .  .  .  .  .  .  .  .  .</t>
  </si>
  <si>
    <t>Inter - Reserve Fund / Reserves Transfer .  .  .  .  .  .  .  .  .  .  .  .  .  .  .  .  .  .  .  .  .  .  .  .  .  .  .  .  .  .  .  .  .  .  .  .  .  .  .  .  .  .  .  .  .  .  .  .  .  .  .  .  .  .  .  .  .  .  .  .  .  .  .  .  .  .  .  .  .  .  .  .  .  .  .  .  .  .  .  .  .  .  .  .  .  .  .  .  .  .  .  .  .  .  .  .  .  .</t>
  </si>
  <si>
    <t>9.   Ontario Clean Water Agency Provincial Projects</t>
  </si>
  <si>
    <t>8.   Contingent liabilities</t>
  </si>
  <si>
    <t>Total tonnes of solid waste disposed of and total tonnes diverted from all property classes</t>
  </si>
  <si>
    <t>Year 2011 .  .  .  .  .  .  .  .  .  .  .  .  .  .  .  .  .  .  .  .  .  .  .  .  .  .  .  .  .  .  .  .  .  .  .  .  .  .  .  .  .  .  .  .  .  .  .  .  .  .  .  .  .  .  .  .  .  .  .  .  .  .  .  .  .  .  .  .  .  .  .  .  .  .  .  .  .  .  .  .  .  .  .  .  .  .  .  .  .  .  .  .  .  .  .  .  .  .</t>
  </si>
  <si>
    <t>9299</t>
  </si>
  <si>
    <t>Full Occupied</t>
  </si>
  <si>
    <t>IT</t>
  </si>
  <si>
    <t>Dufferin Co</t>
  </si>
  <si>
    <t>2201</t>
  </si>
  <si>
    <t>2204</t>
  </si>
  <si>
    <t>LONG TERM LIABILITIES and COMMITMENTS</t>
  </si>
  <si>
    <t>SINGLE/LOWER-TIER ONLY</t>
  </si>
  <si>
    <t>5.   PAYMENTS-IN-LIEU LEVIED BY TAX RATE</t>
  </si>
  <si>
    <t>6420</t>
  </si>
  <si>
    <t>6499</t>
  </si>
  <si>
    <t>6610</t>
  </si>
  <si>
    <t>6620</t>
  </si>
  <si>
    <t>6699</t>
  </si>
  <si>
    <t xml:space="preserve">Balance of own sinking funds at year end </t>
  </si>
  <si>
    <t xml:space="preserve">T   Managed Forest .  .  .  .  .  .  .  .  .  .  .  .  .  .  .  .  .  .  .  .  .  .  .  .  .  .  .  .  .  .  .  .  .  .  .  .  .  .  .  .  .  .  .  .  .  .  .  .  .  .  .  .  . </t>
  </si>
  <si>
    <t>1808</t>
  </si>
  <si>
    <t>1809</t>
  </si>
  <si>
    <t>9001</t>
  </si>
  <si>
    <t>1607</t>
  </si>
  <si>
    <t>1608</t>
  </si>
  <si>
    <t>1609</t>
  </si>
  <si>
    <t>Continuity of Taxes Receivable</t>
  </si>
  <si>
    <t>0853</t>
  </si>
  <si>
    <t>0854</t>
  </si>
  <si>
    <t>9201</t>
  </si>
  <si>
    <t>8010</t>
  </si>
  <si>
    <t>/ lbs</t>
  </si>
  <si>
    <t>/ minute</t>
  </si>
  <si>
    <t>/ hour</t>
  </si>
  <si>
    <t>/ day</t>
  </si>
  <si>
    <t>/ week</t>
  </si>
  <si>
    <t>/ month</t>
  </si>
  <si>
    <t>/ year</t>
  </si>
  <si>
    <t>/ sq. yard</t>
  </si>
  <si>
    <t xml:space="preserve">Entitlement of School Boards .  .  .  .  .  .  .  .  .  .  .  .  .  .  .  .  .  .  .  .  .  .  .  .  .  .  .  .  .  .  .  .  .  .  .  .  .  .  .  .  .  .  .  .  .  .  .  .  .  .  .  .  .  .  .  .  .  .  .  .  . </t>
  </si>
  <si>
    <t>Waste Disposal Board (Landfill Comm.)</t>
  </si>
  <si>
    <t>Children's Aid Society (Children's Serv.)</t>
  </si>
  <si>
    <t>0817</t>
  </si>
  <si>
    <t>0818</t>
  </si>
  <si>
    <t>0822</t>
  </si>
  <si>
    <t>0823</t>
  </si>
  <si>
    <t>0826</t>
  </si>
  <si>
    <t>0827</t>
  </si>
  <si>
    <t>0829</t>
  </si>
  <si>
    <t>0832</t>
  </si>
  <si>
    <t>0833</t>
  </si>
  <si>
    <t>0834</t>
  </si>
  <si>
    <t>0836</t>
  </si>
  <si>
    <t>0837</t>
  </si>
  <si>
    <t>Tableau 52</t>
  </si>
  <si>
    <t>Contributions from Own Funds</t>
  </si>
  <si>
    <t>Capital Grants</t>
  </si>
  <si>
    <t>Other Municipalities</t>
  </si>
  <si>
    <t>Other Financing</t>
  </si>
  <si>
    <t>Donations .  .  .  .  .  .  .  .  .  .  .  .  .  .  .  .  .  .  .  .  .  .  .  .  .  .  .  .  .  .  .  .  .  .  .  .  .  .  .  .  .  .  .  .  .  .  .  .  .  .  .  .  .  .  .  .  .  .  .  .  .  .  .  .  .  .  .  .  .  .  .  .  .  .  .  .  .  .</t>
  </si>
  <si>
    <t xml:space="preserve">Police .  .  .  .  .  .  .  .  .  .  .  .  .  .  .  .  .  .  .  .  .  .  .  .  .  .  .  .  .  .  .  .  .  .  .  .  .  .  .  .  .  .  .  .  .  .  .  .  .  .  . </t>
  </si>
  <si>
    <t>Waterworks system .  .  .  .  .  .  .  .  .  .  .  .  .  .  .  .  .  .  .  .  .  .  .  .  .  .  .  .  .  .  .  .  .  .  .  .  .  .  .  .  .  .  .  .  .  .  .  .  .  .  .  .  .  .  .  .  .  .  .  .  .  .  .  .  .  .  .  .  .  .  .  .  .  .  .  .  .  .  .  .  .  .  .  .  .  .  .  .  .  .  .  .  .  .  .  .  .  .</t>
  </si>
  <si>
    <t>Description</t>
  </si>
  <si>
    <t>Grants and loan forgiveness:</t>
  </si>
  <si>
    <r>
      <t xml:space="preserve">Revenue from other municipalities </t>
    </r>
    <r>
      <rPr>
        <sz val="8"/>
        <rFont val="Arial Narrow"/>
        <family val="2"/>
      </rPr>
      <t xml:space="preserve"> (SLC 12 9910 03) .  .  .  .  .  .  .  .  .  .  .  .  .  .  .  .  .  .  .  .  .  .  .  .  .  .  .  .  .  .  .  .  .  .  .  .  .  .  .  .  .  .  .  .  .  .  .  .  .  .  .  .  .  .  .  .  .  .  .  .  .  .  .  .  .  .  .  .  .  .  .  .  .  .  .  .  .  .</t>
    </r>
  </si>
  <si>
    <t>Tableau</t>
  </si>
  <si>
    <t>Le Comté de Dufferin</t>
  </si>
  <si>
    <t>MOVED LINES 2003</t>
  </si>
  <si>
    <t>Email the FIR Team</t>
  </si>
  <si>
    <t>(416) 585-6226</t>
  </si>
  <si>
    <r>
      <t>Solid Waste Management (Integrated System)</t>
    </r>
    <r>
      <rPr>
        <sz val="7"/>
        <rFont val="Arial Narrow"/>
        <family val="2"/>
      </rPr>
      <t>:   Average operating costs for solid waste management (collection, disposal and diversion) per tonne (or per household)</t>
    </r>
  </si>
  <si>
    <t>General Information</t>
  </si>
  <si>
    <t>Tableau 20</t>
  </si>
  <si>
    <t>Schedule 20</t>
  </si>
  <si>
    <t>Charges for long term liabilities - principal and interest .  .  .  .  .  .  .  .  .  .  .  .  .  .  .  .  .  .  .  .  .  .  .  .  .  .  .  .  .  .  .  .  .  .  .  .  .  .  .  .  .  .  .  .  .  .  .  .  .  .  .  .  .  .  .  .  .  .  .  .  .  .  .  .  .  .  .  .  .  .  .  .  .  .  .  .  .  .  .  .  .  .  .  .  .  .  .  .  .  .  .  .  .  .  .  .  .  .</t>
  </si>
  <si>
    <t>Storm sewer system .  .  .  .  .  .  .  .  .  .  .  .  .  .  .  .  .  .  .  .  .  .  .  .  .  .  .  .  .  .  .  .  .  .  .  .  .  .  .  .  .  .  .  .  .  .  .  .  .  .  .  .  .  .  .  .  .  .  .  .  .  .  .  .  .  .  .  .  .  .  .  .  .  .  .  .  .  .  .  .  .  .  .  .  .  .  .  .  .  .  .  .  .  .  .  .  .  .  .  .  .  .  .  .  .  .  .  .  .  .  .  .  .  .  .  .  .  .  .  .  .  .  .  .  .  .  .  .  .  .  .  .  .  .  .  .</t>
  </si>
  <si>
    <t>La Municipalité régionale de Durham</t>
  </si>
  <si>
    <t>NW</t>
  </si>
  <si>
    <t>NE</t>
  </si>
  <si>
    <t>TOTAL UT</t>
  </si>
  <si>
    <t>Ontario Clean Water Agency (OCWA) .  .  .  .  .  .  .  .  .  .  .  .  .  .  .  .  .  .  .  .  .  .  .  .  .  .  .  .  .  .  .  .  .  .  .  .  .  .  .  .  .  .  .  .  .  .  .  .  .  .  .  .  .  .  .  .  .  .  .  .  .  .  .  .  .  .  .  .  .  .  .  .  .  .  .  .  .  .  .  .  .  .  .  .  .  .  .  .  .  .  .  .  .  .  .  .  .  .  .  .  .  .  .  .  .  .  .</t>
  </si>
  <si>
    <t xml:space="preserve">Site 3 .  .  .  .  .  .  .  .  .  .  .  .  .  .  .  .  .  .  .  .  .  .  .  .  .  .  .  .  .  .  .  .  .  .  .  .  .  .  .  .  .  .  .  .  .  .  .  .  .  .  .  .  .  .  .  .  .  .  .  .  </t>
  </si>
  <si>
    <t>Donations .  .  .  .  .  .  .  .  .  .  .  .  .  .  .  .  .  .  .  .  .  .  .  .  .  .  .  .  .  .  .  .  .  .  .  .  .  .  .  .  .  .  .  .  .  .  .  .  .  .  .  .  .  .  .  .  .  .  .  .  .  .  .  .  .  .  .  .  .  .  .  .  .  .  .  .  .  .  .  .  .  .  .  .  .  .  .  .  .  .  .  .  .  .  .  .  .  .</t>
  </si>
  <si>
    <t>9913</t>
  </si>
  <si>
    <t>If the answer to line 7400 was "No library board. Purchases service." do not complete lines 7402 to 7404.</t>
  </si>
  <si>
    <t>8170</t>
  </si>
  <si>
    <r>
      <t>Location of New Residential Units</t>
    </r>
    <r>
      <rPr>
        <sz val="7"/>
        <color indexed="52"/>
        <rFont val="Arial Narrow"/>
        <family val="2"/>
      </rPr>
      <t>:   Percentage of new residential units located within settlement areas</t>
    </r>
  </si>
  <si>
    <r>
      <t xml:space="preserve">Open Space: </t>
    </r>
    <r>
      <rPr>
        <sz val="7"/>
        <color indexed="8"/>
        <rFont val="Arial Narrow"/>
        <family val="2"/>
      </rPr>
      <t>Hectares of open space per 1,000 persons (municipally owned)</t>
    </r>
  </si>
  <si>
    <t>Number of new residential units located within settlement areas</t>
  </si>
  <si>
    <t>Total number of new residential units within the entire municipality</t>
  </si>
  <si>
    <t>of new residential units are located within settlement areas</t>
  </si>
  <si>
    <t>Calculating Measure in line 8170:</t>
  </si>
  <si>
    <t>Number of residential units in new detached houses (using building permit information) .  .  .  .  .  .  .  .  .  .  .  .  .  .  .  .  .  .  .  .  .  .  .  .  .  .  .  .  .  .  .  .  .  .  .  .  .  .  .  .  .  .  .  .  .  .  .  .  .  .  .  .  .  .  .  .  .  .  .  .  .  .  .  .  .  .  .  .  .  .  .  .  .  .  .  .  .  .  .  .  .  .  .  .  .  .  .  .  .  .  .  .  .  .  .  .  .  .  .  .  .  .  .  .  .  .  .  .  .  .  .  .  .</t>
  </si>
  <si>
    <t>8171</t>
  </si>
  <si>
    <t>Number of residential units in new semi-detached houses (using building permit information) .  .  .  .  .  .  .  .  .  .  .  .  .  .  .  .  .  .  .  .  .  .  .  .  .  .  .  .  .  .  .  .  .  .  .  .  .  .  .  .  .  .  .  .  .  .  .  .  .  .  .  .  .  .  .  .  .  .  .  .  .  .  .  .  .  .  .  .  .  .  .  .  .  .  .  .  .  .  .  .  .  .  .  .  .  .  .  .  .  .  .  .  .  .  .  .  .  .  .  .  .  .  .  .  .  .  .  .  .  .  .  .  .</t>
  </si>
  <si>
    <t>New lots .  .  .  .  .  .  .  .  .  .  .  .  .  .  .  .  .  .  .  .  .  .  .  .  .  .  .  .  .  .  .  .  .  .  .  .  .  .  .  .  .  .  .  .  .  .  .  .  .  .  .  .  .  .  .  .  .  .  .  .  .  .  .  .  .  .  .  .  .  .  .  .  .  .  .  .  .  .  .  .  .  .  .  .  .  .  .  .  .  .  .  .  .  .  .  .  .  .  .  .  .  .  .  .  .  .  .  .  .  .  .  .  .</t>
  </si>
  <si>
    <t xml:space="preserve">    Provincial Gas Tax  . .  .  .  .  .  .  .  .  .  .  .  .  .  .  .  .  .  .  .  .  .  .  .  .  .  .  .  .  .  .  .   .  .  .  .  .  .  .  .  .  .  .  .  .  .  .  .  .  .  .  .  .   .  .  .  .  .  .  .  .  .  .  .  .  .  .  .  .  .  . .  .  .  .</t>
  </si>
  <si>
    <t>Storm sewer treatment and disposal  .  .  .  .  .  .  .  .  .  .  .  .  .  .  .  .  .  .  .  .  .  .  .  .  .  .  .  .  .  .  .  .  .  .  .  .  .  .  .  .  .  .  .  .  .  .  .  .  .  .  .  .  .  .  .  .  .  .  .  .  .  .  .  .  .  .  .  .  .  .  .  .  .  .  .  .  .  .  .  .  .  .  .  .  .  .  .  .  .  .  .  .  .  .  .  .  .  .  .  .  .  .  .  .  .  .  .  .  .  .  .  .  .  .  .  .  .  .  .  .  .  .  .  .  .  .  .  .  .  .  .  .  .  .  .  .  .  .  .  .  .  .  .  .  .  .  .  .  .  .  .  .  .  .  .  .  .  .  .  .  .  .  .  .  .  .  .  .  .  .  .  .  .  .  .  .</t>
  </si>
  <si>
    <t>Recreation boards  .  .  .  .  .  .  .  .  .  .  .  .  .  .  .  .  .  .  .  .  .  .  .  .  .  .  .  .  .  .  .  .  .  .  .  .  .  .  .  .  .  .  .  .  .  .  .  .  .  .  .  .  .  .  .  .  .  .  .  .  .  .  .  .  .  .  .  .  .  .  .  .  .  .  .  .  .  .  .  .  .  .  .  .  .  .  .  .  .  .  .  .  .  .  .  .  .  .  .  .  .  .  .  .  .  .  .  .  .  .  .  .  .  .  .  .  .  .  .  .  .  .  .  .  .  .  .  .  .  .  .  .  .  .  .  .  .  .  .  .  .  .  .  .  .  .  .  .  .  .  .  .  .  .  .  .  .  .  .  .  .  .  .  .  .  .  .  .  .  .  .  .  .  .  .  .  .  .  .</t>
  </si>
  <si>
    <t>hectares of land in the settlement area as of December 31st of reporting year</t>
  </si>
  <si>
    <t>hectares were re-designated from agricultural purposes to other uses since January 1, 2000</t>
  </si>
  <si>
    <t>Hectares of land designated for agricultural purposes in the
Official Plan as of January 1, 2000</t>
  </si>
  <si>
    <t>Parks and Recreation</t>
  </si>
  <si>
    <t>Waterworks treatment  .  .  .  .  .  .  .  .  .  .  .  .  .  .  .  .  .  .  .  .  .  .  .  .  .  .  .  .  .  .  .  .  .  .  .  .  .  .  .  .  .  .  .  .  .  .  .  .  .  .  .  .  .  .  .  .  .  .  .  .  .  .  .  .  .  .  .  .  .  .  .  .  .  .  .  .  .  .  .  .  .  .  .  .  .  .  .  .  .  .  .  .  .  .  .  .  .  .  .  .  .  .  .  .  .  .  .  .  .  .  .  .  .  .  .  .  .  .  .  .  .  .  .  .  .  .  .  .  .  .  .  .  .  .  .  .  .  .  .  .  .  .  .  .  .  .  .  .  .  .  .  .  .  .  .  .  .  .  .  .  .  .  .  .  .  .  .  .  .  .  .  .  .  .  .  .</t>
  </si>
  <si>
    <t>3305</t>
  </si>
  <si>
    <t>PARKS AND RECREATION</t>
  </si>
  <si>
    <t>Total income earned from investments of sinking funds' monies .  .  .  .  .  .  .  .  .  .  .  .  .  .  .  .  .  .  .  .  .  .  .  .  .  .  .  .  .  .  .  .  .  .  .  .  .  .  .  .  .  .  .  .  .  .  .  .  .  .  .  .  .  .  .  .  .  .  .  .  .  .  .  .  .  .  .  .  .  .  .  .  .  .  .  .  .  .  .  .  .  .  .  .  .  .  .  .  .  .  .  .  .  .  .  .  .  .  .  .  .  .  .  .  .  .  .  .  .  .  .  .  .  .  .  .  .  .  .  .  .  .  .  .  .  .  .  .  .  .  .  .  .  .  .  .  .  .  .  .  .  .  .  .  .  .  .  .  .  .  .  .  .  .  .  .  .  .  .  .  .  .  .  .  .  .</t>
  </si>
  <si>
    <t>Deferred revenue</t>
  </si>
  <si>
    <t>Volunteer Fire Fighters only</t>
  </si>
  <si>
    <t>1
2</t>
  </si>
  <si>
    <t>Employees of the Municipality</t>
  </si>
  <si>
    <t>Employees of Joint Local Boards</t>
  </si>
  <si>
    <t>0100</t>
  </si>
  <si>
    <t>SOURCES of CAPITAL FUND FINANCING</t>
  </si>
  <si>
    <t>Operating Costs for Paved Roads</t>
  </si>
  <si>
    <t>Operating Costs for Unpaved Roads</t>
  </si>
  <si>
    <t>Operating Costs for Conventional Transit</t>
  </si>
  <si>
    <t>Pursuant to the information required by the Province of Ontario under the Municipal Affairs Act, the following schedules are attached:</t>
  </si>
  <si>
    <t>Capital fund balance, beginning of year .  .  .  .  .  .  .  .  .  .  .  .  .  .  .  .  .  .  .  .  .  .  .  .  .  .  .  .  .  .  .  .  .  .  .  .  .  .  .  .  .  .  .  .  .  .  .  .  .  .  .  .  .  .  .  .  .  .  .  .  .  .  .  .  .  .  .  .  .  .  .  .  .  .  .  .  .  .  .  .  .  .  .  .  .  .  .  .  .  .  .  .  .  .  .  .  .  .</t>
  </si>
  <si>
    <t xml:space="preserve">Proportion of Munic. Empl. covered by 'Collective Agreements'  (%) .  .  .  .  .  .  .  .  .  .  .  .  .  .  .  .  .  .  .  .  .  .  .  .  .  .  .  .  .  .  .  .  .  .  .  .  .  .  .  .  .  .  . </t>
  </si>
  <si>
    <t>PHASEIN</t>
  </si>
  <si>
    <t>Red Rock</t>
  </si>
  <si>
    <t>Round Lake</t>
  </si>
  <si>
    <t>Killaloe</t>
  </si>
  <si>
    <t>The books of original entry are not capable of allocating the General Government expenditures to the other departments.</t>
  </si>
  <si>
    <t>MNR provides assistance</t>
  </si>
  <si>
    <t>Private Contractor</t>
  </si>
  <si>
    <t>Former South Algona Township</t>
  </si>
  <si>
    <t>For the purposes of this Financial Information Return, the amounts disclosed on the attached schedules are in agreement with the books and records of the municipality and its consolidated entities.</t>
  </si>
  <si>
    <t>1050</t>
  </si>
  <si>
    <t>1310</t>
  </si>
  <si>
    <t>1320</t>
  </si>
  <si>
    <t>1340</t>
  </si>
  <si>
    <t>1510</t>
  </si>
  <si>
    <t>1718</t>
  </si>
  <si>
    <t>9599</t>
  </si>
  <si>
    <t>9110</t>
  </si>
  <si>
    <t>9120</t>
  </si>
  <si>
    <t>9130</t>
  </si>
  <si>
    <t>9170</t>
  </si>
  <si>
    <t>9180</t>
  </si>
  <si>
    <t>9190</t>
  </si>
  <si>
    <t>9210</t>
  </si>
  <si>
    <t>9220</t>
  </si>
  <si>
    <t>9230</t>
  </si>
  <si>
    <t>Cemeteries</t>
  </si>
  <si>
    <t>General assistance</t>
  </si>
  <si>
    <t>Assistance to aged persons</t>
  </si>
  <si>
    <t>Parks</t>
  </si>
  <si>
    <t>Recreation programs</t>
  </si>
  <si>
    <t>Libraries</t>
  </si>
  <si>
    <t>Principal</t>
  </si>
  <si>
    <t>Interest</t>
  </si>
  <si>
    <t>2120</t>
  </si>
  <si>
    <t xml:space="preserve">Transit .  .  .  .  .  .  .  .  .  .  .  .  .  .  .  .  .  .  .  .  .  .  .  .  .  .  .  .  .  .  .  .  .  .  .  .  .  .  .  .  .  .  .  .  .  .  .  .  .  .  .  .  .  .  .  .  .  .  .  .  .  .  .  .  .  .  .  .  </t>
  </si>
  <si>
    <t>School boards .  .  .  .  .  .  .  .  .  .  .  .  .  .  .  .  .  .  .  .  .  .  .  .  .  .  .  .  .  .  .  .  .  .  .  .  .  .  .  .  .  .  .  .  .  .  .  .  .  .  .  .  .  .  .  .  .  .  .  .  .  .  .  .  .  .  .  .  .  .  .  .  .  .  .  .  .  .  .  .  .  .  .  .  .  .  .  .  .  .  .  .  .  .  .  .  .  .  .  .  .  .  .  .  .  .  .  .  .  .  .  .  .  .  .  .  .  .  .  .  .  .  .  .  .  .  .  .  .  .  .  .  .  .  .  .  .  .  .  .  .  .  .  .  .  .  .  .  .</t>
  </si>
  <si>
    <t>Other Taxation Amounts</t>
  </si>
  <si>
    <t>40</t>
  </si>
  <si>
    <t>45</t>
  </si>
  <si>
    <t>55</t>
  </si>
  <si>
    <t>14</t>
  </si>
  <si>
    <t>25</t>
  </si>
  <si>
    <t>PIL:  'General' Only (No Educ.)</t>
  </si>
  <si>
    <t>43</t>
  </si>
  <si>
    <t>3.   Payments-In-Lieu of Taxation:  Distribution of Entitlements</t>
  </si>
  <si>
    <t>0203</t>
  </si>
  <si>
    <t>0204</t>
  </si>
  <si>
    <t>0206</t>
  </si>
  <si>
    <t>0260</t>
  </si>
  <si>
    <t>7010</t>
  </si>
  <si>
    <t>4010</t>
  </si>
  <si>
    <t>4210</t>
  </si>
  <si>
    <t>4420</t>
  </si>
  <si>
    <t>4890</t>
  </si>
  <si>
    <t>4999</t>
  </si>
  <si>
    <t>Additional Information</t>
  </si>
  <si>
    <t>46</t>
  </si>
  <si>
    <t>52</t>
  </si>
  <si>
    <t>57</t>
  </si>
  <si>
    <t>Value</t>
  </si>
  <si>
    <t>1.  GENERAL PURPOSE PAYMENTS-IN-LIEU</t>
  </si>
  <si>
    <t>0602</t>
  </si>
  <si>
    <t xml:space="preserve"> Canada Transit Funding (Bill C-48) .  .  .  .  .  .  .  .  .  .  .  .  .  .  .  .  .  .  .  .  .  .  .  .  .  .  .  .  .  .  .  .  .  .  .  .  .  .  .  .  .  .  .  .  .  .   .  .  .  .  .  .  .  .  .  .  .  .  .  .  .</t>
  </si>
  <si>
    <r>
      <t>Treatment and Distribution of Drinking Water (Integrated System)</t>
    </r>
    <r>
      <rPr>
        <sz val="7"/>
        <rFont val="Arial Narrow"/>
        <family val="2"/>
      </rPr>
      <t>:   Operating costs for the treatment and distribution of drinking water per megalitre</t>
    </r>
  </si>
  <si>
    <t>Post-employment benefits .  .  .  .  .  .  .  .  .  .  .  .  .  .  .  .  .  .  .  .  .  .  .  .  .  .  .  .  .  .  .  .  .  .  .  .  .  .  .  .  .  .  .  .  .  .  .  .  .  .  .  .  .  .  .  .  .  .  .  .  .  .  .  .  .  .  .  .  .  .  .  .  .  .  .  .  .  .  .  .  .  .  .  .  .  .  .  .  .  .  .  .  .  .  .  .  .  .</t>
  </si>
  <si>
    <t>Current purposes</t>
  </si>
  <si>
    <t>District Social Services Administration Board (DSSAB)  .  .  .  .  .  .  .  .  .  .  .  .  .  .  .  .  .  .  .  .  .  .  .  .  .  .  .  .  .  .  .  .  .  .  .  .  .  .  .  .  .  .  .  .  .  .  .  .  .  .  .  .  .  .  .  .  .  .  .  .  .  .  .  .  .  .  .  .  .  .  .  .  .  .  .  .  .  .  .  .  .  .  .  .  .  .  .  .  .  .  .  .  .  .  .  .  .  .  .  .  .  .  .  .  .  .  .  .  .  .  .  .  .  .  .  .  .  .  .  .  .  .  .  .  .  .  .  .  .  .  .  .  .  .  .  .  .  .  .  .  .  .  .  .  .  .  .  .  .  .  .  .  .  .  .  .  .  .  .  .  .  .  .  .  .  .  .  .  .  .  .  .  .  .  .  .  .  .  .</t>
  </si>
  <si>
    <t>Each</t>
  </si>
  <si>
    <t>Other Social Services .  .  .  .  .  .  .  .  .  .  .  .  .  .  .  .  .  .  .  .  .  .  .  .  .  .  .  .  .  .  .  .  .  .  .  .  .  .  .  .  .  .  .  .  .  .  .  .  .  .  .  .  .  .  .  .  .  .  .</t>
  </si>
  <si>
    <t>Le Comté de Oxford</t>
  </si>
  <si>
    <t>37</t>
  </si>
  <si>
    <t>89</t>
  </si>
  <si>
    <t>9699</t>
  </si>
  <si>
    <t>Municipality List</t>
  </si>
  <si>
    <t>Parking revenues .  .  .  .  .  .  .  .  .  .  .  .  .  .  .  .  .  .  .  .  .  .  .  .  .  .  .  .  .  .  .  .  .  .  .  .  .  .  .  .  .  .  .  .  .  .  .  .  .  .  .  .  .  .  .  .  .  .  .  .  .  .  .  .  .  .  .  .  .  .  .  .  .  .  .  .  .  .  .  .  .  .  .  .  .  .  .  .  .  .  .  .  .  .  .  .  .  .</t>
  </si>
  <si>
    <t>LESS:   Total Applications of Capital Financing  (SLC 50 9940 01) .  .  .  .  .  .  .  .  .  .  .  .  .  .  .  .  .  .  .  .  .  .  .  .  .  .  .  .  .  .  .  .  .  .  .  .  .  .  .  .  .  .  .  .  .  .  .  .  .  .  .  .  .  .  .  .  .  .  .  .  .  .  .  .  .  .  .  .  .  .  .  .  .  .  .  .  .  .  .  .  .  .  .  .  .  .  .  .  .  .  .  .  .  .  .  .  .  .</t>
  </si>
  <si>
    <t>/ sq. metre</t>
  </si>
  <si>
    <t>Ontario Municipal Partnership Fund (OMPF) .  .  .  .  .  .  .  .  .  .  .  .  .  .  .  .  .  .  .  .  .  .  .  .  .  .  .  .  .  .  .  .  .  .  .  .  .  .  .  .  .  .  .  .  .  .  .  .  .  .  .  .  .  .  .  .  .  .  .  .  .  .  .  .  .  .  .   .  .  .  .  .  .</t>
  </si>
  <si>
    <t>Revenus de placements</t>
  </si>
  <si>
    <t xml:space="preserve">Amts Added to PILs .  .  .  .  .  .  .  .  .  .  .  .  .  .  .  .  .  .  .  .  .  .  .  .  .  .  .  .  .  .  .  .  .  .  .  .  .  .  .  .  .  .  .  .  .  . </t>
  </si>
  <si>
    <t>Transit .  .  .  .  .  .  .  .  .  .  .  .  .  .  .  .  .  .  .  .  .  .  .  .  .  .  .  .  .  .  .  .  .  .  .  .  .  .  .  .  .  .  .  .  .  .  .  .  .  .  .  .  .  .  .  .  .  .  .  .  .  .  .  .  .  .  .  .  .  .  .  .  .  .  .  .  .  .  .  .  .  .  .  .  .  .  .  .  .  .  .  .  .  .  .  .  .  .  .  .  .  .  .  .  .  .  .  .  .  .  .  .  .  .  .  .  .  .  .</t>
  </si>
  <si>
    <t>Protective inspection and control .  .  .  .  .  .  .  .  .  .  .  .  .  .  .  .  .  .  .  .  .  .  .  .  .  .  .  .  .  .  .  .  .  .  .  .  .  .  .  .  .  .  .  .  .  .  .  .  .  .  .  .  .  .  .  .  .  .  .  .  .  .  .  .  .  .  .  .  .  .  .  .  .  .  .  .  .  .  .  .  .  .  .  .  .  .  .  .  .  .  .  .  .  .  .  .  .  .</t>
  </si>
  <si>
    <t>OPTIONAL</t>
  </si>
  <si>
    <t>Solid Waste Management Facility Compliance</t>
  </si>
  <si>
    <t/>
  </si>
  <si>
    <t>Zone de Timiskaming</t>
  </si>
  <si>
    <t>English</t>
  </si>
  <si>
    <t>French</t>
  </si>
  <si>
    <t>Autre</t>
  </si>
  <si>
    <t>Year</t>
  </si>
  <si>
    <t xml:space="preserve">Parks and Recreation .  .  .  .  .  .  .  .  .  .  .  .  .  .  .  .  .  .  .  .  .  .  .  .  .  .  .  .  .  .  .  .  .  .  .  .  .  .  .  .  .  .  .  .  .  .  .  .  .  .  .  .  .  .  .  .  .  </t>
  </si>
  <si>
    <t>Provincial Offences Act (POA)</t>
  </si>
  <si>
    <t>Error?</t>
  </si>
  <si>
    <t>WTD, DISC</t>
  </si>
  <si>
    <t>Asmt</t>
  </si>
  <si>
    <t>UT Rate</t>
  </si>
  <si>
    <t>Col 1 to 7, 11</t>
  </si>
  <si>
    <t>All Filled?</t>
  </si>
  <si>
    <t>Interfunctional Adjustments</t>
  </si>
  <si>
    <t xml:space="preserve"> .  .  .  .  .  .  .  .  .  .  .  .  .  .  .  .  .  .  .  .  .  .  .  .  .  .  .  .  .  .  .  .  .  .  .  .  .  .  .  .  .  .  .  .  .  .  .  .  .  .  .  .  .  .  .  .  .  .  .  .  .  .  .  .  .  .  .  .  .  .  .  .  .  .  .  .  .  .  .  .  .  .  .  .  .  .  .  .  .  .  .  .  .  .  .  .  .  .</t>
  </si>
  <si>
    <t>Ontario Clean Water Agency</t>
  </si>
  <si>
    <t>0828</t>
  </si>
  <si>
    <t>School Boards .  .  .  .  .  .  .  .  .  .  .  .  .  .  .  .  .  .  .  .  .  .  .  .  .  .  .  .  .  .  .  .  .  .  .  .  .  .  .  .  .  .  .  .  .  .  .  .  .  .  .  .  .  .  .  .  .  .  .  .  .  .  .  .  .  .  .  .  .  .  .  .  .  .  .  .  .  .  .  .  .  .  .  .  .  .  .  .  .  .  .  .  .  .  .  .  .  .  .  .  .  .  .  .  .  .  .  .  .  .  .  .  .  .  .  .  .  .  .  .  .  .  .  .  .  .  .  .  .  .  .  .  .  .  .  .  .  .  .  .  .  .  .  .  .  .  .  .  .</t>
  </si>
  <si>
    <t>Retirement Funds .  .  .  .  .  .  .  .  .  .  .  .  .  .  .  .  .  .  .  .  .  .  .  .  .  .  .  .  .  .  .  .  .  .  .  .  .  .  .  .  .  .  .  .  .  .  .  .  .  .  .  .  .  .  .  .  .  .  .  .  .  .  .  .  .  .  .  .  .  .  .  .  .  .  .  .  .  .  .  .  .  .  .  .  .  .  .  .  .  .  .  .  .  .  .  .  .  .  .  .  .  .  .  .  .  .  .  .  .  .  .  .  .  .  .  .  .  .  .  .  .  .  .  .  .  .  .  .  .  .  .  .  .  .  .  .  .  .  .  .  .  .  .  .  .  .  .  .  .</t>
  </si>
  <si>
    <t>RTQ = F,P,G</t>
  </si>
  <si>
    <t>Non-Functionalized Amounts .  .  .  .  .  .  .  .  .  .  .  .  .  .  .  .  .  .  .  .  .  .  .  .  .  .  .  .  .  .  .  .  .  .  .  .  .  .  .  .  .  .  .  .  .  .  .  .  .  .  .  .  .  .  .  .  .  .  .  .  .  .  .  .  .  .  .  .  .  .  .  .  .  .  .  .  .  .  .  .  .  .  .  .  .  .  .  .  .  .  .  .  .  .  .  .  .  .</t>
  </si>
  <si>
    <t>2660</t>
  </si>
  <si>
    <t>LESS:  Debt issued on behalf of Government Business Enterprise .  .  .  .  .  .  .  .  .  .  .  .  .  .  .  .  .  .  .  .  .  .  .  .  .  .  .  .  .  .  .  .  .  .  .  .  .  .  .  .  .  .  .  .  .  .  .  .  .  .  .  .  .  .  .  .  .  .  .  .  .  .  .  .  .  .  .  .  .  .  .  .  .  .  .  .  .  .  .  .  .  .  .  .  .  .  .  .  .  .  .  .  .  .  .  .  .  .  .  .  .  .  .  .  .  .  .  .  .  .  .  .  .  .  .  .  .  .  .  .  .  .  .  .  .  .  .  .  .  .  .  .  .  .  .  .  .  .  .  .  .  .  .  .  .  .  .  .  .</t>
  </si>
  <si>
    <t>9945</t>
  </si>
  <si>
    <t>TOTAL Financial Assets LESS Total Liabilities  (Net Financial Assets)</t>
  </si>
  <si>
    <t>Municipalities .  .  .  .  .  .  .  .  .  .  .  .  .  .  .  .  .  .  .  .  .  .  .  .  .  .  .  .  .  .  .  .  .  .  .  .  .  .  .  .  .  .  .  .  .  .  .  .  .  .  .  .  .  .  .  .  .  .  .  .  .  .  .  .  .  .  .  .  .  .  .  .  .  .  .  .  .  .  .  .  .  .  .  .  .  .  .  .  .  .  .  .  .  .  .  .  .  .  .  .  .  .  .  .  .  .  .  .  .  .  .  .  .  .  .  .  .  .  .  .  .  .  .  .  .  .  .  .  .  .  .  .  .  .  .  .  .  .  .  .  .  .  .  .  .  .  .  .  .</t>
  </si>
  <si>
    <t>Water operations .  .  .  .  .  .  .  .  .  .  .  .  .  .  .  .  .  .  .  .  .  .  .  .  .  .  .  .  .  .  .  .  .  .  .  .  .  .  .  .  .  .  .  .  .  .  .  .  .  .  .  .  .  .  .  .  .  .  .  .  .  .  .  .  .  .  .  .  .  .  .  .  .  .  .  .  .  .  .  .  .  .  .  .  .  .  .  .  .  .  .  .  .  .  .  .  .  .  .  .  .  .  .  .  .  .  .  .  .  .  .  .  .  .  .  .  .  .  .  .  .  .  .  .  .  .  .  .  .  .  .  .  .  .  .  .  .  .  .  .  .  .  .  .  .  .  .  .  .</t>
  </si>
  <si>
    <t>Duplicate RTC/Q</t>
  </si>
  <si>
    <t>Col 9 = 0</t>
  </si>
  <si>
    <t>Col 8, 10 = 0</t>
  </si>
  <si>
    <t>3.   Graduated Taxation (Tax Bands)</t>
  </si>
  <si>
    <t>/ sq. foot</t>
  </si>
  <si>
    <t>/ lot</t>
  </si>
  <si>
    <t>/ sq. ft. (GFA)</t>
  </si>
  <si>
    <t>/ cubic foot</t>
  </si>
  <si>
    <t>/ cubic yard</t>
  </si>
  <si>
    <t>Applic. RTC/Q</t>
  </si>
  <si>
    <t>Applic. Band</t>
  </si>
  <si>
    <t>1 to 6</t>
  </si>
  <si>
    <t>Band 0,L,M,H</t>
  </si>
  <si>
    <t>RTC = R</t>
  </si>
  <si>
    <t>LESS:  Tax adjustments before allowances  (SLC 72 2899 09) .  .  .  .  .  .  .  .  .  .  .  .  .  .  .  .  .  .  .  .  .  .  .  .  .  .  .  .  .  .  .  .  .  .  .  .  .  .  .  .  .  .  .  .  .  .  .  .  .  .  .  .  .  .  .  .  .  .  .  .  .  .  .  .  .  .  .  .  .  .  .  .  .  .  .  .  .  .  .  .  .  .  .  .  .  .  .  .  .  .  .  .  .  .  .  .  .  .</t>
  </si>
  <si>
    <t>PIL Asmt.
(CVA)</t>
  </si>
  <si>
    <t>Sewer and water service charges .  .  .  .  .  .  .  .  .  .  .  .  .  .  .  .  .  .  .  .  .  .  .  .  .  .  .  .  .  .  .  .  .  .  .  .  .  .  .  .  .  .  .  .  .  .  .  .  .  .  .  .  .  .  .  .  .  .  .  .  .  .  .  .  .  .  .  .  .  .  .  .  .  .  .  .  .  .  .  .  .  .  .  .  .  .  .  .  .  .  .  .  .  .  .  .  .  .</t>
  </si>
  <si>
    <t>Revenue Fund Revenues</t>
  </si>
  <si>
    <t>Community Recreation Centre</t>
  </si>
  <si>
    <t>Planning Board</t>
  </si>
  <si>
    <t>Industrial Commission</t>
  </si>
  <si>
    <t>Business Improvement Area</t>
  </si>
  <si>
    <t>Historical Society</t>
  </si>
  <si>
    <t>6299</t>
  </si>
  <si>
    <t>5010</t>
  </si>
  <si>
    <t xml:space="preserve">Materials </t>
  </si>
  <si>
    <t>TOTAL Expenditures</t>
  </si>
  <si>
    <t xml:space="preserve">Planning and development .  .  .  .  .  .  .  .  .  .  .  .  .  .  .  .  .  .  .  .  .  .  .  .  .  .  .  .  .  .  .  .  .  .  .  .  .  .  .  .  .  .  .  .  .  .  .  .  .  .  .  .  .  .  .  .  .  .  .  .  .  .  .  .  .  .  .  .  .  .  .  .  .  .  .  .  </t>
  </si>
  <si>
    <t>0270</t>
  </si>
  <si>
    <t>Total contributions to own sinking funds .  .  .  .  .  .  .  .  .  .  .  .  .  .  .  .  .  .  .  .  .  .  .  .  .  .  .  .  .  .  .  .  .  .  .  .  .  .  .  .  .  .  .  .  .  .  .  .  .  .  .  .  .  .  .  .  .  .  .  .  .  .  .  .  .  .  .  .  .  .  .  .  .  .  .  .  .  .  .  .  .  .  .  .  .  .  .  .  .  .  .  .  .  .  .  .  .  .  .  .  .  .  .  .  .  .  .  .  .  .  .  .  .  .  .  .  .  .  .  .  .  .  .  .  .  .  .  .  .  .  .  .  .  .  .  .  .  .  .  .  .  .  .  .  .  .  .  .  .  .  .  .  .  .  .  .  .  .  .  .  .  .  .  .  .  .</t>
  </si>
  <si>
    <t>1
2
3
4
5
6
7
8
9
10
11
12
13
14
15</t>
  </si>
  <si>
    <t>MUNICIPAL and SCHOOL BOARD TAXATION</t>
  </si>
  <si>
    <t>N</t>
  </si>
  <si>
    <t>Y</t>
  </si>
  <si>
    <t>Municipal Property Assessment Corporation (MPAC) .  .  .  .  .  .  .  .  .  .  .  .  .  .  .  .  .  .  .  .  .  .  .  .  .  .  .  .  .  .  .  .  .  .  .  .  .  .  .  .  .  .  .  .  .  .  .  .  .  .  .  .  .  .  .  .  .  .  .  .  .  .  .  .  .  .  .  .  .  .  .  .  .  .  .  .  .  .  .  .  .  .  .  .  .  .  .  .  .  .  .  .  .  .  .  .  .  .  .  .  .  .  .  .  .  .  .  .  .  .  .  .  .  .  .  .  .  .  .  .  .  .  .  .  .  .  .  .  .  .  .  .  .  .  .  .  .  .  .  .  .  .  .  .  .  .  .  .  .  .  .  .  .  .  .  .  .  .  .  .  .  .  .  .  .  .  .  .  .  .  .  .  .  .  .  .  .  .  .</t>
  </si>
  <si>
    <t>Schedule 50</t>
  </si>
  <si>
    <t>Tableau 50</t>
  </si>
  <si>
    <t>8166</t>
  </si>
  <si>
    <t>Sinking fund debentures .  .  .  .  .  .  .  .  .  .  .  .  .  .  .  .  .  .  .  .  .  .  .  .  .  .  .  .  .  .  .  .  .  .  .  .  .  .  .  .  .  .  .  .  .  .  .  .  .  .  .  .  .  .  .  .  .  .  .  .  .  .  .  .  .  .  .  .  .  .  .  .  .  .  .  .  .  .  .  .  .  .  .  .  .  .  .  .  .  .  .  .  .  .  .  .  .  .</t>
  </si>
  <si>
    <t>Le Comté de Haliburton</t>
  </si>
  <si>
    <t>49</t>
  </si>
  <si>
    <t>Storm sewer system .  .  .  .  .  .  .  .  .  .  .  .  .  .  .  .  .  .  .  .  .  .  .  .  .  .  .  .  .  .  .  .  .  .  .  .  .  .  .  .  .  .  .  .  .  .  .  .  .  .  .  .  .  .  .  .  .  .  .  .  .  .  .  .  .  .  .  .  .  .  .  .  .  .  .  .  .  .  .  .  .  .  .  .  .  .  .  .  .  .  .  .  .  .  .  .  .  .</t>
  </si>
  <si>
    <t>TRANSPORTATION SERVICES</t>
  </si>
  <si>
    <t>Other:  Rec. and Cultural</t>
  </si>
  <si>
    <t>Other:  Planning and Development</t>
  </si>
  <si>
    <r>
      <t>Urban Storm Water Management (Separate Storm Water System)</t>
    </r>
    <r>
      <rPr>
        <sz val="7"/>
        <rFont val="Arial Narrow"/>
        <family val="2"/>
      </rPr>
      <t>:   Operating costs for urban storm water management (collection, treatment, disposal) per km of drainage system</t>
    </r>
  </si>
  <si>
    <t>Tableau 60</t>
  </si>
  <si>
    <t>3699</t>
  </si>
  <si>
    <t>Canada Conditional Grants</t>
  </si>
  <si>
    <t xml:space="preserve">Public Works .  .  .  .  .  .  .  .  .  .  .  .  .  .  .  .  .  .  .  .  .  .  .  .  .  .  .  .  .  .  .  .  .  .  .  .  .  .  .  .  .  .  .  .  .  .  .  .  .  .  .  .  .  .  .  .  .  .  .  .  . </t>
  </si>
  <si>
    <t>Total of all supplementary PILS (Supps, Omits, Section 444) .  .  .  .  .  .  .  .  .  .  .  .  .  .  .  .  .  .  .  .  .  .  .  .  .  .  .  .  .  .  .  .  .  .  .  .  .  .  .  .  .  .  .  .  .  .  .  .  .  .  .  .  .  .  .  .  .  .  .  .  .  .  .  .  .  .  .  .  .  .  .  .  .  .  .  .  .  .  .  .  .  .  .  .  .  .  .  .  .  .  .  .  .  .  .  .  .  .</t>
  </si>
  <si>
    <t>Contributions from reserves, reserve funds and deferred revenue  (SLC 60 1020 01 + 02 + 03) .  .  .  .  .  .  .  .  .  .  .  .  .  .  .  .  .  .  .  .  .  .  .  .  .  .  .  .  .  .  .  .  .  .  .  .  .  .  .  .  .  .  .  .  .  .  .  .  .  .  .  .  .  .  .  .  .  .  .  .  .  .  .  .  .  .  .  .  .  .  .  .  .  .  .  .  .  .</t>
  </si>
  <si>
    <t>*  Use ALT + ENTER keys to "Return" to the next line.</t>
  </si>
  <si>
    <t>Prepaid special charges .  .  .  .  .  .  .  .  .  .  .  .  .  .  .  .  .  .  .  .  .  .  .  .  .  .  .  .  .  .  .  .  .  .  .  .  .  .  .  .  .  .  .  .  .  .  .  .  .  .  .  .  .  .  .  .  .  .  .  .  .  .  .  .  .  .  .  .  .  .  .  .  .  .  .  .  .  .  .  .  .  .  .  .  .  .  .  .  .  .  .  .  .  .  .  .  .  .</t>
  </si>
  <si>
    <t>Long term liabilities .  .  .  .  .  .  .  .  .  .  .  .  .  .  .  .  .  .  .  .  .  .  .  .  .  .  .  .  .  .  .  .  .  .  .  .  .  .  .  .  .  .  .  .  .  .  .  .  .  .  .  .  .  .  .  .  .  .  .  .  .  .  .  .  .  .  .  .  .  .  .  .  .  .  .  .  .  .  .  .  .  .  .  .  .  .  .  .  .  .  .  .  .  .  .  .  .  .  .  .  .  .  .  .  .  .  .  .  .  .  .  .  .  .  .  .  .  .  .  .  .  .  .  .  .  .  .  .  .  .  .  .  .  .  .  .  .  .  .  .  .  .  .  .  .  .  .  .  .</t>
  </si>
  <si>
    <t>Northumberland Co</t>
  </si>
  <si>
    <t>Hastings Co</t>
  </si>
  <si>
    <t>1200</t>
  </si>
  <si>
    <t>Cash Collections</t>
  </si>
  <si>
    <t>TOTAL Taxes</t>
  </si>
  <si>
    <t>0612</t>
  </si>
  <si>
    <t>0613</t>
  </si>
  <si>
    <t>0621</t>
  </si>
  <si>
    <t>1028</t>
  </si>
  <si>
    <t>Estimated megalitres of untreated wastewater</t>
  </si>
  <si>
    <t>Unfunded Liabilities pertaining to Post-Employment Benefits  .  .  .  .  .  .  .  .  .  .  .  .  .  .  .  .  .  .  .  .  .  .  .  .  .  .  .  .  .  .  .  .  .  .  .  .  .  .  .  .  .  .  .  .  .  .  .  .  .  .  .  .  .  .  .  .  .  .  .  .  .  .  .  .  .  .  .  .  .  .  .  .  .  .  .  .  .  .  .  .  .  .  .  .  .  .  .  .  .  .  .  .  .  .  .  .  .  .  .  .  .  .  .  .  .  .  .  .  .  .  .  .  .  .  .  .  .  .  .  .  .  .  .  .  .  .  .  .  .  .  .  .  .  .  .  .  .  .  .  .  .  .  .  .  .  .  .  .  .  .  .  .  .  .  .  .  .  .  .  .  .  .  .  .  .  .  .  .  .  .  .  .  .  .  .  .  .  .  .</t>
  </si>
  <si>
    <t>Square metres of New Construction</t>
  </si>
  <si>
    <t>Unit of Measure</t>
  </si>
  <si>
    <t>OR</t>
  </si>
  <si>
    <t>Current year's levies .  .  .  .  .  .  .  .  .  .  .  .  .  .  .  .  .  .  .  .  .  .  .  .  .  .  .  .  .  .  .  .  .  .  .  .  .  .  .  .  .  .  .  .  .  .  .  .  .  .  .  .  .  .  .  .  .  .  .  .  .  .  .  .  .  .  .  .  .  .  .  .  .  .  .  .  .  .  .  .  .  .  .  .  .  .  .  .  .  .  .  .  .  .  .  .  .  .  .  .  .  .  .  .  .  .  .  .  .  .  .  .  .  .  .  .  .  .  .  .  .  .  .  .  .  .  .  .  .  .  .  .  .  .  .  .  .  .  .  .  .  .  .  .  .  .  .  .  .</t>
  </si>
  <si>
    <t>All Blank?</t>
  </si>
  <si>
    <t>Tier = ST</t>
  </si>
  <si>
    <t>Tier = UT</t>
  </si>
  <si>
    <t>POSSIBLE ERRORS</t>
  </si>
  <si>
    <t>RTQ = D</t>
  </si>
  <si>
    <t>No EDUC</t>
  </si>
  <si>
    <t>EDUC Only</t>
  </si>
  <si>
    <t>Ratio = 1.0000</t>
  </si>
  <si>
    <t>RTC = F,T</t>
  </si>
  <si>
    <t>Ratio = 0.2500</t>
  </si>
  <si>
    <t>Recovered from the consolidated revenue fund</t>
  </si>
  <si>
    <t>3014</t>
  </si>
  <si>
    <t>Operating Costs for Fire Services</t>
  </si>
  <si>
    <t>Leases and other agreements .  .  .  .  .  .  .  .  .  .  .  .  .  .  .  .  .  .  .  .  .  .  .  .  .  .  .  .  .  .  .  .  .  .  .  .  .  .  .  .  .  .  .  .  .  .  .  .  .  .  .  .  .  .  .  .  .  .  .  .  .  .  .  .  .  .  .  .  .  .  .  .  .  .  .  .  .  .  .  .  .  .  .  .  .  .  .  .  .  .  .  .  .  .  .  .  .  .  .  .  .  .  .  .  .  .  .  .  .  .  .  .  .  .  .  .  .  .  .  .  .  .  .  .  .  .  .  .  .  .  .  .  .  .  .  .  .  .  .  .  .  .  .  .  .  .  .  .  .  .  .  .  .  .  .  .  .  .  .  .  .  .  .  .  .  .</t>
  </si>
  <si>
    <t>Sewer .  .  .  .  .  .  .  .  .  .  .  .  .  .  .  .  .  .  .  .  .  .  .  .  .  .  .  .  .  .  .  .  .  .  .  .  .  .  .  .  .  .  .  .  .  .  .  .  .  .  .  .  .  .  .  .  .  .  .  .  .  .  .  .  .  .  .  .  .  .  .  .  .  .  .  .  .  .  .  .  .  .  .  .  .  .  .  .  .  .  .  .  .  .  .  .  .  .</t>
  </si>
  <si>
    <t>Water  .  .  .  .  .  .  .  .  .  .  .  .  .  .  .  .  .  .  .  .  .  .  .  .  .  .  .  .  .  .  .  .  .  .  .  .  .  .  .  .  .  .  .  .  .  .  .  .  .  .  .  .  .  .  .  .  .  .  .  .  .  .  .  .  .  .  .  .  .  .  .  .  .  .  .  .  .  .  .  .  .  .  .  .  .  .  .  .  .  .  .  .  .  .  .  .  .  .</t>
  </si>
  <si>
    <t>8046</t>
  </si>
  <si>
    <t>8051</t>
  </si>
  <si>
    <t xml:space="preserve">Total construction contracts awarded .  .  .  .  .  .  .  .  .  .  .  .  .  .  .  .  .  .  .  .  .  .  .  .  .  .  .  .  .  .  .  .  .  .  .  .  .  .  .  .  .  .  .  .  .  .  .  .  .  .  .  .  . </t>
  </si>
  <si>
    <t>Other receivables .  .  .  .  .  .  .  .  .  .  .  .  .  .  .  .  .  .  .  .  .  .  .  .  .  .  .  .  .  .  .  .  .  .  .  .  .  .  .  .  .  .  .  .  .  .  .  .  .  .  .  .  .  .  .  .  .  .  .  .  .  .  .  .  .  .  .  .  .  .  .  .  .  .  .  .  .  .  .  .  .  .  .  .  .  .  .  .  .  .  .  .  .  .  .  .  .  .  .  .  .  .  .  .  .  .  .  .  .  .  .  .  .  .  .  .  .  .  .  .  .  .  .  .  .  .  .  .  .  .  .  .  .  .  .  .  .  .  .  .  .  .  .  .  .  .  .  .  .</t>
  </si>
  <si>
    <t>Taxes receivable</t>
  </si>
  <si>
    <t>ENG - Public</t>
  </si>
  <si>
    <t>FRE - Public</t>
  </si>
  <si>
    <t>ENG - Separate</t>
  </si>
  <si>
    <t>FRE - Separate</t>
  </si>
  <si>
    <t>PLUS : Total - Recettes du fonds d'administration (Tableau 10 9930 01) .  .  .  .  .  .  .  .  .  .  .  .  .  .  .  .  .  .  .  .  .  .  .  .  .  .  .  .  .  .  .  .  .  .  .  .  .  .  .  .  .  .  .  .  .  .  .  .  .  .  .  .  .  .  .  .  .  .  .  .  .  .  .  .  .  .  .  .  .  .  .  .  .  .  .  .  .  .</t>
  </si>
  <si>
    <t>0819</t>
  </si>
  <si>
    <t>0821</t>
  </si>
  <si>
    <t>0824</t>
  </si>
  <si>
    <t>0831</t>
  </si>
  <si>
    <r>
      <t>Canada</t>
    </r>
    <r>
      <rPr>
        <sz val="7"/>
        <rFont val="Arial Narrow"/>
        <family val="2"/>
      </rPr>
      <t xml:space="preserve"> .  .  .  .  .  .  .  .  .  .  .  .  .  .  .  .  .  .  .  .  .  .  .  .  .  .  .  .  .  .  .  .  .  .  .  .  .  .  .  .  .  .  .  .  .  . </t>
    </r>
  </si>
  <si>
    <r>
      <t>Canada Enterprises</t>
    </r>
    <r>
      <rPr>
        <sz val="7"/>
        <rFont val="Arial Narrow"/>
        <family val="2"/>
      </rPr>
      <t xml:space="preserve"> .  .  .  .  .  .  .  .  .  .  .  .  .  .  .  .  .  .  .  .  .  .  .  .  .  .  .  .  .  .  .  .  .  .  .  .  .  .  .  .  .  .  .  .  .  . </t>
    </r>
  </si>
  <si>
    <t>0838</t>
  </si>
  <si>
    <t>0839</t>
  </si>
  <si>
    <t>0841</t>
  </si>
  <si>
    <t>0843</t>
  </si>
  <si>
    <t>0844</t>
  </si>
  <si>
    <t>0846</t>
  </si>
  <si>
    <t>0847</t>
  </si>
  <si>
    <t>0848</t>
  </si>
  <si>
    <t>0849</t>
  </si>
  <si>
    <t>0866</t>
  </si>
  <si>
    <t>0867</t>
  </si>
  <si>
    <t>0868</t>
  </si>
  <si>
    <t>Total hectares of open space (municipally owned)</t>
  </si>
  <si>
    <r>
      <t>Recettes d'autres municipalités (Tableau 12 9910 03)</t>
    </r>
    <r>
      <rPr>
        <sz val="8"/>
        <rFont val="Arial Narrow"/>
        <family val="2"/>
      </rPr>
      <t xml:space="preserve"> .  .  .  .  .  .  .  .  .  .  .  .  .  .  .  .  .  .  .  .  .  .  .  .  .  .  .  .  .  .  .  .  .  .  .  .  .  .  .  .  .  .  .  .  .  .  .  .  .  .  .  .  .  .  .  .  .  .  .  .  .  .  .  .  .  .  .  .  .  .  .  .  .  .  .  .  .  .</t>
    </r>
  </si>
  <si>
    <t>LESS:  All debt assumed by others</t>
  </si>
  <si>
    <t>Other Ontario housing programs .  .  .  .  .  .  .  .  .  .  .  .  .  .  .  .  .  .  .  .  .  .  .  .  .  .  .  .  .  .  .  .  .  .  .  .  .  .  .  .  .  .  .  .  .  .  .  .  .  .  .  .  .  .  .  .  .  .  .  .  .  .  .  .  .  .  .  .  .  .  .  .  .  .  .  .  .  .  .  .  .  .  .  .  .  .  .  .  .  .  .  .  .  .  .  .  .  .</t>
  </si>
  <si>
    <t>Ambulance services .  .  .  .  .  .  .  .  .  .  .  .  .  .  .  .  .  .  .  .  .  .  .  .  .  .  .  .  .  .  .  .  .  .  .  .  .  .  .  .  .  .  .  .  .  .  .  .  .  .  .  .  .  .  .  .  .  .  .  .  .  .  .  .  .  .  .  .  .  .  .  .  .  .  .  .  .  .  .  .  .  .  .  .  .  .  .  .  .  .  .  .  .  .  .  .  .  .</t>
  </si>
  <si>
    <t>2820</t>
  </si>
  <si>
    <t>2830</t>
  </si>
  <si>
    <t>3098</t>
  </si>
  <si>
    <t>3097</t>
  </si>
  <si>
    <t>3020</t>
  </si>
  <si>
    <t>3030</t>
  </si>
  <si>
    <t>3040</t>
  </si>
  <si>
    <t>3050</t>
  </si>
  <si>
    <t>3230</t>
  </si>
  <si>
    <t>3240</t>
  </si>
  <si>
    <t>3250</t>
  </si>
  <si>
    <t>3260</t>
  </si>
  <si>
    <t>3270</t>
  </si>
  <si>
    <t>3280</t>
  </si>
  <si>
    <t>2301</t>
  </si>
  <si>
    <t>LESS:  Total cash collections  (SLC 72 0699 09) .  .  .  .  .  .  .  .  .  .  .  .  .  .  .  .  .  .  .  .  .  .  .  .  .  .  .  .  .  .  .  .  .  .  .  .  .  .  .  .  .  .  .  .  .  .  .  .  .  .  .  .  .  .  .  .  .  .  .  .  .  .  .  .  .  .  .  .  .  .  .  .  .  .  .  .  .  .  .  .  .  .  .  .  .  .  .  .  .  .  .  .  .  .  .  .  .  .</t>
  </si>
  <si>
    <t xml:space="preserve">4.   ADJUSTMENTS TO TAXATION  </t>
  </si>
  <si>
    <r>
      <t>Capital fund balance</t>
    </r>
    <r>
      <rPr>
        <sz val="7"/>
        <rFont val="Arial Narrow"/>
        <family val="2"/>
      </rPr>
      <t xml:space="preserve">  (SLC 50 5090 01).  .  .  .  .  .  .  .  .  .  .  .  .  .  .  .  .  .  .  .  .  .  .  .  .  .  .  .  .  .  .  .  .  .  .  .  .  .  .  .  .  .  .  .  .  .  .  .  .  .  .  .  .  .  .  .  .  .  .  .  .  .  .  .  .  .  .  .  .  .  .  .  .  .  .  .  .  .  .  .  .  .  .  .  .  .  .  .  .  .  .  .  .  .  .  .  .  .  .  .  .  .  .  .  .  .  .  .  .  .  .  .  .  .  .  .  .  .  .  .  .  .  .  .  .  .  .  .  .  .  .  .  .  .  .  .  .  .  .  .  .  .  .  .  .  .  .  .  .</t>
    </r>
  </si>
  <si>
    <r>
      <t>Reserves and Discretionary reserve funds balance</t>
    </r>
    <r>
      <rPr>
        <sz val="7"/>
        <rFont val="Arial Narrow"/>
        <family val="2"/>
      </rPr>
      <t xml:space="preserve">  (SLC 60 2099 02 + 03) .  .  .  .  .  .  .  .  .  .  .  .  .  .  .  .  .  .  .  .  .  .  .  .  .  .  .  .  .  .  .  .  .  .  .  .  .  .  .  .  .  .  .  .  .  .  .  .  .  .  .  .  .  .  .  .  .  .  .  .  .  .  .  .  .  .  .  .  .  .  .  .  .  .  .  .  .  .  .  .  .  .  .  .  .  .  .  .  .  .  .  .  .  .  .  .  .  .  .  .  .  .  .  .  .  .  .  .  .  .  .  .  .  .  .  .  .  .  .  .  .  .  .  .  .  .  .  .  .  .  .  .  .  .  .  .  .  .  .  .  .  .  .  .  .  .  .  .  .</t>
    </r>
  </si>
  <si>
    <t>Completion</t>
  </si>
  <si>
    <t>UPPER-TIER ONLY</t>
  </si>
  <si>
    <t>4.   SUPPLEMENTARY PAYMENTS-IN-LIEU</t>
  </si>
  <si>
    <t>/ kg</t>
  </si>
  <si>
    <t>Kenora D</t>
  </si>
  <si>
    <t>Contingencies .  .  .  .  .  .  .  .  .  .  .  .  .  .  .  .  .  .  .  .  .  .  .  .  .  .  .  .  .  .  .  .  .  .  .  .  .  .  .  .  .  .  .  .  .  .  .  .  .  .  .  .  .  .  .  .  .  .  .  .  .  .  .  .  .  .  .  .  .  .  .  .  .  .  .  .  .  .  .  .  .  .  .  .  .  .  .  .  .  .  .  .  .  .  .  .  .  .</t>
  </si>
  <si>
    <t>Tax Rates</t>
  </si>
  <si>
    <t>Taxation or user charges within term of council .  .  .  .  .  .  .  .  .  .  .  .  .  .  .  .  .  .  .  .  .  .  .  .  .  .  .  .  .  .  .  .  .  .  .  .  .  .  .  .  .  .  .  .  .  .  .  .  .  .  .  .  .  .  .  .  .  .  .  .  .  .  .  .  .  .  .  .  .  .  .  .  .  .  .  .  .  .  .  .  .  .  .  .  .  .  .  .  .  .  .  .  .  .  .  .  .  .</t>
  </si>
  <si>
    <t>Obligatory reserve funds / Deferred revenue:</t>
  </si>
  <si>
    <t>Total of column 3 includes:</t>
  </si>
  <si>
    <t>La Municipalité régionale de Peel</t>
  </si>
  <si>
    <t>21</t>
  </si>
  <si>
    <t>Transit .  .  .  .  .  .  .  .  .  .  .  .  .  .  .  .  .  .  .  .  .  .  .  .  .  .  .  .  .  .  .  .  .  .  .  .  .  .  .  .  .  .  .  .  .  .  .  .  .  .  .  .  .  .  .  .  .  .  .  .  .  .  .  .  .</t>
  </si>
  <si>
    <t>9499</t>
  </si>
  <si>
    <t>13.   Other notes</t>
  </si>
  <si>
    <t>2.  LOWER-TIER / SINGLE-TIER SPECIAL AREA LEVY INFORMATION</t>
  </si>
  <si>
    <t>Does your municipality provide storm sewer collection? .  .  .  .  .  .  .  .  .  .  .  .  .  .  .  .  .  .  .  .  .  .  .  .  .  .  .  .  .  .  .  .  .  .  .  .  .  .  .  .  .  .  .  .  .  .  .  .  .  .  .  .  .  .  .  .  .  .  .  .  .  .  .  .  .  .  .  .  .  .  .  .  .  .  .  .  .  .</t>
  </si>
  <si>
    <t>UT</t>
  </si>
  <si>
    <t>Business improvement area .  .  .  .  .  .  .  .  .  .  .  .  .  .  .  .  .  .  .  .  .  .  .  .  .  .  .  .  .  .  .  .  .  .  .  .  .  .  .  .  .  .  .  .  .  .  .  .  .  .  .  .  .  .  .  .  .  .  .  .  .  .  .  .  .  .  .  .  .  .  .  .  .  .  .  .  .  .  .  .  .  .  .  .  .  .  .  .  .  .  .  .  .  .  .  .  .  .</t>
  </si>
  <si>
    <t>TOTAL Transfers</t>
  </si>
  <si>
    <t>PLUS:   Adjustments for PSAB .  .  .  .  .  .  .  .  .  .  .  .  .  .  .  .  .  .  .  .  .  .  .  .  .  .  .  .  .  .  .  .  .  .  .  .  .  .  .  .  .  .  .  .  .  .  .  .  .  .  .  .  .  .  .  .  .  .  .  .  .  .  .  .  .  .  .  .  .  .  .  .  .  .  .  .  .  .</t>
  </si>
  <si>
    <t>LESS:   Unfinanced capital outlay to be recovered from:</t>
  </si>
  <si>
    <t>Unfinanced Capital Outlay</t>
  </si>
  <si>
    <t>Contributions du fonds de capital et d'emprunt.  .  .  .  .  .  .  .  .  .  .  .  .  .  .  .  .  .  .  .  .  .  .  .  .  .  .  .  .  .  .  .  .  .  .  .  .  .  .  .  .  .  .  .  .  .  .  .  .  .  .  .  .  .  .  .  .  .  .  .  .  .  .  .  .  .  .  .  .  .  .  .  .  .  .  .  .  .</t>
  </si>
  <si>
    <t>PROTECTION</t>
  </si>
  <si>
    <t>Total number of actual incidents of other Criminal Code offences, excluding traffic</t>
  </si>
  <si>
    <t>Total number of actual incidents of violent crime, property crime, and other Criminal Code offences, excluding traffic</t>
  </si>
  <si>
    <t>Air transportation</t>
  </si>
  <si>
    <t>Obligatory reserve funds  (SLC 60 2099 01) .  .  .  .  .  .  .  .  .  .  .  .  .  .  .  .  .  .  .  .  .  .  .  .  .  .  .  .  .  .  .  .  .  .  .  .  .  .  .  .  .  .  .  .  .  .  .  .  .  .  .  .  .  .  .  .  .  .  .  .  .  .  .  .  .  .  .  .  .  .  .  .  .  .  .  .  .  .  .  .  .  .  .  .  .  .  .  .  .  .  .  .  .  .  .  .  .  .  .  .  .  .  .  .  .  .  .  .  .  .  .  .  .  .  .  .  .  .  .  .  .  .  .  .  .  .  .  .  .  .  .  .  .  .  .  .  .  .  .  .  .  .  .  .  .  .  .  .  .</t>
  </si>
  <si>
    <t>Social and family services .  .  .  .  .  .  .  .  .  .  .  .  .  .  .  .  .  .  .  .  .  .  .  .  .  .  .  .  .  .  .  .  .  .  .  .  .  .  .  .  .  .  .  .  .  .  .  .  .  .  .  .  .  .  .  .  .  .  .  .  .  .  .  .  .  .  .  .  .  .  .  .  .  .  .  .  .  .  .  .  .  .  .  .  .  .  .  .  .  .  .  .  .  .  .  .  .  .  .  .  .  .  .  .  .  .  .  .  .  .  .  .  .  .  .  .  .  .  .  .  .  .  .  .  .  .  .  .  .  .  .  .  .  .  .  .</t>
  </si>
  <si>
    <t>5490</t>
  </si>
  <si>
    <t>5290</t>
  </si>
  <si>
    <t>7250</t>
  </si>
  <si>
    <t>Total hours for special events .  .  .  .  .  .  .  .  .  .  .  .  .  .  .  .  .  .  .  .  .  .  .  .  .  .  .  .  .  .  .  .  .  .  .  .  .  .  .  .  .  .  .  .  .  .  .  .  .  .  .  .  .  .  .  .  .  .  .  .  .  .  .  .  .  .  .  .  .  .  .  .  .  .  .  .  .  .  .  .  .  .  .  .  .  .  .  .  .  .  .  .  .  .  .  .  .  .  .  .  .  .  .  .  .  .  .  .  .  .  .  .  .</t>
  </si>
  <si>
    <t>IF 0</t>
  </si>
  <si>
    <t>Capital fund balance, end of year .  .  .  .  .  .  .  .  .  .  .  .  .  .  .  .  .  .  .  .  .  .  .  .  .  .  .  .  .  .  .  .  .  .  .  .  .  .  .  .  .  .  .  .  .  .  .  .  .  .  .  .  .  .  .  .  .  .  .  .  .  .  .  .  .  .  .  .  .  .  .  .  .  .  .  .  .  .  .  .  .  .  .  .  .  .  .  .  .  .  .  .  .  .  .  .  .  .</t>
  </si>
  <si>
    <t>0865</t>
  </si>
  <si>
    <t>Lennox and Addington Co</t>
  </si>
  <si>
    <t>1100</t>
  </si>
  <si>
    <t>1104</t>
  </si>
  <si>
    <t>LESS:  Tax adjustments not applied to taxation  (SLC 72 4999 09) .  .  .  .  .  .  .  .  .  .  .  .  .  .  .  .  .  .  .  .  .  .  .  .  .  .  .  .  .  .  .  .  .  .  .  .  .  .  .  .  .  .  .  .  .  .  .  .  .  .  .  .  .  .  .  .  .  .  .  .  .  .  .  .  .  .  .  .  .  .  .  .  .  .  .  .  .  .  .  .  .  .  .  .  .  .  .  .  .  .  .  .  .  .  .  .  .  .</t>
  </si>
  <si>
    <t>Value of own sinking fund debentures issued and outstanding at year end .  .  .  .  .  .  .  .  .  .  .  .  .  .  .  .  .  .  .  .  .  .  .  .  .  .  .  .  .  .  .  .  .  .  .  .  .  .  .  .  .  .  .  .  .  .  .  .  .  .  .  .  .  .  .  .  .  .  .  .  .  .  .  .  .  .  .  .  .  .  .  .  .  .  .  .  .  .  .  .  .  .  .  .  .  .  .  .  .  .  .  .  .  .  .  .  .  .  .  .  .  .  .  .  .  .  .  .  .  .  .  .  .  .  .  .  .  .  .  .  .  .  .  .  .  .  .  .  .  .  .  .  .  .  .  .  .  .  .  .  .  .  .  .  .  .  .  .  .  .  .  .  .  .  .  .  .  .  .  .  .  .  .  .  .  .</t>
  </si>
  <si>
    <t xml:space="preserve">Contributions to UNCONSOLIDATED joint local boards </t>
  </si>
  <si>
    <t>Number of lane kilometres maintained in winter in own municipality and any other municipalities served .  .  .  .  .  .  .  .  .  .  .  .  .  .  .  .  .  .  .  .  .  .  .  .  .  .  .  .  .  .  .  .  .  .  .  .  .  .  .  .  .  .  .  .  .  .  .  .  .  .  .  .  .  .  .  .  .  .  .  .  .  .  .  .  .  .  .  .  .  .  .  .  .  .  .  .  .  .</t>
  </si>
  <si>
    <t>Name of Board</t>
  </si>
  <si>
    <t>Development Charges Act - Credits utilized (Capital Fund) .  .  .  .  .  .  .  .  .  .  .  .  .  .  .  .  .  .  .  .  .  .  .  .  .  .  .  .  .  .  .  .  .  .  .  .  .  .  .  .  .  .  .  .  .  .  .  .  .  .  .  .  .  .  .  .  .  .  .  .  .  .  .  .  .  .  .  .  .  .  .  .  .  .  .  .  .  .  .  .  .  .  .  .  .  .  .  .  .  .  .  .  .  .  .  .  .  .</t>
  </si>
  <si>
    <t>Utility transmission and utility corridors (RTC = U) - from Province .  .  .  .  .  .  .  .  .  .  .  .  .  .  .  .  .  .  .  .  .  .  .  .  .  .  .  .  .  .  .  .  .  .  .  .  .  .  .  .  .  .  .  .  .  .  .  .  .  .  .  .  .  .  .  .  .  .  .  .  .  .  .  .  .  .  .  .  .  .  .  .  .  .  .  .  .  .  .  .  .  .  .  .  .  .  .  .  .  .  .  .  .  .  .  .  .  .</t>
  </si>
  <si>
    <t>CONTINUITY of CAPITAL FUND OPERATIONS</t>
  </si>
  <si>
    <t>Term of Current Phase-In</t>
  </si>
  <si>
    <t>Year Current Phase-In Initiated</t>
  </si>
  <si>
    <t>Decrease - Percentage Retained</t>
  </si>
  <si>
    <t>Canadian dollar equivalent included in SLC 74 9910 01 .  .  .  .  .  .  .  .  .  .  .  .  .  .  .  .  .  .  .  .  .  .  .  .  .  .  .  .  .  .  .  .  .  .  .  .  .  .  .  .  .  .  .  .  .  .  .  .  .  .  .  .  .  .  .  .  .  .  .  .  .  .  .  .  .  .  .  .  .  .  .  .  .  .  .  .  .  .  .  .  .  .  .  .  .  .  .  .  .  .  .  .  .  .  .  .  .  .</t>
  </si>
  <si>
    <t>PIL:  Full Occupied</t>
  </si>
  <si>
    <t>Brudenell Lyndoch and Raglan Tp</t>
  </si>
  <si>
    <t>Minimum tax (differential only) .  .  .  .  .  .  .  .  .  .  .  .  .  .  .  .  .  .  .  .  .  .  .  .  .  .  .  .  .  .  .  .  .  .  .  .  .  .  .  .  .  .  .  .  .  .  .  .  .  .  .  .  .  .  .  .  .  .  .  .  .  .  .  .  .  .  .  .  .  .  .  .  .  .  .  .  .  .  .  .  .  .  .  .  .  .  .  .  .  .  .  .  .  .  .  .  .  .</t>
  </si>
  <si>
    <t>O, N ou NA</t>
  </si>
  <si>
    <t>JOINTBOARDS  S80</t>
  </si>
  <si>
    <t>S12FUNCTIONS  S82</t>
  </si>
  <si>
    <t>S40FUNCTIONS  S80</t>
  </si>
  <si>
    <t>Ambulance dispatch</t>
  </si>
  <si>
    <t>Governance</t>
  </si>
  <si>
    <t>Credits utilized (Development Charges Act) .  .  .  .  .  .  .  .  .  .  .  .  .  .  .  .  .  .  .  .  .  .  .  .  .  .  .  .  .  .  .  .  .  .  .  .  .  .  .  .  .  .  .  .  .  .  .  .  .  .  .  .  .  .  .  .  .  .  .  .  .  .  .  .  .  .  .  .  .  .  .  .  .  .  .  .  .  .  .  .  .  .  .  .  .  .  .  .  .  .  .  .  .  .  .  .  .  .</t>
  </si>
  <si>
    <t>Algoma D</t>
  </si>
  <si>
    <t>Taxes receivable, beginning of year .  .  .  .  .  .  .  .  .  .  .  .  .  .  .  .  .  .  .  .  .  .  .  .  .  .  .  .  .  .  .  .  .  .  .  .  .  .  .  .  .  .  .  .  .  .  .  .  .  .  .  .  .  .  .  .  .  .  .  .  .  .  .  .  .  .  .  .  .  .  .  .  .  .  .  .  .  .  .  .  .  .  .  .  .  .  .  .  .  .  .  .  .  .  .  .  .  .</t>
  </si>
  <si>
    <t>Tile drainage/shoreline assistance .  .  .  .  .  .  .  .  .  .  .  .  .  .  .  .  .  .  .  .  .  .  .  .  .  .  .  .  .  .  .  .  .  .  .  .  .  .  .  .  .  .  .  .  .  .  .  .  .  .  .  .  .  .  .  .  .  .  .  .  .  .  .  .  .  .  .  .  .  .  .  .  .  .  .  .  .  .  .  .  .  .  .  .  .  .  .  .  .  .  .  .  .  .  .  .  .  .</t>
  </si>
  <si>
    <t>Gas .  .  .  .  .  .  .  .  .  .  .  .  .  .  .  .  .  .  .  .  .  .  .  .  .  .  .  .  .  .  .  .  .  .  .  .  .  .  .  .  .  .  .  .  .  .  .  .  .  .  .  .  .  .  .  .  .  .  .  .  .  .  .  .  .  .  .  .  .  .  .  .  .  .  .  .  .  .  .  .  .  .  .  .  .  .  .  .  .  .  .  .  .  .  .  .  .  .</t>
  </si>
  <si>
    <t xml:space="preserve">Site 6 .  .  .  .  .  .  .  .  .  .  .  .  .  .  .  .  .  .  .  .  .  .  .  .  .  .  .  .  .  .  .  .  .  .  .  .  .  .  .  .  .  .  .  .  .  .  .  .  .  .  .  .  .  .  .  .  .  .  .  .  </t>
  </si>
  <si>
    <t>1258</t>
  </si>
  <si>
    <t xml:space="preserve">Water .  .  .  .  .  .  .  .  .  .  .  .  .  .  .  .  .  .  .  .  .  .  .  .  .  .  .  .  .  .  .  .  .  .  .  .  .  .  .  .  .  .  .  .  .  .  .  .  .  .  .  .  .  .  .  .  .  .  .  .  .  .  .  .  .  .  .  .  .  .  .  .  .  .  .  .  .  .  .  .  .  .  .  .  .  .  .  .  .  .  .  .  .  .  .  .  .  .  .  .  .  .  .  .  .  .  .  .  .  .  .  .  .  .  .  .  .  .  .  .  .  .  .  .  .  .  .  .  .  .  .  .  .  .  .  .  .  .  .  .  .  .  .  .  </t>
  </si>
  <si>
    <t>9270</t>
  </si>
  <si>
    <t>9280</t>
  </si>
  <si>
    <t>9290</t>
  </si>
  <si>
    <t>9010</t>
  </si>
  <si>
    <t>6510</t>
  </si>
  <si>
    <t>6520</t>
  </si>
  <si>
    <t>6599</t>
  </si>
  <si>
    <t>6810</t>
  </si>
  <si>
    <t>6820</t>
  </si>
  <si>
    <t>6890</t>
  </si>
  <si>
    <t>6899</t>
  </si>
  <si>
    <t>6830</t>
  </si>
  <si>
    <t>Reserves, Res. Funds, Deferred Rev.</t>
  </si>
  <si>
    <t>Revenue Fund</t>
  </si>
  <si>
    <t>FF</t>
  </si>
  <si>
    <t>f</t>
  </si>
  <si>
    <t>Schedule 60</t>
  </si>
  <si>
    <t>Hectares of land designated for agricultural purposes in the
Official Plan as of December 31, 2007</t>
  </si>
  <si>
    <t>Hectares of land designated for agricultural purposes in the
Official Plan as of January 1, 2007</t>
  </si>
  <si>
    <t>Hectares of land in the settlement area as of Dec. 31, 2007 less the number of hectares of land in the settlement area as of Jan. 1, 2004</t>
  </si>
  <si>
    <t xml:space="preserve">Assessment on Exempt properties  (Enter data from returned roll) .  .  .  .  .  .  .  .  .  .  .  .  .  .  .  .  .  .  .  .  .  .  .  .  .  .  .  .  .  .  .  .  .  .  .  .  .  .  .  .  .  .  .  .  .  .  .  .  .  .  .  .  .  .  .  .  .  .  .  .  .  .  .  .  .  .  .  .  .  .  .  .  .  .  .  .  .  .  .  .  .  .  .  .  .  .  .  .  .  .  .  .  .  .  .  .  .  </t>
  </si>
  <si>
    <t>Units</t>
  </si>
  <si>
    <t>Y, N or NA</t>
  </si>
  <si>
    <t>York R</t>
  </si>
  <si>
    <t>Does your municipality provide sanitary sewer collection? .  .  .  .  .  .  .  .  .  .  .  .  .  .  .  .  .  .  .  .  .  .  .  .  .  .  .  .  .  .  .  .  .  .  .  .  .  .  .  .  .  .  .  .  .  .  .  .  .  .  .  .  .  .  .  .  .  .  .  .  .  .  .  .  .  .  .  .  .  .  .  .  .  .  .  .  .  .</t>
  </si>
  <si>
    <t>Financing leases (not Tangible capital leases) beyond term of Council .  .  .  .  .  .  .  .  .  .  .  .  .  .  .  .  .  .  .  .  .  .  .  .  .  .  .  .  .  .  .  .  .  .  .  .  .  .  .  .  .  .  .  .  .  .  .  .  .  .  .  .  .  .  .  .  .  .  .  .  .  .  .  .  .  .  .  .  .  .  .  .  .  .  .  .  .  .  .  .  .  .  .  .  .  .  .  .  .  .  .  .  .  .  .  .  .  .</t>
  </si>
  <si>
    <t>3199</t>
  </si>
  <si>
    <t>Total</t>
  </si>
  <si>
    <t>Libraries .  .  .  .  .  .  .  .  .  .  .  .  .  .  .  .  .  .  .  .  .  .  .  .  .  .  .  .  .  .  .  .  .  .  .  .  .  .  .  .  .  .  .  .  .  .  .  .  .  .  .  .  .  .  .  .  .  .  .  .  .  .  .  .  .  .  .  .  .  .  .  .  .  .  .  .  .  .  .  .  .  .  .  .  .  .  .  .  .  .  .  .  .  .  .  .  .  .</t>
  </si>
  <si>
    <t>Conventional transit services  .  .  .  .  .  .  .  .  .  .  .  .  .  .  .  .  .  .  .  .  .  .  .  .  .  .  .  .  .  .  .  .  .  .  .  .  .  .  .  .  .  .  .  .  .  .  .  .  .  .  .  .  .  .  .  .  .  .  .  .  .  .  .  .  .  .  .  .  .  .  .  .  .  .  .  .  .  .  .  .  .  .  .  .  .  .  .  .  .  .  .  .  .  .  .  .  .  .  .  .  .  .  .  .  .  .  .  .  .  .  .  .  .  .  .  .  .  .  .  .  .  .  .  .  .  .  .  .  .  .  .  .  .  .  .  .  .  .  .  .  .  .  .  .  .  .  .  .  .  .  .  .  .  .  .  .  .  .  .  .  .  .  .  .  .  .  .  .  .  .  .  .  .  .  .  .  .  .  .</t>
  </si>
  <si>
    <t>6110</t>
  </si>
  <si>
    <t>Share of integrated project(s) .  .  .  .  .  .  .  .  .  .  .  .  .  .  .  .  .  .  .  .  .  .  .  .  .  .  .  .  .  .  .  .  .  .  .  .  .  .  .  .  .  .  .  .  .  .  .  .  .  .  .  .  .  .  .  .  .  .  .  .  .  .  .  .  .  .  .  .  .  .  .  .  .  .  .  .  .  .  .  .  .  .  .  .  .  .  .  .  .  .  .  .  .  .  .  .  .  .</t>
  </si>
  <si>
    <t>Calculating Numerator and Denominator in line 7460.  Complete 2 of the following 6 lines.</t>
  </si>
  <si>
    <t>1035</t>
  </si>
  <si>
    <t>STATISTICAL INFORMATION</t>
  </si>
  <si>
    <t>TOTAL</t>
  </si>
  <si>
    <t>Provincial</t>
  </si>
  <si>
    <t>Federal</t>
  </si>
  <si>
    <t>French - Public</t>
  </si>
  <si>
    <t>Sanitary sewer system</t>
  </si>
  <si>
    <t>From other .  .  .  .  .  .  .  .  .  .  .  .  .  .  .  .  .  .  .  .  .  .  .  .  .  .  .  .  .  .  .  .  .  .  .  .  .  .  .  .  .  .  .  .  .  .  .  .  .  .  .  .  .  .  .  .  .  .  .  .  .  .  .  .  .  .  .  .  .  .  .  .  .  .  .  .  .  .  .  .  .  .  .  .  .  .  .  .  .  .  .  .  .  .  .  .  .  .</t>
  </si>
  <si>
    <t>Transfers from own funds to capital fund</t>
  </si>
  <si>
    <t xml:space="preserve">Residential .  .  .  .  .  .  .  .  .  .  .  .  .  .  .  .  .  .  .  .  .  .  .  .  .  .  .  .  .  .  .  .  .  .  .  .  .  .  .  .  .  .  .  .  .  . </t>
  </si>
  <si>
    <t>Sudbury D</t>
  </si>
  <si>
    <t xml:space="preserve"> .  .  .  .  .  .  .  .  .  .  .  .  .  .  .  .  .  .  .  .  .  .  .  .  .  .  .  .  .  .  .  .  .  .  .  .  .  .  .  .  .  .  .  .  .  .  .  .  .  .  .  .  .  .  .  .  .  .  .  .  .  .  .  .  .  .  .  .  .  .  .  .  .  .  .  .  .  .  .  .  .  .  .  .  .  .  .  .  .  .  .  .  .  .  .  .  .  .  .  .  .  .  .  .  .  .  .  .  .  .  .  .  .  .  .  .  .  .  .  .</t>
  </si>
  <si>
    <t>If "Y" is selected in line 1104, please briefly describe the property .  .  .  .  .  .  .  .  .  .  .  .  .  .  .  .  .  .  .  .  .  .  .  .  .  .  .  .  .  .  .  .  .  .  .  .  .  .  .  .  .  .  .  .  .  .  .  .  .  .  .  .  .  .  .  .  .  .  .  .  .  .  .  .  .  .  .  .  .  .  .  .  .  .  .  .  .  .</t>
  </si>
  <si>
    <t>3555</t>
  </si>
  <si>
    <t>3556</t>
  </si>
  <si>
    <t>3557</t>
  </si>
  <si>
    <t>3558</t>
  </si>
  <si>
    <t>3655</t>
  </si>
  <si>
    <t>wastewater main backups per 100 kilometres of wastewater main in a year</t>
  </si>
  <si>
    <t>Health services .  .  .  .  .  .  .  .  .  .  .  .  .  .  .  .  .  .  .  .  .  .  .  .  .  .  .  .  .  .  .  .  .  .  .  .  .  .  .  .  .  .  .  .  .  .  .  .  .  .  .  .  .  .  .  .  .  .  .  .  .  .  .  .  .  .  .  .  .  .  .  .  .  .  .  .  .  .  .  .  .  .  .  .  .  .  .  .  .  .  .  .  .  .  .  .  .  .  .  .  .  .  .  .  .  .  .  .  .  .  .  .  .  .  .  .  .  .  .  .  .  .  .  .  .  .  .  .  .  .  .  .  .  .  .  .</t>
  </si>
  <si>
    <t>1802</t>
  </si>
  <si>
    <t>1803</t>
  </si>
  <si>
    <t>1804</t>
  </si>
  <si>
    <t>1805</t>
  </si>
  <si>
    <t>1807</t>
  </si>
  <si>
    <t>Le Comté de Simcoe</t>
  </si>
  <si>
    <t>Notes</t>
  </si>
  <si>
    <t>Estimated total future contributions from this municipality required to meet obligations in line 2010 above .  .  .  .  .  .  .  .  .  .  .  .  .  .  .  .  .  .  .  .  .  .  .  .  .  .  .  .  .  .  .  .  .  .  .  .  .  .  .  .  .  .  .  .  .  .  .  .  .  .  .  .  .  .  .  .  .  .  .  .  .  .  .  .  .  .  .  .  .  .  .  .  .  .  .  .  .  .  .  .  .  .  .  .  .  .  .  .  .  .  .  .  .  .  .  .  .  .  .  .  .  .  .  .  .  .  .  .  .  .  .  .  .  .  .  .  .  .  .  .  .  .  .  .  .  .  .  .  .  .  .  .  .  .  .  .  .  .  .  .  .  .  .  .  .  .  .  .  .  .  .  .  .  .  .  .  .  .  .  .  .  .  .  .  .  .</t>
  </si>
  <si>
    <t>Line 3099 includes:</t>
  </si>
  <si>
    <t>3601</t>
  </si>
  <si>
    <t>Schedule 22</t>
  </si>
  <si>
    <t>Tableau 22</t>
  </si>
  <si>
    <t>RTC RTQ</t>
  </si>
  <si>
    <t>Pénalités et intérêts sur les impôts .  .  .  .  .  .  .  .  .  .  .  .  .  .  .  .  .  .  .  .  .  .  .  .  .  .  .  .  .  .  .  .  .  .  .  .  .  .  .  .  .  .  .  .  .  .  .  .  .  .  .  .  .  .  .  .  .  .  .  .  .  .  .  .  .  .  .  .  .  .  .  .  .  .  .  .  .  .</t>
  </si>
  <si>
    <t>Autres recettes</t>
  </si>
  <si>
    <t>Operating Costs for Wastewater Collection</t>
  </si>
  <si>
    <t>Salaries, Wages, Empl. Benefits</t>
  </si>
  <si>
    <t>Calculating Numerator in line 8154</t>
  </si>
  <si>
    <t>Calculating Denominator in line 8154</t>
  </si>
  <si>
    <r>
      <t>General government</t>
    </r>
    <r>
      <rPr>
        <sz val="8"/>
        <rFont val="Arial Narrow"/>
        <family val="2"/>
      </rPr>
      <t xml:space="preserve"> .  .  .  .  .  .  .  .  .  .  .  .  .  .  .  .  .  .  .  .  .  .  .  .  .  .  .  .  .  .  .  .  .  .  .  .  .  .  .  .  .  .  .  .  .  .  .  .  .  .  .  .  .  .  .  .  .  .  .  .  .  .  .  .  .  .  .  .  .  .  .</t>
    </r>
  </si>
  <si>
    <t>Subtotal</t>
  </si>
  <si>
    <t>Transportation services</t>
  </si>
  <si>
    <t>Environmental services</t>
  </si>
  <si>
    <t>Health services</t>
  </si>
  <si>
    <t>Residential development .  .  .  .  .  .  .  .  .  .  .  .  .  .  .  .  .  .  .  .  .  .  .  .  .  .  .  .  .  .  .  .  .  .  .  .  .  .  .  .  .  .  .  .  .  .  .  .  .  .  .  .  .  .  .  .  .  .  .  .  .  .  .  .  .  .  .  .  .  .  .  .  .  .  .  .  .  .  .  .  .  .  .  .  .  .  .  .  .  .  .  .  .  .  .  .  .  .</t>
  </si>
  <si>
    <t>Cash Fare</t>
  </si>
  <si>
    <t>Not Applicable</t>
  </si>
  <si>
    <t>SERVICE AREAS</t>
  </si>
  <si>
    <t>MAH Code</t>
  </si>
  <si>
    <t>90</t>
  </si>
  <si>
    <t xml:space="preserve"> .  .  .  .  .  .  .  .  .  .  .</t>
  </si>
  <si>
    <r>
      <t>Distribution of Drinking Water</t>
    </r>
    <r>
      <rPr>
        <sz val="7"/>
        <rFont val="Arial Narrow"/>
        <family val="2"/>
      </rPr>
      <t>:   Operating costs for the distribution of drinking water per kilometre of water distribution pipe</t>
    </r>
  </si>
  <si>
    <r>
      <t>Garbage Collection</t>
    </r>
    <r>
      <rPr>
        <sz val="7"/>
        <rFont val="Arial Narrow"/>
        <family val="2"/>
      </rPr>
      <t>:   Operating costs for garbage collection per tonne (or per household)</t>
    </r>
  </si>
  <si>
    <r>
      <t>Garbage Disposal</t>
    </r>
    <r>
      <rPr>
        <sz val="7"/>
        <rFont val="Arial Narrow"/>
        <family val="2"/>
      </rPr>
      <t>:   Operating costs for garbage disposal per tonne (or per household)</t>
    </r>
  </si>
  <si>
    <t>***  Calculations on Line 3605 occur only IF Line 3403, Line 3503 and Line 3604 are all completed</t>
  </si>
  <si>
    <t xml:space="preserve">Other long term liabilities .  .  .  .  .  .  .  .  .  .  .  .  .  .  .  .  .  .  .  .  .  .  .  .  .  .  .  .  .  .  .  .  .  .  .  .  .  .  .  .  .  .  .  .  .  .  .  .  .  .  .  .  .  .  .  .  .  .  .  .  .  .  .  .  .  .  .  .  .  .  .  .  .  .  .  .  .  .  .  .  .  .  .  .  .  .  .  .  .  .  .  .  .  .  .  .  .  .  .  .  .  .  .  .  .  .  .  .  . </t>
  </si>
  <si>
    <t>72</t>
  </si>
  <si>
    <t>80</t>
  </si>
  <si>
    <t>82</t>
  </si>
  <si>
    <t>81</t>
  </si>
  <si>
    <t>Fire .  .  .  .  .  .  .  .  .  .  .  .  .  .  .  .  .  .  .  .  .  .  .  .  .  .  .  .  .  .  .  .  .  .  .  .  .  .  .  .  .  .  .  .  .  .  .  .  .  .  .  .  .  .  .  .  .  .  .  .  .  .  .  .  .  .  .  .  .  .  .  .  .  .  .  .  .  .  .  .  .  .  .  .  .  .  .  .  .  .  .  .  .  .  .  .  .  .</t>
  </si>
  <si>
    <t xml:space="preserve">Planning .  .  .  .  .  .  .  .  .  .  .  .  .  .  .  .  .  .  .  .  .  .  .  .  .  .  .  .  .  .  .  .  .  .  .  .  .  .  .  .  .  .  .  .  .  .  .  .  .  .  .  .  .  .  .  .  .  .  .  .  .  .  .  </t>
  </si>
  <si>
    <t>1-800-668-0230</t>
  </si>
  <si>
    <t>Contact your Municipal Service Office (MSO):</t>
  </si>
  <si>
    <t>Accumulated sick leave .  .  .  .  .  .  .  .  .  .  .  .  .  .  .  .  .  .  .  .  .  .  .  .  .  .  .  .  .  .  .  .  .  .  .  .  .  .  .  .  .  .  .  .  .  .  .  .  .  .  .  .  .  .  .  .  .  .  .  .  .  .  .  .  .  .  .  .  .  .  .  .  .  .  .  .  .  .  .  .  .  .  .  .  .  .  .  .  .  .  .  .  .  .  .  .  .  .  .  .  .  .  .  .  .  .  .  .  .  .  .  .  .  .  .  .  .  .  .  .  .  .  .  .  .  .  .  .  .  .  .  .  .  .  .  .  .  .  .  .  .  .  .  .  .  .  .  .  .</t>
  </si>
  <si>
    <t>Contributions from revenue fund  (SLC 52 9910 01) .  .  .  .  .  .  .  .  .  .  .  .  .  .  .  .  .  .  .  .  .  .  .  .  .  .  .  .  .  .  .  .  .  .  .  .  .  .  .  .  .  .  .  .  .  .  .  .  .  .  .  .  .  .  .  .  .  .  .  .  .  .  .  .  .  .  .  .  .  .  .  .  .  .  .  .  .  .  .  .  .  .  .  .  .  .  .  .  .  .  .  .  .  .  .  .  .  .</t>
  </si>
  <si>
    <t>Essex Co</t>
  </si>
  <si>
    <t>Other (describe in col. 7)</t>
  </si>
  <si>
    <t>Subdivider contributions .  .  .  .  .  .  .  .  .  .  .  .  .  .  .  .  .  .  .  .  .  .  .  .  .  .  .  .  .  .  .  .  .  .  .  .  .  .  .  .  .  .  .  .  .  .  .  .  .  .  .  .  .  .  .  .  .  .  .  .  .  .  .  .  .  .  .  .  .  .  .  .  .  .  .  .  .  .  .  .  .  .  .  .  .  .  .  .  .  .  .  .  .  .  .  .  .  .</t>
  </si>
  <si>
    <t>0855</t>
  </si>
  <si>
    <t>water main breaks per 100 kilometres of water distribution pipe in a year</t>
  </si>
  <si>
    <t>Exchange rate stabilization .  .  .  .  .  .  .  .  .  .  .  .  .  .  .  .  .  .  .  .  .  .  .  .  .  .  .  .  .  .  .  .  .  .  .  .  .  .  .  .  .  .  .  .  .  .  .  .  .  .  .  .  .  .  .  .  .  .  .  .  .  .  .  .  .  .  .  .  .  .  .  .  .  .  .  .  .  .  .  .  .  .  .  .  .  .  .  .  .  .  .  .  .  .  .  .  .  .</t>
  </si>
  <si>
    <t>PAYMENTS-IN-LIEU of TAXATION</t>
  </si>
  <si>
    <t>Grants to charitable and non-profit organizations  .  .  .  .  .  .  .  .  .  .  .  .  .  .  .  .  .  .  .  .  .  .  .  .  .  .  .  .  .  .  .  .  .  .  .  .  .  .  .  .  .  .  .  .  .  .  .  .  .  .  .  .  .  .  .  .  .  .  .  .  .  .  .  .  .  .  .  .  .  .  .  .  .  .  .  .  .  .  .  .  .  .  .  .  .  .  .  .  .  .  .  .  .  .  .  .  .  .  .  .  .  .  .  .  .  .  .  .  .  .  .  .  .  .  .  .  .  .  .  .  .  .  .  .  .  .  .  .  .  .  .  .  .  .  .  .  .  .  .  .  .  .  .  .  .  .  .  .  .  .  .  .  .  .  .  .  .  .  .  .  .  .  .  .  .  .  .  .  .  .  .  .  .  .  .  .  .  .  .</t>
  </si>
  <si>
    <t>Municipal Audit Firm .  .  .  .  .  .  .  .  .  .  .  .  .  .  .  .  .  .  .  .  .  .  .  .  .  .  .  .  .  .  .  .  .  .  .  .  .  .  .  .  .  .  .  .  .  .  .  .  .  .  .  .  .  .  .  .  .  .  .  .  .  .  .  .  .  .  .  .  .  .  .  .  .  .  .  .  .  .</t>
  </si>
  <si>
    <t>8164</t>
  </si>
  <si>
    <t>Police Services:   Operating costs for police services per person</t>
  </si>
  <si>
    <t xml:space="preserve">Prev. Exempt Properties .  .  .  .  .  .  .  .  .  .  .  .  .  .  .  .  .  .  .  .  .  .  .  .  .  .  .  .  .  .  .  .  .  .  .  .  .  .  .  .  .  .  .  .  .  . </t>
  </si>
  <si>
    <t xml:space="preserve">Ontario Housing Corp. .  .  .  .  .  .  .  .  .  .  .  .  .  .  .  .  .  .  .  .  .  .  .  .  .  .  .  .  .  .  .  .  .  .  .  .  .  .  .  .  .  .  .  .  .  . </t>
  </si>
  <si>
    <t>Peel R</t>
  </si>
  <si>
    <t>2100</t>
  </si>
  <si>
    <t>2105</t>
  </si>
  <si>
    <t>2110</t>
  </si>
  <si>
    <t>per Person</t>
  </si>
  <si>
    <r>
      <t>Parks</t>
    </r>
    <r>
      <rPr>
        <sz val="7"/>
        <rFont val="Arial Narrow"/>
        <family val="2"/>
      </rPr>
      <t>:   Operating costs for parks per person</t>
    </r>
  </si>
  <si>
    <r>
      <t>Recreation Programs</t>
    </r>
    <r>
      <rPr>
        <sz val="7"/>
        <rFont val="Arial Narrow"/>
        <family val="2"/>
      </rPr>
      <t>:  Operating costs for recreation programs per person</t>
    </r>
  </si>
  <si>
    <r>
      <t>Recreation Facilities</t>
    </r>
    <r>
      <rPr>
        <sz val="7"/>
        <rFont val="Arial Narrow"/>
        <family val="2"/>
      </rPr>
      <t>:  Operating costs for recreation facilities per person</t>
    </r>
  </si>
  <si>
    <r>
      <t>Subtotal:  Parks, Recreation Programs and Recreation Facilities</t>
    </r>
    <r>
      <rPr>
        <sz val="7"/>
        <rFont val="Arial Narrow"/>
        <family val="2"/>
      </rPr>
      <t>:  Operating costs for parks, recreation programs and recreation facilities per person (Subtotal)</t>
    </r>
  </si>
  <si>
    <r>
      <t>Library Services</t>
    </r>
    <r>
      <rPr>
        <sz val="7"/>
        <rFont val="Arial Narrow"/>
        <family val="2"/>
      </rPr>
      <t>:  Operating costs for library services per person</t>
    </r>
  </si>
  <si>
    <r>
      <t>Library Services</t>
    </r>
    <r>
      <rPr>
        <sz val="7"/>
        <rFont val="Arial Narrow"/>
        <family val="2"/>
      </rPr>
      <t>:   Operating costs for library services per use</t>
    </r>
  </si>
  <si>
    <t>3.  UPPER-TIER SPECIAL AREA PAYMENTS-IN-LIEU INFORMATION</t>
  </si>
  <si>
    <t>New units .  .  .  .  .  .  .  .  .  .  .  .  .  .  .  .  .  .  .  .  .  .  .  .  .  .  .  .  .  .  .  .  .  .  .  .  .  .  .  .  .  .  .  .  .  .  .  .  .  .  .  .  .  .  .  .  .  .  .  .  .  .  .  .  .  .  .  .  .  .  .  .  .  .  .  .  .  .  .  .  .  .  .  .  .  .  .  .  .  .  .  .  .  .  .  .  .  .  .  .  .  .  .  .  .  .  .  .  .  .  .  .  .</t>
  </si>
  <si>
    <t>Upper-tier .  .  .  .  .  .  .  .  .  .  .  .  .  .  .  .  .  .  .  .  .  .  .  .  .  .  .  .  .  .  .  .  .  .  .  .  .  .  .  .  .  .  .  .  .  .  .  .  .  .  .  .  .  .  .  .  .  .  .  .  .  .  .  .  .  .  .  .  .  .  .  .  .  .  .  .  .  .  .  .  .  .  .  .  .  .  .  .  .  .  .  .  .  .  .  .  .  .  .  .  .  .  .  .  .  .  .  .  .  .  .  .  .  .  .  .  .  .  .  .  .  .  .  .  .  .  .  .  .  .  .  .  .  .  .  .  .  .  .  .  .  .  .  .  .  .  .  .  .</t>
  </si>
  <si>
    <t>Board Code</t>
  </si>
  <si>
    <t>Board Description</t>
  </si>
  <si>
    <t>0851</t>
  </si>
  <si>
    <t>Manitoulin D</t>
  </si>
  <si>
    <t>Canada Mortgage and Housing Corporation (CMHC) .  .  .  .  .  .  .  .  .  .  .  .  .  .  .  .  .  .  .  .  .  .  .  .  .  .  .  .  .  .  .  .  .  .  .  .  .  .  .  .  .  .  .  .  .  .  .  .  .  .  .  .  .  .  .  .  .  .  .  .  .  .  .  .  .  .  .  .  .  .  .  .  .  .  .  .  .  .  .  .  .  .  .  .  .  .  .  .  .  .  .  .  .  .  .  .  .  .</t>
  </si>
  <si>
    <t>All outstanding debt issued by the municipality, predecessor municipalities and consolidated entities</t>
  </si>
  <si>
    <t>Municipal Auditor .  .  .  .  .  .  .  .  .  .  .  .  .  .  .  .  .  .  .  .  .  .  .  .  .  .  .  .  .  .  .  .  .  .  .  .  .  .  .  .  .  .  .  .  .  .  .  .  .  .  .  .  .  .  .  .  .  .  .  .  .  .  .  .  .  .  .  .  .  .  .  .  .  .  .  .  .  .</t>
  </si>
  <si>
    <t xml:space="preserve">Versionee </t>
  </si>
  <si>
    <t>RTC = R,M,N (Ed = 0.264%)</t>
  </si>
  <si>
    <t>RTC = F,T (Educ = 0.066%)</t>
  </si>
  <si>
    <r>
      <t>Paiements tenant lieu d'impôts (Tableau 26 9599)</t>
    </r>
    <r>
      <rPr>
        <sz val="8"/>
        <rFont val="Arial Narrow"/>
        <family val="2"/>
      </rPr>
      <t xml:space="preserve"> .  .  .  .  .  .  .  .  .  .  .  .  .  .  .  .  .  .  .  .  .  .  .  .  .  .  .  .  .  .  .  .  .  .  .  .  .  .  .  .  .  .  .  .  .  .  .  .  .  .  .  .  .  .  .  .  .  .  .  .  .  .  .  .  .  .  .  .  .  .  .  .  .  .  .  .  .  .</t>
    </r>
  </si>
  <si>
    <t>Transfers of proceeds from long term liabilities to:</t>
  </si>
  <si>
    <t>1102</t>
  </si>
  <si>
    <t>2107</t>
  </si>
  <si>
    <t>2108</t>
  </si>
  <si>
    <t>2302</t>
  </si>
  <si>
    <t>3108</t>
  </si>
  <si>
    <t>3109</t>
  </si>
  <si>
    <t>3307</t>
  </si>
  <si>
    <t>3309</t>
  </si>
  <si>
    <t>3403</t>
  </si>
  <si>
    <t>3503</t>
  </si>
  <si>
    <t>3604</t>
  </si>
  <si>
    <t>3605</t>
  </si>
  <si>
    <t>7102</t>
  </si>
  <si>
    <t>7202</t>
  </si>
  <si>
    <t>7303</t>
  </si>
  <si>
    <t>7304</t>
  </si>
  <si>
    <t>7403</t>
  </si>
  <si>
    <t>7404</t>
  </si>
  <si>
    <t>Colonne 3 / Colonne 4</t>
  </si>
  <si>
    <t>0808</t>
  </si>
  <si>
    <t>0811</t>
  </si>
  <si>
    <t>0813</t>
  </si>
  <si>
    <t xml:space="preserve">Submitting:  </t>
  </si>
  <si>
    <t>B</t>
  </si>
  <si>
    <t>Own Purposes Revenue</t>
  </si>
  <si>
    <t>2040</t>
  </si>
  <si>
    <t>2210</t>
  </si>
  <si>
    <t>2220</t>
  </si>
  <si>
    <t>2410</t>
  </si>
  <si>
    <t>Prior year's levies .  .  .  .  .  .  .  .  .  .  .  .  .  .  .  .  .  .  .  .  .  .  .  .  .  .  .  .  .  .  .  .  .  .  .  .  .  .  .  .  .  .  .  .  .  .  .  .  .  .  .  .  .  .  .  .  .  .  .  .  .  .  .  .  .  .  .  .  .  .  .  .  .  .  .  .  .  .  .  .  .  .  .  .  .  .  .  .  .  .  .  .  .  .  .  .  .  .  .  .  .  .  .  .  .  .  .  .  .  .  .  .  .  .  .  .  .  .  .  .  .  .  .  .  .  .  .  .  .  .  .  .  .  .  .  .  .  .  .  .  .  .  .  .  .  .  .  .  .</t>
  </si>
  <si>
    <t>LineID</t>
  </si>
  <si>
    <t>Library Provides Service to Own Municipality AND:</t>
  </si>
  <si>
    <t xml:space="preserve">Parks .  .  .  .  .  .  .  .  .  .  .  .  .  .  .  .  .  .  .  .  .  .  .  .  .  .  .  .  .  .  .  .  .  .  .  .  .  .  .  .  .  .  .  .  .  .  .  .  .  .  . </t>
  </si>
  <si>
    <t>Contingent Liabilities</t>
  </si>
  <si>
    <t xml:space="preserve">Total KM of Water Distribution Pipe </t>
  </si>
  <si>
    <r>
      <t>Youth Crime</t>
    </r>
    <r>
      <rPr>
        <sz val="7"/>
        <rFont val="Arial Narrow"/>
        <family val="2"/>
      </rPr>
      <t>:   Youth crime rate per 1,000 youths</t>
    </r>
  </si>
  <si>
    <t>hectares of open space per 1,000 persons (municipally owned)</t>
  </si>
  <si>
    <t xml:space="preserve">I   Industrial .  .  .  .  .  .  .  .  .  .  .  .  .  .  .  .  .  .  .  .  .  .  .  .  .  .  .  .  .  .  .  .  .  .  .  .  .  .  .  .  .  .  .  .  .  .  .  .  .  .  .  .  .  .  .  .  .  .  .  .  .  </t>
  </si>
  <si>
    <t>Lump sum (balloon) repayments of long term debt .  .  .  .  .  .  .  .  .  .  .  .  .  .  .  .  .  .  .  .  .  .  .  .  .  .  .  .  .  .  .  .  .  .  .  .  .  .  .  .  .  .  .  .  .  .  .  .  .  .  .  .  .  .  .  .  .  .  .  .  .  .  .  .  .  .  .  .  .  .  .  .  .  .  .  .  .  .  .  .  .  .  .  .  .  .  .  .  .  .  .  .  .  .  .  .  .  .</t>
  </si>
  <si>
    <t>1630</t>
  </si>
  <si>
    <t>1640</t>
  </si>
  <si>
    <t>1650</t>
  </si>
  <si>
    <t>1810</t>
  </si>
  <si>
    <t>1820</t>
  </si>
  <si>
    <t>1830</t>
  </si>
  <si>
    <t>1840</t>
  </si>
  <si>
    <t>1850</t>
  </si>
  <si>
    <t>0298</t>
  </si>
  <si>
    <t>9910</t>
  </si>
  <si>
    <t>9920</t>
  </si>
  <si>
    <t>9930</t>
  </si>
  <si>
    <t>0697</t>
  </si>
  <si>
    <t>0696</t>
  </si>
  <si>
    <t>0695</t>
  </si>
  <si>
    <t>1420</t>
  </si>
  <si>
    <t>1430</t>
  </si>
  <si>
    <t>1410</t>
  </si>
  <si>
    <t>1897</t>
  </si>
  <si>
    <t>1896</t>
  </si>
  <si>
    <t>2010</t>
  </si>
  <si>
    <t>2020</t>
  </si>
  <si>
    <t>Fire .  .  .  .  .  .  .  .  .  .  .  .  .  .  .  .  .  .  .  .  .  .  .  .  .  .  .  .  .  .  .  .  .  .  .  .  .  .  .  .  .  .  .  .  .  .  .  .  .  .  .  .  .  .  .  .  .  .  .  .  .  .</t>
  </si>
  <si>
    <t>Bonnechere Valley Tp</t>
  </si>
  <si>
    <t>0699</t>
  </si>
  <si>
    <t>0899</t>
  </si>
  <si>
    <t>1099</t>
  </si>
  <si>
    <t>1299</t>
  </si>
  <si>
    <t>1499</t>
  </si>
  <si>
    <t>1699</t>
  </si>
  <si>
    <t>1899</t>
  </si>
  <si>
    <t>Third Party Property (Subject to joint use agreement, reciprocal agreement, lease)</t>
  </si>
  <si>
    <t>Schedule 92</t>
  </si>
  <si>
    <t>Tableau 92</t>
  </si>
  <si>
    <t>Effectiveness Measure</t>
  </si>
  <si>
    <t>Column 3 / Column 4</t>
  </si>
  <si>
    <t>Column 5 / Column 6</t>
  </si>
  <si>
    <t>PROTECTION SERVICES</t>
  </si>
  <si>
    <t>LT/ST Taxes</t>
  </si>
  <si>
    <t>UT Taxes</t>
  </si>
  <si>
    <t>PIL:  Vacant Land</t>
  </si>
  <si>
    <t xml:space="preserve"> (#)</t>
  </si>
  <si>
    <t xml:space="preserve"> ($)</t>
  </si>
  <si>
    <t>Single-Tier</t>
  </si>
  <si>
    <t>Lower-Tier</t>
  </si>
  <si>
    <t>MUNTIER   Control</t>
  </si>
  <si>
    <t>UT   Control</t>
  </si>
  <si>
    <t>LANGUAGE   Control</t>
  </si>
  <si>
    <t>FSB_OFFICECODE   Control</t>
  </si>
  <si>
    <r>
      <t>Wastewater Main Backups</t>
    </r>
    <r>
      <rPr>
        <sz val="7"/>
        <rFont val="Arial Narrow"/>
        <family val="2"/>
      </rPr>
      <t>:   Number of wastewater main backups per 100 kilometres of wastewater main in a year</t>
    </r>
  </si>
  <si>
    <t>Total population served by upper-tier library (excluding population of contracting municipalities) .  .  .  .  .  .  .  .  .  .  .  .  .  .  .  .  .  .  .  .  .  .  .  .  .  .  .  .  .  .  .  .  .  .  .  .  .  .  .  .  .  .  .  .  .  .  .  .  .  .  .  .  .  .  .  .  .  .  .  .  .  .  .  .  .  .  .  .  .  .  .  .  .  .  .  .  .  .  .  .  .  .  .  .  .  .  .  .  .  .  .  .  .  .  .  .  .  .  .  .  .  .  .  .  .  .  .  .  .  .  .  .  .</t>
  </si>
  <si>
    <t>Total library uses</t>
  </si>
  <si>
    <t>Total population</t>
  </si>
  <si>
    <t>library uses per person</t>
  </si>
  <si>
    <t>Total of line 0410 includes:</t>
  </si>
  <si>
    <t>THIS SCHEDULE NO MORE REQUIRED IN 2005</t>
  </si>
  <si>
    <t>Col 5 to 7 &gt; 0</t>
  </si>
  <si>
    <t>Band=0, %=100%</t>
  </si>
  <si>
    <t>RTQ=T,H,P,D,M</t>
  </si>
  <si>
    <t>F,T Educ</t>
  </si>
  <si>
    <t>R,M,N Educ Not A</t>
  </si>
  <si>
    <t>Operating Costs for Wastewater Treatment and Disposal</t>
  </si>
  <si>
    <t>Le Comté de Essex</t>
  </si>
  <si>
    <t>Unconsolidated local boards .  .  .  .  .  .  .  .  .  .  .  .  .  .  .  .  .  .  .  .  .  .  .  .  .  .  .  .  .  .  .  .  .  .  .  .  .  .  .  .  .  .  .  .  .  .  .  .  .  .  .  .  .  .  .  .  .  .  .  .  .  .  .  .  .  .  .  .  .  .  .  .  .  .  .  .  .  .  .  .  .  .  .  .  .  .  .  .  .  .  .  .  .  .  .  .  .  .</t>
  </si>
  <si>
    <t>Loyers, concessions et franchises .  .  .  .  .  .  .  .  .  .  .  .  .  .  .  .  .  .  .  .  .  .  .  .  .  .  .  .  .  .  .  .  .  .  .  .  .  .  .  .  .  .  .  .  .  .  .  .  .  .  .  .  .  .  .  .  .  .  .  .  .  .  .  .  .  .  .  .  .  .  .  .  .  .  .  .  .  .</t>
  </si>
  <si>
    <t>Amendes et pénalités</t>
  </si>
  <si>
    <t>3656</t>
  </si>
  <si>
    <t>Total tonnes of solid waste diverted from all property classes</t>
  </si>
  <si>
    <t>Penalties and interest .  .  .  .  .  .  .  .  .  .  .  .  .  .  .  .  .  .  .  .  .  .  .  .  .  .  .  .  .  .  .  .  .  .  .  .  .  .  .  .  .  .  .  .  .  .  .  .  .  .  .  .  .  .  .  .  .  .  .  .  .  .  .  .  .  .  .  .  .  .  .  .  .  .  .  .  .  .  .  .  .  .  .  .  .  .  .  .  .  .  .  .  .  .  .  .  .  .</t>
  </si>
  <si>
    <r>
      <t>PLEASE REPORT</t>
    </r>
    <r>
      <rPr>
        <sz val="8"/>
        <rFont val="Arial Narrow"/>
        <family val="2"/>
      </rPr>
      <t>:  Municipal service responsibilities, contractual service agreements with other municipalities, and services provided by the Ontario Provincial Police (OPP).</t>
    </r>
  </si>
  <si>
    <t>Indicate whether your municipality Provides or Receives Service</t>
  </si>
  <si>
    <t xml:space="preserve">  </t>
  </si>
  <si>
    <t>PLUS:  UT Tax Adjust. Applied to Taxation</t>
  </si>
  <si>
    <t>LESS:  UT Tax Adjust. Recovered from Allowances</t>
  </si>
  <si>
    <t>Number of Years Payable Over</t>
  </si>
  <si>
    <t>Debt Charges</t>
  </si>
  <si>
    <t>Total Outstanding Capital Obligation</t>
  </si>
  <si>
    <t>Accumulated Surplus / Deficit</t>
  </si>
  <si>
    <t>Individuals .  .  .  .  .  .  .  .  .  .  .  .  .  .  .  .  .  .  .  .  .  .  .  .  .  .  .  .  .  .  .  .  .  .  .  .  .  .  .  .  .  .  .  .  .  .  .  .  .  .  .  .  .  .  .  .  .  .  .  .  .  .  .  .  .  .  .  .  .  .  .  .  .  .  .  .  .  .  .  .  .  .  .  .  .  .  .  .  .  .  .  .  .  .  .  .  .  .</t>
  </si>
  <si>
    <t>Temporary loans</t>
  </si>
  <si>
    <t>Water</t>
  </si>
  <si>
    <t>FIR.mah@ontario.ca</t>
  </si>
  <si>
    <t>Operating Costs</t>
  </si>
  <si>
    <t>Total of line 0420 includes:</t>
  </si>
  <si>
    <t>6030</t>
  </si>
  <si>
    <t>Employee benefits  .  .  .  .  .  .  .  .  .  .  .  .  .  .  .  .  .  .  .  .  .  .  .  .  .  .  .  .  .  .  .  .  .  .  .  .  .  .  .  .  .  .  .  .  .  .  .  .  .  .  .  .  .  .  .  .  .  .  .  .  .  .  .  .  .  .  .  .  .  .  .  .  .  .  .  .  .  .  .  .  .  .  .  .  .  .  .  .  .  .  .  .  .  .  .  .  .  .  .  .  .  .  .  .  .  .  .  .  .  .  .  .  .  .  .  .  .  .  .  .  .  .  .  .  .  .  .  .  .  .  .  .  .  .  .  .  .  .  .  .  .  .  .  .  .  .  .  .  .  .  .  .  .  .  .  .  .  .  .  .  .  .  .  .  .  .  .  .  .  .  .  .  .  .  .  .  .  .  .</t>
  </si>
  <si>
    <t>PLANNING AND DEVELOPMENT</t>
  </si>
  <si>
    <t>5002</t>
  </si>
  <si>
    <t>5003</t>
  </si>
  <si>
    <t>5004</t>
  </si>
  <si>
    <t>5999</t>
  </si>
  <si>
    <t>Serial debentures .  .  .  .  .  .  .  .  .  .  .  .  .  .  .  .  .  .  .  .  .  .  .  .  .  .  .  .  .  .  .  .  .  .  .  .  .  .  .  .  .  .  .  .  .  .  .  .  .  .  .  .  .  .  .  .  .  .  .  .  .  .  .  .  .  .  .  .  .  .  .  .  .  .  .  .  .  .  .  .  .  .  .  .  .  .  .  .  .  .  .  .  .  .  .  .  .  .</t>
  </si>
  <si>
    <t>0210</t>
  </si>
  <si>
    <t>0220</t>
  </si>
  <si>
    <t>0230</t>
  </si>
  <si>
    <t>? en début d'exercice .  .  .  .  .  .  .  .  .  .  .  .  .  .  .  .  .  .  .  .  .  .  .  .  .  .  .  .  .  .  .  .  .  .  .  .  .  .  .  .  .  .  .  .  .  .  .  .  .  .  .  .  .  .  .  .  .  .  .  .  .  .  .  .  .  .  .  .  .  .  .  .  .  .  .  .  .  .</t>
  </si>
  <si>
    <t>valeur nominale en</t>
  </si>
  <si>
    <t>Not RTQ = D</t>
  </si>
  <si>
    <t>Schedule 70</t>
  </si>
  <si>
    <t>Capital purposes:</t>
  </si>
  <si>
    <t>TOTAL Liabilities and Municipal Position</t>
  </si>
  <si>
    <t>Total Population</t>
  </si>
  <si>
    <r>
      <t xml:space="preserve">Provincial Offences Act  (POA)  </t>
    </r>
    <r>
      <rPr>
        <i/>
        <sz val="8"/>
        <rFont val="Arial Narrow"/>
        <family val="2"/>
      </rPr>
      <t>Municipality which administers POA only</t>
    </r>
    <r>
      <rPr>
        <sz val="8"/>
        <rFont val="Arial Narrow"/>
        <family val="2"/>
      </rPr>
      <t xml:space="preserve"> .  .  .  .  .  .  .  .  .  .  .  .  .  .  .  .  .  .  .  .  .  .  .  .  .  .  .  .  .  .  .  .  .  .  .  .  .  .  .  .  .  .  .  .  .  .  .  .  .  .  .  .  .  .  .  .  .  .  .  .  .  .  .  .  .  .  .  .  .  .  .  .  .  .  .  .  .  .</t>
    </r>
  </si>
  <si>
    <t>Interest portion of transit debt charges (Included on line 0630)</t>
  </si>
  <si>
    <t>REMOVED LINES</t>
  </si>
  <si>
    <t>GT Transit</t>
  </si>
  <si>
    <t>6840</t>
  </si>
  <si>
    <t xml:space="preserve">Solid Waste Mgmt. - Collection, Disposal, Diversion (Integrated System) .  .  .  .  .  .  .  .  .  .  .  .  .  .  .  .  .  .  .  .  .  .  .  .  .  .  .  .  .  .  .  .  .  .  .  .  .  .  .  .  .  .  .  .  .  .  .  .  .  .  . </t>
  </si>
  <si>
    <t xml:space="preserve">Parks and Recreation .  .  .  .  .  .  .  .  .  .  .  .  .  .  .  .  .  .  .  .  .  .  .  .  .  .  .  .  .  .  .  .  .  .  .  .  .  .  .  .  .  .  .  .  .  .  .  .  .  .  .  .  .  .  .  .  .  .  . </t>
  </si>
  <si>
    <t>Waterworks system .  .  .  .  .  .  .  .  .  .  .  .  .  .  .  .  .  .  .  .  .  .  .  .  .  .  .  .  .  .  .  .  .  .  .  .  .  .  .  .  .  .  .  .  .  .  .  .  .  .  .  .  .  .  .  .  .  .  .  .  .  .  .  .  .  .  .  .  .  .  .  .  .  .  .  .  .  .  .  .  .  .  .  .  .  .  .  .  .  .  .  .  .  .  .  .  .  .  .  .  .  .  .  .  .  .  .  .  .  .  .  .  .  .  .  .  .  .  .  .  .  .  .  .  .  .  .  .  .  .  .  .  .  .  .  .</t>
  </si>
  <si>
    <t>Previous year's tax .  .  .  .  .  .  .  .  .  .  .  .  .  .  .  .  .  .  .  .  .  .  .  .  .  .  .  .  .  .  .  .  .  .  .  .  .  .  .  .  .  .  .  .  .  .  .  .  .  .  .  .  .  .  .  .  .  .  .  .  .  .  .  .  .  .  .  .  .  .  .  .  .  .  .  .  .  .  .  .  .  .  .  .  .  .  .  .  .  .  .  .  .  .  .  .  .  .</t>
  </si>
  <si>
    <t>Urban storm water management  .  .  .  .  .  .  .  .  .  .  .  .  .  .  .  .  .  .  .  .  .  .  .  .  .  .  .  .  .  .  .  .  .  .  .  .  .  .  .  .  .  .  .  .  .  .  .  .  .  .  .  .  .  .  .  .  .  .  .  .  .  .  .  .  .  .  .  .  .  .  .  .  .  .  .  .  .  .  .  .  .  .  .  .  .  .  .  .  .  .  .  .  .  .  .  .  .  .  .  .  .  .  .  .  .  .  .  .  .  .  .  .  .  .  .  .  .  .  .  .  .  .  .  .  .  .  .  .  .  .  .  .  .  .  .  .  .  .  .  .  .  .  .  .  .  .  .  .  .  .  .  .  .  .  .  .  .  .  .  .  .  .  .  .  .  .  .  .  .  .  .  .  .  .  .  .</t>
  </si>
  <si>
    <t>Le Comté de Hastings</t>
  </si>
  <si>
    <t>51</t>
  </si>
  <si>
    <t>Killaloe Hagarty and Richards Tp</t>
  </si>
  <si>
    <t>LESS:  Ontario Clean Water Agency (OCWA) debt retirement funds</t>
  </si>
  <si>
    <t>Part 3 contains Distribution of PILS by School Boards</t>
  </si>
  <si>
    <t>1425</t>
  </si>
  <si>
    <t>0208</t>
  </si>
  <si>
    <t>0209</t>
  </si>
  <si>
    <t>0212</t>
  </si>
  <si>
    <t>Corporate Management</t>
  </si>
  <si>
    <t>Sewer projects:</t>
  </si>
  <si>
    <t>Water projects:</t>
  </si>
  <si>
    <t>Consolidated Revenue Fund</t>
  </si>
  <si>
    <t>Reserve Funds</t>
  </si>
  <si>
    <t>Unconsolidated Entities</t>
  </si>
  <si>
    <t>Total population of union public library (excluding population of contracting municipality) .  .  .  .  .  .  .  .  .  .  .  .  .  .  .  .  .  .  .  .  .  .  .  .  .  .  .  .  .  .  .  .  .  .  .  .  .  .  .  .  .  .  .  .  .  .  .  .  .  .  .  .  .  .  .  .  .  .  .  .  .  .  .  .  .  .  .  .  .  .  .  .  .  .  .  .  .  .  .  .  .  .  .  .  .  .  .  .  .  .  .  .  .  .  .  .  .  .  .  .  .  .  .  .  .  .  .  .  .  .  .  .  .</t>
  </si>
  <si>
    <t xml:space="preserve">Recreation programs .  .  .  .  .  .  .  .  .  .  .  .  .  .  .  .  .  .  .  .  .  .  .  .  .  .  .  .  .  .  .  .  .  .  .  .  .  .  .  .  .  .  .  .  .  .  .  .  .  .  . </t>
  </si>
  <si>
    <t xml:space="preserve">Recreation facilities .  .  .  .  .  .  .  .  .  .  .  .  .  .  .  .  .  .  .  .  .  .  .  .  .  .  .  .  .  .  .  .  .  .  .  .  .  .  .  .  .  .  .  .  .  .  .  .  .  .  . </t>
  </si>
  <si>
    <t xml:space="preserve">Libraries .  .  .  .  .  .  .  .  .  .  .  .  .  .  .  .  .  .  .  .  .  .  .  .  .  .  .  .  .  .  .  .  .  .  .  .  .  .  .  .  .  .  .  .  .  .  .  .  .  .  . </t>
  </si>
  <si>
    <t xml:space="preserve">Storm sewer system .  .  .  .  .  .  .  .  .  .  .  .  .  .  .  .  .  .  .  .  .  .  .  .  .  .  .  .  .  .  .  .  .  .  .  .  .  .  .  .  .  .  .  .  .  .  .  .  .  .  .  .  .  .  .  .  .  .  .  .  .  .  .  .  .  .  .  .  .  .  .  .  .  .  .  .  .  .  .  .  .  .  .  .  .  .  .  .  .  .  .  .  .  .  .  .  .  .  .  .  .  .  .  .  .  </t>
  </si>
  <si>
    <t xml:space="preserve">Waterworks system .  .  .  .  .  .  .  .  .  .  .  .  .  .  .  .  .  .  .  .  .  .  .  .  .  .  .  .  .  .  .  .  .  .  .  .  .  .  .  .  .  .  .  .  .  .  .  .  .  .  .  .  .  .  .  .  .  .  .  .  .  .  .  .  .  .  .  .  .  .  .  .  .  .  .  .  .  .  .  .  .  .  .  .  .  .  .  .  .  .  .  .  .  .  .  .  .  .  .  .  .  .  .  .  .  </t>
  </si>
  <si>
    <t>Lease purchase agreements (Tangible Capital Leases) .  .  .  .  .  .  .  .  .  .  .  .  .  .  .  .  .  .  .  .  .  .  .  .  .  .  .  .  .  .  .  .  .  .  .  .  .  .  .  .  .  .  .  .  .  .  .  .  .  .  .  .  .  .  .  .  .  .  .  .  .  .  .  .  .  .  .  .  .  .  .  .  .  .  .  .  .  .  .  .  .  .  .  .  .  .  .  .  .  .  .  .  .  .  .  .  .  .  .  .  .  .  .  .  .  .  .  .  .  .  .  .  .  .  .  .  .  .  .  .  .  .  .  .  .  .  .  .  .  .  .  .  .  .  .  .  .  .  .  .  .  .  .  .  .  .  .  .  .</t>
  </si>
  <si>
    <r>
      <t xml:space="preserve">Single/Lower-Tier ONLY      </t>
    </r>
    <r>
      <rPr>
        <b/>
        <sz val="14"/>
        <color indexed="9"/>
        <rFont val="Arial"/>
        <family val="2"/>
      </rPr>
      <t>Schedule 72</t>
    </r>
  </si>
  <si>
    <r>
      <t xml:space="preserve">Upper-Tier ONLY      </t>
    </r>
    <r>
      <rPr>
        <b/>
        <sz val="14"/>
        <color indexed="9"/>
        <rFont val="Arial"/>
        <family val="2"/>
      </rPr>
      <t>Schedule 28</t>
    </r>
  </si>
  <si>
    <t>2399</t>
  </si>
  <si>
    <t>Recreation, community centres and arenas .  .  .  .  .  .  .  .  .  .  .  .  .  .  .  .  .  .  .  .  .  .  .  .  .  .  .  .  .  .  .  .  .  .  .  .  .  .  .  .  .  .  .  .  .  .  .  .  .  .  .  .  .  .  .  .  .  .  .  .  .  .  .  .  .  .  .  .  .  .  .  .  .  .  .  .  .  .  .  .  .  .  .  .  .  .  .  .  .  .  .  .  .  .  .  .  .  .  .  .  .  .  .  .  .  .  .  .  .  .  .  .  .  .  .  .  .  .  .  .  .  .  .  .  .  .  .  .  .  .  .  .  .  .  .  .  .  .  .  .  .  .  .  .  .  .  .  .  .</t>
  </si>
  <si>
    <t>0227</t>
  </si>
  <si>
    <t>Le Comté de Lanark</t>
  </si>
  <si>
    <t>Solid Waste Management Facility Liabilities</t>
  </si>
  <si>
    <t>Rural storm water management  .  .  .  .  .  .  .  .  .  .  .  .  .  .  .  .  .  .  .  .  .  .  .  .  .  .  .  .  .  .  .  .  .  .  .  .  .  .  .  .  .  .  .  .  .  .  .  .  .  .  .  .  .  .  .  .  .  .  .  .  .  .  .  .  .  .  .  .  .  .  .  .  .  .  .  .  .  .  .  .  .  .  .  .  .  .  .  .  .  .  .  .  .  .  .  .  .  .  .  .  .  .  .  .  .  .  .  .  .  .  .  .  .  .  .  .  .  .  .  .  .  .  .  .  .  .  .  .  .  .  .  .  .  .  .  .  .  .  .  .  .  .  .  .  .  .  .  .  .  .  .  .  .  .  .  .  .  .  .  .  .  .  .  .  .  .  .  .  .  .  .  .  .  .  .  .</t>
  </si>
  <si>
    <t>Expenditures to establish initial Unfunded Liability and Adjustments</t>
  </si>
  <si>
    <t>Annual Expenditures related to Unfunded Liability</t>
  </si>
  <si>
    <t>Total of column 14 includes:</t>
  </si>
  <si>
    <r>
      <t>Municipal Enterprises</t>
    </r>
    <r>
      <rPr>
        <sz val="7"/>
        <rFont val="Arial Narrow"/>
        <family val="2"/>
      </rPr>
      <t xml:space="preserve"> .  .  .  .  .  .  .  .  .  .  .  .  .  .  .  .  .  .  .  .  .  .  .  .  .  .  .  .  .  .  .  .  .  .  .  .  .  .  .  .  .  .  .  .  .  . </t>
    </r>
  </si>
  <si>
    <t>0869</t>
  </si>
  <si>
    <t>0871</t>
  </si>
  <si>
    <t>0872</t>
  </si>
  <si>
    <t>0873</t>
  </si>
  <si>
    <t>0874</t>
  </si>
  <si>
    <t>0875</t>
  </si>
  <si>
    <t>0876</t>
  </si>
  <si>
    <t>0877</t>
  </si>
  <si>
    <t>0878</t>
  </si>
  <si>
    <t>0879</t>
  </si>
  <si>
    <t>0880</t>
  </si>
  <si>
    <t>0881</t>
  </si>
  <si>
    <t>0882</t>
  </si>
  <si>
    <t>0883</t>
  </si>
  <si>
    <t>0884</t>
  </si>
  <si>
    <t>0885</t>
  </si>
  <si>
    <t>0886</t>
  </si>
  <si>
    <t>0887</t>
  </si>
  <si>
    <t>0888</t>
  </si>
  <si>
    <t>0889</t>
  </si>
  <si>
    <t>0891</t>
  </si>
  <si>
    <t>0892</t>
  </si>
  <si>
    <t>SERVICE AREA</t>
  </si>
  <si>
    <t>3402</t>
  </si>
  <si>
    <t>3603</t>
  </si>
  <si>
    <t>8101</t>
  </si>
  <si>
    <t>Zone d'Algoma</t>
  </si>
  <si>
    <t>Zone de Cochrane</t>
  </si>
  <si>
    <t>Institutional Payments - Heads and Beds (Mun. Act 157, 158) .  .  .  .  .  .  .  .  .  .  .  .  .  .  .  .  .  .  .  .  .  .  .  .  .  .  .  .  .  .  .  .  .  .  .  .  .  .  .  .  .  .  .  .  .  .  .  .  .  .  .  .  .  .  .  .  .  .  .  .  .  .  .  .  .  .  .  .  .  .  .  .  .  .  .  .  .  .  .  .  .  .  .  .  .  .  .  .  .  .  .  .  .  .  .  .  .  .</t>
  </si>
  <si>
    <t>8.   TOTAL PAYMENTS-IN-LIEU LEVIED</t>
  </si>
  <si>
    <t>Lambton Co</t>
  </si>
  <si>
    <t>Huron Co</t>
  </si>
  <si>
    <t>0001</t>
  </si>
  <si>
    <t>Null</t>
  </si>
  <si>
    <t>Social and family services</t>
  </si>
  <si>
    <r>
      <t>Wastewater Bypasses Treatment</t>
    </r>
    <r>
      <rPr>
        <sz val="7"/>
        <rFont val="Arial Narrow"/>
        <family val="2"/>
      </rPr>
      <t>:   Percentage of wastewater estimated to have by-passed treatment</t>
    </r>
  </si>
  <si>
    <r>
      <t>Diversion of Residential Solid Waste*</t>
    </r>
    <r>
      <rPr>
        <sz val="7"/>
        <rFont val="Arial Narrow"/>
        <family val="2"/>
      </rPr>
      <t>:   Percentage of residential solid waste diverted for recycling (based on combined residential and ICI tonnage)</t>
    </r>
  </si>
  <si>
    <t>Effectiveness Measure
(Days)</t>
  </si>
  <si>
    <t>Subtotal within entire municipality</t>
  </si>
  <si>
    <t>CONTINUITY OF REVENUE FUND BALANCE</t>
  </si>
  <si>
    <t xml:space="preserve">Total of line 0810 includes: </t>
  </si>
  <si>
    <t>Operating Costs for Garbage Disposal</t>
  </si>
  <si>
    <t>Operating Costs for Solid Waste Diversion</t>
  </si>
  <si>
    <t>Proceeds from sale of other capital assets .  .  .  .  .  .  .  .  .  .  .  .  .  .  .  .  .  .  .  .  .  .  .  .  .  .  .  .  .  .  .  .  .  .  .  .  .  .  .  .  .  .  .  .  .  .  .  .  .  .  .  .  .  .  .  .  .  .  .  .  .  .  .  .  .  .  .  .  .  .  .  .  .  .  .  .  .  .  .  .  .  .  .  .  .  .  .  .  .  .  .  .  .  .  .  .  .  .</t>
  </si>
  <si>
    <t>CONTINUITY OF RESERVES AND RESERVE FUNDS</t>
  </si>
  <si>
    <t>Reserves</t>
  </si>
  <si>
    <t>Other currency:</t>
  </si>
  <si>
    <t>complaints were received in a year concerning the collection of garbage and recycled materials per 1,000 households</t>
  </si>
  <si>
    <t>Canada  (SLC 52 9910 04) .  .  .  .  .  .  .  .  .  .  .  .  .  .  .  .  .  .  .  .  .  .  .  .  .  .  .  .  .  .  .  .  .  .  .  .  .  .  .  .  .  .  .  .  .  .  .  .  .  .  .  .  .  .  .  .  .  .  .  .  .  .  .  .  .  .  .  .  .  .  .  .  .  .  .  .  .  .  .  .  .  .  .  .  .  .  .  .  .  .  .  .  .  .  .  .  .  .</t>
  </si>
  <si>
    <t>2006</t>
  </si>
  <si>
    <t>9206</t>
  </si>
  <si>
    <t>2007</t>
  </si>
  <si>
    <t>9207</t>
  </si>
  <si>
    <t>Homes for the aged  .  .  .  .  .  .  .  .  .  .  .  .  .  .  .  .  .  .  .  .  .  .  .  .  .  .  .  .  .  .  .  .  .  .  .  .  .  .  .  .  .  .  .  .  .  .  .  .  .  .  .  .  .  .  .  .  .  .  .  .  .  .  .  .  .  .  .  .  .  .  .  .  .  .  .  .  .  .  .  .  .  .  .  .  .  .  .  .  .  .  .  .  .  .  .  .  .  .  .  .  .  .  .  .  .  .  .  .  .  .  .  .  .  .  .  .  .  .  .  .  .  .  .  .  .  .  .  .  .  .  .  .  .  .  .  .  .  .  .  .  .  .  .  .  .  .  .  .  .  .  .  .  .  .  .  .  .  .  .  .  .  .  .  .  .  .  .  .  .  .  .  .  .  .  .  .  .  .  .</t>
  </si>
  <si>
    <t>All Others</t>
  </si>
  <si>
    <t>Proceeds from long term liabilities .  .  .  .  .  .  .  .  .  .  .  .  .  .  .  .  .  .  .  .  .  .  .  .  .  .  .  .  .  .  .  .  .  .  .  .  .  .  .  .  .  .  .  .  .  .  .  .  .  .  .  .  .  .  .  .  .  .  .  .  .  .  .  .  .  .  .  .  .  .  .  .  .  .  .  .  .  .  .  .  .  .  .  .  .  .  .  .  .  .  .  .  .  .  .  .  .  .</t>
  </si>
  <si>
    <t>Health unit  .  .  .  .  .  .  .  .  .  .  .  .  .  .  .  .  .  .  .  .  .  .  .  .  .  .  .  .  .  .  .  .  .  .  .  .  .  .  .  .  .  .  .  .  .  .  .  .  .  .  .  .  .  .  .  .  .  .  .  .  .  .  .  .  .  .  .  .  .  .  .  .  .  .  .  .  .  .  .  .  .  .  .  .  .  .  .  .  .  .  .  .  .  .  .  .  .  .  .  .  .  .  .  .  .  .  .  .  .  .  .  .  .  .  .  .  .  .  .  .  .  .  .  .  .  .  .  .  .  .  .  .  .  .  .  .  .  .  .  .  .  .  .  .  .  .  .  .  .  .  .  .  .  .  .  .  .  .  .  .  .  .  .  .  .  .  .  .  .  .  .  .  .  .  .  .  .  .  .</t>
  </si>
  <si>
    <t>Le Comté de Peterborough</t>
  </si>
  <si>
    <t>66</t>
  </si>
  <si>
    <r>
      <t>Social housing</t>
    </r>
    <r>
      <rPr>
        <sz val="8"/>
        <rFont val="Arial Narrow"/>
        <family val="2"/>
      </rPr>
      <t xml:space="preserve"> .  .  .  .  .  .  .  .  .  .  .  .  .  .  .  .  .  .  .  .  .  .  .  .  .  .  .  .  .  .  .  .  .  .  .  .  .  .  .  .  .  .  .  .  .  .  .  .  .  .  .  .  .  .  .  .  .  .  .  .  .  .  .  .  .  .  .  .  .  .  .  .  .  .  .  .  .  .  .  .  .  .  .  .  .  .  .  .  .  .  .  .  .  .  .  .  .  .</t>
    </r>
  </si>
  <si>
    <t>2.  Detailed information of NEW user fees only</t>
  </si>
  <si>
    <t>Supplementary Taxes</t>
  </si>
  <si>
    <t>Comments</t>
  </si>
  <si>
    <t>Fire service charges .  .  .  .  .  .  .  .  .  .  .  .  .  .  .  .  .  .  .  .  .  .  .  .  .  .  .  .  .  .  .  .  .  .  .  .  .  .  .  .  .  .  .  .  .  .  .  .  .  .  .  .  .  .  .  .  .  .  .  .  .  .  .  .  .  .  .  .  .  .  .  .  .  .  .  .  .  .  .  .  .  .  .  .  .  .  .  .  .  .  .  .  .  .  .  .  .  .</t>
  </si>
  <si>
    <t>PERFORMANCE MEASURES:  CROSS BOUNDARY SERVICE DELIVERY</t>
  </si>
  <si>
    <t>Total households / 1,000</t>
  </si>
  <si>
    <t>3552</t>
  </si>
  <si>
    <t>3553</t>
  </si>
  <si>
    <t xml:space="preserve">days a year an MOE compliance order for remediation was in effect </t>
  </si>
  <si>
    <t>3554</t>
  </si>
  <si>
    <t>Grants to universities and colleges  .  .  .  .  .  .  .  .  .  .  .  .  .  .  .  .  .  .  .  .  .  .  .  .  .  .  .  .  .  .  .  .  .  .  .  .  .  .  .  .  .  .  .  .  .  .  .  .  .  .  .  .  .  .  .  .  .  .  .  .  .  .  .  .  .  .  .  .  .  .  .  .  .  .  .  .  .  .  .  .  .  .  .  .  .  .  .  .  .  .  .  .  .  .  .  .  .  .  .  .  .  .  .  .  .  .  .  .  .  .  .  .  .  .  .  .  .  .  .  .  .  .  .  .  .  .  .  .  .  .  .  .  .  .  .  .  .  .  .  .  .  .  .  .  .  .  .  .  .  .  .  .  .  .  .  .  .  .  .  .  .  .  .  .  .  .  .  .  .  .  .  .  .  .  .  .  .  .  .</t>
  </si>
  <si>
    <t>Pollution Control Board</t>
  </si>
  <si>
    <t>Animal Control Board</t>
  </si>
  <si>
    <t>Emergency Measures Organization</t>
  </si>
  <si>
    <t>of Total Munic. Operating Costs were Spent on Governance and Corp. Mgmt.</t>
  </si>
  <si>
    <t>Total Paved Lane KM</t>
  </si>
  <si>
    <t>per Paved Lane Kilometre</t>
  </si>
  <si>
    <t>per Unpaved Lane Kilometre</t>
  </si>
  <si>
    <t>Total Unpaved Lane KM</t>
  </si>
  <si>
    <t>per Lane Kilometre Maintained in Winter</t>
  </si>
  <si>
    <t>Total Megalitres of Wastewater Treated</t>
  </si>
  <si>
    <t>per Megalitre</t>
  </si>
  <si>
    <t xml:space="preserve">Total Megalitres of Wastewater Treated  </t>
  </si>
  <si>
    <t>per Kilometre of Wastewater Main</t>
  </si>
  <si>
    <t xml:space="preserve">Site 4 .  .  .  .  .  .  .  .  .  .  .  .  .  .  .  .  .  .  .  .  .  .  .  .  .  .  .  .  .  .  .  .  .  .  .  .  .  .  .  .  .  .  .  .  .  .  .  .  .  .  .  .  .  .  .  .  .  .  .  .  </t>
  </si>
  <si>
    <t xml:space="preserve">Site 5 .  .  .  .  .  .  .  .  .  .  .  .  .  .  .  .  .  .  .  .  .  .  .  .  .  .  .  .  .  .  .  .  .  .  .  .  .  .  .  .  .  .  .  .  .  .  .  .  .  .  .  .  .  .  .  .  .  .  .  .  </t>
  </si>
  <si>
    <t>Elgin Co</t>
  </si>
  <si>
    <t>3400</t>
  </si>
  <si>
    <t>Unexpended Capital Financing .  .  .  .  .  .  .  .  .  .  .  .  .  .  .  .  .  .  .  .  .  .  .  .  .  .  .  .  .  .  .  .  .  .  .  .  .  .  .  .  .  .  .  .  .  .  .  .  .  .  .  .  .  .  .  .  .  .  .  .  .  .  .  .  .  .  .  .  .  .  .  .  .  .  .  .  .  .  .  .  .  .  .  .  .  .  .  .  .  .  .  .  .  .  .  .  .  .</t>
  </si>
  <si>
    <t>Capital fund balance, end of year</t>
  </si>
  <si>
    <t>Accrued Interest  .  .  .  .  .  .  .  .  .  .  .  .  .  .  .  .  .  .  .  .  .  .  .  .  .  .  .  .  .  .  .  .  .  .  .  .  .  .  .  .  .  .  .  .  .  .  .  .  .  .  .  .  .  .  .  .  .  .  .  .  .  .  .  .  .  .  .  .  .  .  .  .  .  .  .  .  .  .  .  .  .  .  .  .  .  .  .  .  .  .  .  .  .  .  .  .  .  .  .  .  .  .  .  .  .  .  .  .  .  .  .  .  .  .  .  .  .  .  .  .  .  .  .  .  .  .  .  .  .  .  .  .  .  .  .  .  .  .  .  .  .  .  .  .  .  .  .  .  .  .  .  .  .  .  .  .  .  .  .  .  .  .  .  .  .  .  .  .  .  .  .  .  .  .  .  .</t>
  </si>
  <si>
    <t>Cultural services</t>
  </si>
  <si>
    <t>Planning and zoning</t>
  </si>
  <si>
    <t>Municipal PILS</t>
  </si>
  <si>
    <t>Education PILS</t>
  </si>
  <si>
    <t>0207</t>
  </si>
  <si>
    <t>0211</t>
  </si>
  <si>
    <t>0213</t>
  </si>
  <si>
    <t>0214</t>
  </si>
  <si>
    <t>Transit .  .  .  .  .  .  .  .  .  .  .  .  .  .  .  .  .  .  .  .  .  .  .  .  .  .  .  .  .  .  .  .  .  .  .  .  .  .  .  .  .  .  .  .  .  .  .  .  .  .  .  .  .  .  .  .  .  .  .  .  .  .  .  .  .  .  .  .  .  .  .  .  .  .  .  .  .  .  .  .  .  .  .  .  .  .  .  .  .  .  .  .  .  .  .  .  .  .  .  .  .  .  .  .  .  .  .  .  .  .  .  .  .  .  .  .  .  .  .  .  .  .  .  .  .  .  .  .  .  .  .  .  .  .  .  .</t>
  </si>
  <si>
    <t>2420</t>
  </si>
  <si>
    <t>2699</t>
  </si>
  <si>
    <t>2899</t>
  </si>
  <si>
    <t>3010</t>
  </si>
  <si>
    <t>3099</t>
  </si>
  <si>
    <t>3210</t>
  </si>
  <si>
    <t>3220</t>
  </si>
  <si>
    <t>3299</t>
  </si>
  <si>
    <t>3410</t>
  </si>
  <si>
    <t>3499</t>
  </si>
  <si>
    <t>1230</t>
  </si>
  <si>
    <t>Police .  .  .  .  .  .  .  .  .  .  .  .  .  .  .  .  .  .  .  .  .  .  .  .  .  .  .  .  .  .  .  .  .  .  .  .  .  .  .  .  .  .  .  .  .  .  .  .  .  .  .  .  .  .  .  .  .  .  .</t>
  </si>
  <si>
    <t>6051</t>
  </si>
  <si>
    <t>5692</t>
  </si>
  <si>
    <t>Canada Transit Funding (Bill C-48) .  .  .  .  .  .  .  .  .  .  .  .  .  .  .  .  .  .  .  .  .  .  .  .  .  .  .  .  .  .  .  .  .  .  .  .  .  .  .  .  .  .  .  .  .  .  .  .  .  .  .  .  .  .  .  .  .  .  .  .  .  .  .  .  .  .  .  .  .  .  .  .  .  .  .  .  .  .  .  .  .  .  .  .  .  .  .  .  .  .  .  .  .  .  .  .  .  .</t>
  </si>
  <si>
    <t>Gasoline Tax - Province .  .  .  .  .  .  .  .  .  .  .  .  .  .  .  .  .  .  .  .  .  .  .  .  .  .  .  .  .  .  .  .  .  .  .  .  .  .  .  .  .  .  .  .  .  .  .  .  .  .  .  .  .  .  .  .  .  .  .  .  .  .  .  .  .  .  .  .  .  .  .  .  .  .  .  .  .  .  .  .  .  .  .  .  .  .  .  .  .  .  .  .  .  .  .  .  .  .</t>
  </si>
  <si>
    <t xml:space="preserve">    Other</t>
  </si>
  <si>
    <t>0041</t>
  </si>
  <si>
    <t>S82</t>
  </si>
  <si>
    <t>0852</t>
  </si>
  <si>
    <t>0820</t>
  </si>
  <si>
    <t>0830</t>
  </si>
  <si>
    <t>0840</t>
  </si>
  <si>
    <t>0850</t>
  </si>
  <si>
    <t>TAXATION INFORMATION</t>
  </si>
  <si>
    <t>9199</t>
  </si>
  <si>
    <t>5220</t>
  </si>
  <si>
    <t>5230</t>
  </si>
  <si>
    <t>5240</t>
  </si>
  <si>
    <t>5460</t>
  </si>
  <si>
    <t>5910</t>
  </si>
  <si>
    <t>*  Column 13, designated for Allocation of Program Support (Line 0260), may also include amounts allocated for Corporate Management (Line 0250)</t>
  </si>
  <si>
    <t>* This measure should be completed only if tonnage for residential solid waste cannot be identified separately from ICI tonnage.</t>
  </si>
  <si>
    <t xml:space="preserve">Tax sale, Tax registration accounts .  .  .  .  .  .  .  .  .  .  .  .  .  .  .  .  .  .  .  .  .  .  .  .  .  .  .  .  .  .  .  .  .  .  .  .  .  .  .  .  .  .  .  .  .  .  .  .  .  .  </t>
  </si>
  <si>
    <t>3140</t>
  </si>
  <si>
    <t>Oxford Co</t>
  </si>
  <si>
    <t>3200</t>
  </si>
  <si>
    <t>Current year's tax .  .  .  .  .  .  .  .  .  .  .  .  .  .  .  .  .  .  .  .  .  .  .  .  .  .  .  .  .  .  .  .  .  .  .  .  .  .  .  .  .  .  .  .  .  .  .  .  .  .  .  .  .  .  .  .  .  .  .  .  .  .  .  .  .  .  .  .  .  .  .  .  .  .  .  .  .  .  .  .  .  .  .  .  .  .  .  .  .  .  .  .  .  .  .  .  .  .</t>
  </si>
  <si>
    <t>Youth Population .  .  .  .  .  .  .  .  .  .  .  .  .  .  .  .  .  .  .  .  .  .  .  .  .  .  .  .  .  .  .  .  .  .  .  .  .  .  .  .  .  .  .  .  .  .  .  .  .  .  .  .  .  .  .  .  .  .  .  .  .  .  .  .  .  .  .  .  .  .  .  .  .  .  .  .  .  .  .  .  .  .  .  .  .  .  .  .  .  .  .  .  .  .  .  .  .  .</t>
  </si>
  <si>
    <t>0025</t>
  </si>
  <si>
    <t xml:space="preserve">Rural Storm Water Management .  .  .  .  .  .  .  .  .  .  .  .  .  .  .  .  .  .  .  .  .  .  .  .  .  .  .  .  .  .  .  .  .  .  .  .  .  .  .  .  .  .  .  .  .  .  .  .  .  .  . </t>
  </si>
  <si>
    <t>IMPORTANT:  Columns must be Completed from LEFT to RIGHT</t>
  </si>
  <si>
    <t>F</t>
  </si>
  <si>
    <t>Farmland</t>
  </si>
  <si>
    <t>To be completed by Single/Lower-tier Municipalities Only</t>
  </si>
  <si>
    <r>
      <t>Complaints - Garbage and Recycling Collection</t>
    </r>
    <r>
      <rPr>
        <sz val="7"/>
        <rFont val="Arial Narrow"/>
        <family val="2"/>
      </rPr>
      <t>:   Number of complaints received in a year concerning the collection of garbage and recycled materials per 1,000 households</t>
    </r>
  </si>
  <si>
    <t>Schedule 95</t>
  </si>
  <si>
    <t>Tableau 95</t>
  </si>
  <si>
    <r>
      <t>Crime Rate</t>
    </r>
    <r>
      <rPr>
        <sz val="7"/>
        <rFont val="Arial Narrow"/>
        <family val="2"/>
      </rPr>
      <t>:   Property crime rate per 1,000 persons</t>
    </r>
  </si>
  <si>
    <t>Consolidated Municipal Service Manager (CMSM)  .  .  .  .  .  .  .  .  .  .  .  .  .  .  .  .  .  .  .  .  .  .  .  .  .  .  .  .  .  .  .  .  .  .  .  .  .  .  .  .  .  .  .  .  .  .  .  .  .  .  .  .  .  .  .  .  .  .  .  .  .  .  .  .  .  .  .  .  .  .  .  .  .  .  .  .  .  .  .  .  .  .  .  .  .  .  .  .  .  .  .  .  .  .  .  .  .  .  .  .  .  .  .  .  .  .  .  .  .  .  .  .  .  .  .  .  .  .  .  .  .  .  .  .  .  .  .  .  .  .  .  .  .  .  .  .  .  .  .  .  .  .  .  .  .  .  .  .  .  .  .  .  .  .  .  .  .  .  .  .  .  .  .  .  .  .  .  .  .  .  .  .  .  .  .  .  .  .  .</t>
  </si>
  <si>
    <t>Year 2010 .  .  .  .  .  .  .  .  .  .  .  .  .  .  .  .  .  .  .  .  .  .  .  .  .  .  .  .  .  .  .  .  .  .  .  .  .  .  .  .  .  .  .  .  .  .  .  .  .  .  .  .  .  .  .  .  .  .  .  .  .  .  .  .  .  .  .  .  .  .  .  .  .  .  .  .  .  .  .  .  .  .  .  .  .  .  .  .  .  .  .  .  .  .  .  .  .  .</t>
  </si>
  <si>
    <t>Libraries .  .  .  .  .  .  .  .  .  .  .  .  .  .  .  .  .  .  .  .  .  .  .  .  .  .  .  .  .  .  .  .  .  .  .  .  .  .  .  .  .  .  .  .  .  .  .  .  .  .  .  .  .  .  .  .  .  .  .  .  .  .</t>
  </si>
  <si>
    <t>0030</t>
  </si>
  <si>
    <t xml:space="preserve">D   Office Building .  .  .  .  .  .  .  .  .  .  .  .  .  .  .  .  .  .  .  .  .  .  .  .  .  .  .  .  .  .  .  .  .  .  .  .  .  .  .  .  .  .  .  .  .  </t>
  </si>
  <si>
    <t xml:space="preserve">S   Shopping Centre .  .  .  .  .  .  .  .  .  .  .  .  .  .  .  .  .  .  .  .  .  .  .  .  .  .  .  .  .  .  .  .  .  .  .  .  .  .  .  .  .  .  .  .  .  </t>
  </si>
  <si>
    <t>Storm sewer collection  .  .  .  .  .  .  .  .  .  .  .  .  .  .  .  .  .  .  .  .  .  .  .  .  .  .  .  .  .  .  .  .  .  .  .  .  .  .  .  .  .  .  .  .  .  .  .  .  .  .  .  .  .  .  .  .  .  .  .  .  .  .  .  .  .  .  .  .  .  .  .  .  .  .  .  .  .  .  .  .  .  .  .  .  .  .  .  .  .  .  .  .  .  .  .  .  .  .  .  .  .  .  .  .  .  .  .  .  .  .  .  .  .  .  .  .  .  .  .  .  .  .  .  .  .  .  .  .  .  .  .  .  .  .  .  .  .  .  .  .  .  .  .  .  .  .  .  .  .  .  .  .  .  .  .  .  .  .  .  .  .  .  .  .  .  .  .  .  .  .  .  .  .  .  .  .</t>
  </si>
  <si>
    <t>Amendes .  .  .  .  .  .  .  .  .  .  .  .  .  .  .  .  .  .  .  .  .  .  .  .  .  .  .  .  .  .  .  .  .  .  .  .  .  .  .  .  .  .  .  .  .  .  .  .  .  .  .  .  .  .  .  .  .  .  .  .  .  .  .  .  .  .  .  .  .  .  .  .  .  .  .  .  .  .</t>
  </si>
  <si>
    <t>La Municipalité régionale de York</t>
  </si>
  <si>
    <t>0327</t>
  </si>
  <si>
    <t>Thunder Bay D</t>
  </si>
  <si>
    <t>Other long term debt refinanced .  .  .  .  .  .  .  .  .  .  .  .  .  .  .  .  .  .  .  .  .  .  .  .  .  .  .  .  .  .  .  .  .  .  .  .  .  .  .  .  .  .  .  .  .  .  .  .  .  .  .  .  .  .  .  .  .  .  .  .  .  .  .  .  .  .  .  .  .  .  .  .  .  .  .  .  .  .  .  .  .  .  .  .  .  .  .  .  .  .  .  .  .  .  .  .  .  .</t>
  </si>
  <si>
    <t>Conservation authority</t>
  </si>
  <si>
    <t>Protective inspection and control</t>
  </si>
  <si>
    <t>Emergency measures</t>
  </si>
  <si>
    <t>Transit</t>
  </si>
  <si>
    <t>Parking</t>
  </si>
  <si>
    <t>Street lighting</t>
  </si>
  <si>
    <t>Inventories held for resale .  .  .  .  .  .  .  .  .  .  .  .  .  .  .  .  .  .  .  .  .  .  .  .  .  .  .  .  .  .  .  .  .  .  .  .  .  .  .  .  .  .  .  .  .  .  .  .  .  .  .  .  .  .  .  .  .  .  .  .  .  .  .  .  .  .  .  .  .  .  .  .  .  .  .  .  .  .  .  .  .  .  .  .  .  .  .  .  .  .  .  .  .  .  .  .  .  .  .  .  .  .  .  .  .  .  .  .  .  .  .  .  .  .  .  .  .  .  .  .  .  .  .  .  .  .  .  .  .  .  .  .  .  .  .  .  .  .  .  .  .  .  .  .  .  .  .  .  .</t>
  </si>
  <si>
    <t>2799</t>
  </si>
  <si>
    <t>Street lighting .  .  .  .  .  .  .  .  .  .  .  .  .  .  .  .  .  .  .  .  .  .  .  .  .  .  .  .  .  .  .  .  .  .  .  .  .  .  .  .  .  .  .  .  .  .  .  .  .  .  .  .  .  .  .  .  .  .  .  .  .  .  .  .  .  .  .  .  .  .  .  .  .  .  .  .  .  .  .  .  .  .  .  .  .  .  .  .  .  .  .  .  .  .  .  .  .  .</t>
  </si>
  <si>
    <t>Ontario Clean Water Agency (OCWA) fund for renewals, etc.</t>
  </si>
  <si>
    <t>Ontario conditional grants  (SLC 12 9910 01) .  .  .  .  .  .  .  .  .  .  .  .  .  .  .  .  .  .  .  .  .  .  .  .  .  .  .  .  .  .  .  .  .  .  .  .  .  .  .  .  .  .  .  .  .  .  .  .  .  .  .  .  .  .  .  .  .  .  .  .  .  .  .  .  .  .  .  .  .  .  .  .  .  .  .  .  .  .</t>
  </si>
  <si>
    <t>Protection services .  .  .  .  .  .  .  .  .  .  .  .  .  .  .  .  .  .  .  .  .  .  .  .  .  .  .  .  .  .  .  .  .  .  .  .  .  .  .  .  .  .  .  .  .  .  .  .  .  .  .  .  .  .  .  .  .  .  .  .  .  .  .  .  .  .  .  .  .  .  .  .  .  .  .  .  .  .  .  .  .  .  .  .  .  .  .  .  .  .  .  .  .  .  .  .  .  .  .  .  .  .  .  .  .  .  .  .  .  .  .  .  .  .  .  .  .  .  .  .  .  .  .  .  .  .  .  .  .  .  .  .  .  .  .  .</t>
  </si>
  <si>
    <t>0.xxxxxx%</t>
  </si>
  <si>
    <t>Capital Fund Revenues</t>
  </si>
  <si>
    <t>Air transportation .  .  .  .  .  .  .  .  .  .  .  .  .  .  .  .  .  .  .  .  .  .  .  .  .  .  .  .  .  .  .  .  .  .  .  .  .  .  .  .  .  .  .  .  .  .  .  .  .  .  .  .  .  .  .  .  .  .  .  .  .  .  .  .  .  .  .  .  .  .  .  .  .  .  .  .  .  .  .  .  .  .  .  .  .  .  .  .  .  .  .  .  .  .  .  .  .  .</t>
  </si>
  <si>
    <t>Accrued pensions payable .  .  .  .  .  .  .  .  .  .  .  .  .  .  .  .  .  .  .  .  .  .  .  .  .  .  .  .  .  .  .  .  .  .  .  .  .  .  .  .  .  .  .  .  .  .  .  .  .  .  .  .  .  .  .  .  .  .  .  .  .  .  .  .  .  .  .  .  .  .  .  .  .  .  .  .  .  .  .  .  .  .  .  .  .  .  .  .  .  .  .  .  .  .  .  .  .  .  .  .  .  .  .  .  .  .  .  .  .  .  .  .  .  .  .  .  .  .  .  .  .  .  .  .  .  .  .  .  .  .  .  .  .  .  .  .  .  .  .  .  .  .  .  .  .  .  .  .  .</t>
  </si>
  <si>
    <t>Upper-tier Entitlements from Lower-tiers</t>
  </si>
  <si>
    <t>0809</t>
  </si>
  <si>
    <t>0812</t>
  </si>
  <si>
    <t>0814</t>
  </si>
  <si>
    <t>0816</t>
  </si>
  <si>
    <t>Guarantees of long term indebtedness in the name of the municipality but assumed by others .  .  .  .  .  .  .  .  .  .  .  .  .  .  .  .  .  .  .  .  .  .  .  .  .  .  .  .  .  .  .  .  .  .  .  .  .  .  .  .  .  .  .  .  .  .  .  .  .  .  .  .  .  .  .  .  .  .  .  .  .  .  .  .  .  .  .  .</t>
  </si>
  <si>
    <t>5950</t>
  </si>
  <si>
    <t>Debt payable to others .  .  .  .  .  .  .  .  .  .  .  .  .  .  .  .  .  .  .  .  .  .  .  .  .  .  .  .  .  .  .  .  .  .  .  .  .  .  .  .  .  .  .  .  .  .  .  .  .  .  .  .  .  .  .  .  .  .  .  .  .  .  .  .  .  .  .  .  .  .  .  .  .  .  .  .  .  .  .  .  .  .  .  .  .  .  .  .  .  .  .  .  .  .  .  .  .  .  .  .  .  .  .  .  .  .  .  .  .  .  .  .  .  .  .  .  .  .  .  .  .  .  .  .  .  .  .  .  .  .  .  .  .  .  .  .  .  .  .  .  .  .  .  .  .  .  .  .  .</t>
  </si>
  <si>
    <t>TOTAL Expenditures LESS Unfunded Liabilities</t>
  </si>
  <si>
    <t>87</t>
  </si>
  <si>
    <t>Retroactive wage settlements .  .  .  .  .  .  .  .  .  .  .  .  .  .  .  .  .  .  .  .  .  .  .  .  .  .  .  .  .  .  .  .  .  .  .  .  .  .  .  .  .  .  .  .  .  .  .  .  .  .  .  .  .  .  .  .  .  .  .  .  .  .  .  .  .  .  .  .</t>
  </si>
  <si>
    <t>R06</t>
  </si>
  <si>
    <t>R07</t>
  </si>
  <si>
    <t>R08</t>
  </si>
  <si>
    <t>R09</t>
  </si>
  <si>
    <t>U01</t>
  </si>
  <si>
    <t>U02</t>
  </si>
  <si>
    <t>U03</t>
  </si>
  <si>
    <t>U04</t>
  </si>
  <si>
    <t>U05</t>
  </si>
  <si>
    <t>P01</t>
  </si>
  <si>
    <t>P02</t>
  </si>
  <si>
    <t>P03</t>
  </si>
  <si>
    <t>P04</t>
  </si>
  <si>
    <t>O01</t>
  </si>
  <si>
    <t>O02</t>
  </si>
  <si>
    <t>O03</t>
  </si>
  <si>
    <t>O04</t>
  </si>
  <si>
    <t>O05</t>
  </si>
  <si>
    <t>T07</t>
  </si>
  <si>
    <t>I11</t>
  </si>
  <si>
    <t>I12</t>
  </si>
  <si>
    <t>O90</t>
  </si>
  <si>
    <t>% per month</t>
  </si>
  <si>
    <t>% of Prize</t>
  </si>
  <si>
    <t>% of CVA</t>
  </si>
  <si>
    <t>/ hr per person</t>
  </si>
  <si>
    <t>Name of Board or Entity</t>
  </si>
  <si>
    <t>Revenues</t>
  </si>
  <si>
    <t>Long term liabilities incurred</t>
  </si>
  <si>
    <t>Taxable Assessment</t>
  </si>
  <si>
    <t>Municipal Taxes</t>
  </si>
  <si>
    <t>T</t>
  </si>
  <si>
    <t>O</t>
  </si>
  <si>
    <t>A</t>
  </si>
  <si>
    <t>RTQ</t>
  </si>
  <si>
    <t>X</t>
  </si>
  <si>
    <t>Vacant Land</t>
  </si>
  <si>
    <t>Sanitary and Storm Sewer Systems</t>
  </si>
  <si>
    <t>This Financial Information Return has been prepared in accordance with the Financial Information Return instructions.</t>
  </si>
  <si>
    <t>3350</t>
  </si>
  <si>
    <t>3150</t>
  </si>
  <si>
    <t>2350</t>
  </si>
  <si>
    <t>2150</t>
  </si>
  <si>
    <r>
      <t xml:space="preserve">General Government:   </t>
    </r>
    <r>
      <rPr>
        <sz val="7"/>
        <rFont val="Arial Narrow"/>
        <family val="2"/>
      </rPr>
      <t>Operating costs for governance and corporate management as a % of total municipal operating costs</t>
    </r>
  </si>
  <si>
    <r>
      <t>Cash and temporary investments</t>
    </r>
    <r>
      <rPr>
        <sz val="7"/>
        <rFont val="Arial Narrow"/>
        <family val="2"/>
      </rPr>
      <t xml:space="preserve"> .  .  .  .  .  .  .  .  .  .  .  .  .  .  .  .  .  .  .  .  .  .  .  .  .  .  .  .  .  .  .  .  .  .  .  .  .  .  .  .  .  .  .  .  .  .  .  .  .  .  .  .  .  .  .  .  .  .  .  .  .  .  .  .  .  .  .  .  .  .  .  .  .  .  .  .  .  .  .  .  .  .  .  .  .  .  .  .  .  .  .  .  .  .  .  .  .  .  .  .  .  .  .  .  .  .  .  .  .  .  .  .  .  .  .  .  .  .  .  .  .  .  .  .  .  .  .  .  .  .  .  .  .  .  .  .  .  .  .  .  .  .  .  .  .  .  .  .  .</t>
    </r>
  </si>
  <si>
    <t>53</t>
  </si>
  <si>
    <t>Le Comté de Lambton</t>
  </si>
  <si>
    <t>54</t>
  </si>
  <si>
    <r>
      <t>Crime Rate:</t>
    </r>
    <r>
      <rPr>
        <sz val="7"/>
        <rFont val="Arial Narrow"/>
        <family val="2"/>
      </rPr>
      <t xml:space="preserve">   Crime Rate for Other Criminal Code offences, excluding traffic, per 1,000 persons</t>
    </r>
  </si>
  <si>
    <t>Total number of paved lane kilometres</t>
  </si>
  <si>
    <t xml:space="preserve">of paved lane kilometres were rated as good to very good </t>
  </si>
  <si>
    <t>Total kilometres of wastewater mains / 100</t>
  </si>
  <si>
    <t>Total megalitres of treated wastewater PLUS Estimated megalitres of untreated wastewater</t>
  </si>
  <si>
    <t>Name of Solid Waste Facility  (List Facility with highest number of days first)</t>
  </si>
  <si>
    <t>Number of new lots, blocks and/or units with final approval which are located within the entire Municipality</t>
  </si>
  <si>
    <t>Full-Time Funded Positions</t>
  </si>
  <si>
    <t>Part-Time Funded Positions</t>
  </si>
  <si>
    <t>Seasonal Employees</t>
  </si>
  <si>
    <t>Total Person Hours Worked</t>
  </si>
  <si>
    <t xml:space="preserve">Version:  </t>
  </si>
  <si>
    <t xml:space="preserve">Amounts for tax write-offs reported in SLC 40 0250 03 .  .  .  .  .  .  .  .  .  .  .  .  .  .  .  .  .  .  .  .  .  .  .  .  .  .  . </t>
  </si>
  <si>
    <t>5110</t>
  </si>
  <si>
    <r>
      <t>Total Municipal Operating Costs</t>
    </r>
    <r>
      <rPr>
        <sz val="7"/>
        <color indexed="8"/>
        <rFont val="Arial Narrow"/>
        <family val="2"/>
      </rPr>
      <t xml:space="preserve"> .   .   .   .   .   .   .   .   .   .   .   .   .   .   .   .   .   .   .   .   .   .   .   .   .   .   .   .</t>
    </r>
  </si>
  <si>
    <r>
      <t xml:space="preserve">Fire Services:   </t>
    </r>
    <r>
      <rPr>
        <sz val="7"/>
        <color indexed="8"/>
        <rFont val="Arial Narrow"/>
        <family val="2"/>
      </rPr>
      <t>Operating costs for fire services per $1,000 of assessment</t>
    </r>
  </si>
  <si>
    <t xml:space="preserve">Total KM of Wastewater Mains </t>
  </si>
  <si>
    <t>Pending or threatened litigation .  .  .  .  .  .  .  .  .  .  .  .  .  .  .  .  .  .  .  .  .  .  .  .  .  .  .  .  .  .  .  .  .  .  .  .  .  .  .  .  .  .  .  .  .  .  .  .  .  .  .  .  .  .  .  .  .  .  .  .  .  .  .  .  .  .  .  .</t>
  </si>
  <si>
    <t>Tax adjustments before allowances</t>
  </si>
  <si>
    <t>Additional information contained in Schedule 40</t>
  </si>
  <si>
    <t>0290</t>
  </si>
  <si>
    <t>0898</t>
  </si>
  <si>
    <t>0897</t>
  </si>
  <si>
    <t>1498</t>
  </si>
  <si>
    <t>CF 0</t>
  </si>
  <si>
    <t>CP 0</t>
  </si>
  <si>
    <t xml:space="preserve">Sewer .  .  .  .  .  .  .  .  .  .  .  .  .  .  .  .  .  .  .  .  .  .  .  .  .  .  .  .  .  .  .  .  .  .  .  .  .  .  .  .  .  .  .  .  .  .  .  .  .  .  .  .  .  .  .  .  .  .  .  .  .  .  .  .  .  .  .  .  .  .  .  .  .  .  .  .  .  .  .  .  .  .  .  .  .  .  .  .  .  .  .  .  .  .  .  .  .  .  .  .  .  .  .  .  .  .  .  .  .  .  .  .  .  .  .  .  .  .  .  .  .  .  .  .  .  .  .  .  .  .  .  .  .  .  .  .  .  .  .  .  .  .  .  </t>
  </si>
  <si>
    <t>General assistance .  .  .  .  .  .  .  .  .  .  .  .  .  .  .  .  .  .  .  .  .  .  .  .  .  .  .  .  .  .  .  .  .  .  .  .  .  .  .  .  .  .  .  .  .  .  .  .  .  .  .  .  .  .  .  .  .  .  .  .  .  .  .  .  .  .  .  .  .  .  .  .  .  .  .  .  .  .  .  .  .  .  .  .  .  .  .  .  .  .  .  .  .  .  .  .  .  .</t>
  </si>
  <si>
    <t>Tableau 28</t>
  </si>
  <si>
    <t>Lower-Tier Municipality</t>
  </si>
  <si>
    <t>RP 0</t>
  </si>
  <si>
    <t>RG 0</t>
  </si>
  <si>
    <t xml:space="preserve">Solid Waste Diversion .  .  .  .  .  .  .  .  .  .  .  .  .  .  .  .  .  .  .  .  .  .  .  .  .  .  .  .  .  .  .  .  .  .  .  .  .  .  .  .  .  .  .  .  .  .  .  .  .  .  . </t>
  </si>
  <si>
    <t>Financial Assets</t>
  </si>
  <si>
    <t>Municipal Position</t>
  </si>
  <si>
    <t>Tableau 70</t>
  </si>
  <si>
    <t>Total Levied by Rate</t>
  </si>
  <si>
    <t>TOTAL before Adj.</t>
  </si>
  <si>
    <t>9160</t>
  </si>
  <si>
    <t>FT 0</t>
  </si>
  <si>
    <t>TT 0</t>
  </si>
  <si>
    <t>CT 0</t>
  </si>
  <si>
    <t>Purchases Service FROM Upper-Tier</t>
  </si>
  <si>
    <t>Purchases Service FROM Ont. Prov. Police (OPP)</t>
  </si>
  <si>
    <t>conventional transit trips per person in the service area in a year</t>
  </si>
  <si>
    <t>School boards .  .  .  .  .  .  .  .  .  .  .  .  .  .  .  .  .  .  .  .  .  .  .  .  .  .  .  .  .  .  .  .  .  .  .  .  .  .  .  .  .  .  .  .  .  .  .  .  .  .  .  .  .  .  .  .  .  .  .  .  .  .  .  .  .  .  .  .  .  .  .  .  .  .  .  .  .  .  .  .  .  .  .  .  .  .  .  .  .  .  .  .  .  .  .  .  .  .</t>
  </si>
  <si>
    <t xml:space="preserve">Treatment and Distribution of Drinking Water (Integrated System) .  .  .  .  .  .  .  .  .  .  .  .  .  .  .  .  .  .  .  .  .  .  .  .  .  .  .  .  .  .  .  .  .  .  .  .  .  .  .  .  .  .  .  .  .  .  .  .  .  .  . </t>
  </si>
  <si>
    <t>Solid Waste Management</t>
  </si>
  <si>
    <t>Mortgages receivable .  .  .  .  .  .  .  .  .  .  .  .  .  .  .  .  .  .  .  .  .  .  .  .  .  .  .  .  .  .  .  .  .  .  .  .  .  .  .  .  .  .  .  .  .  .  .  .  .  .  .  .  .  .  .  .  .  .  .  .  .  .  .  .  .  .  .  .  .  .  .  .  .  .  .  .  .  .  .  .  .  .  .  .  .  .  .  .  .  .  .  .  .  .  .  .  .  .  .  .  .  .  .  .  .  .  .  .  .  .  .  .  .  .  .  .  .  .  .  .  .  .  .  .  .  .  .  .  .  .  .  .  .  .  .  .  .  .  .  .  .  .  .  .  .  .  .  .  .</t>
  </si>
  <si>
    <t>Long term bank loans .  .  .  .  .  .  .  .  .  .  .  .  .  .  .  .  .  .  .  .  .  .  .  .  .  .  .  .  .  .  .  .  .  .  .  .  .  .  .  .  .  .  .  .  .  .  .  .  .  .  .  .  .  .  .  .  .  .  .  .  .  .  .  .  .  .  .  .  .  .  .  .  .  .  .  .  .  .  .  .  .  .  .  .  .  .  .  .  .  .  .  .  .  .  .  .  .  .</t>
  </si>
  <si>
    <t>0856</t>
  </si>
  <si>
    <t>0857</t>
  </si>
  <si>
    <t>0858</t>
  </si>
  <si>
    <t>0859</t>
  </si>
  <si>
    <t>0861</t>
  </si>
  <si>
    <t>0862</t>
  </si>
  <si>
    <t>0863</t>
  </si>
  <si>
    <t>0864</t>
  </si>
  <si>
    <t># of Yrs</t>
  </si>
  <si>
    <t>1.   Optional Property Classes in Effect</t>
  </si>
  <si>
    <t>5.   Rebates for Eligible Charities</t>
  </si>
  <si>
    <t>Timiskaming D</t>
  </si>
  <si>
    <r>
      <t>Taxation - Own Purposes</t>
    </r>
    <r>
      <rPr>
        <sz val="8"/>
        <rFont val="Arial Narrow"/>
        <family val="2"/>
      </rPr>
      <t xml:space="preserve">  (SLC 26 9199 04 - 72 2899 07)  For UT (SLC 28 0299 12 - 28 0299 08) .  .  .  .  .  .  .  .  .  .  .  .  .  .  .  .  .  .  .  .  .  .  .  .  .  .  .  .  .  .  .  .  .  .  .  .  .  .  .  .  .  .  .  .  .  .  .  .  .  .  .  .  .  .  .  .  .  .  .  .  .  .  .  .  .  .  .  .  .  .  .  .  .  .  .  .  .  .</t>
    </r>
  </si>
  <si>
    <t>Libraries .  .  .  .  .  .  .  .  .  .  .  .  .  .  .  .  .  .  .  .  .  .  .  .  .  .  .  .  .  .  .  .  .  .  .  .  .  .  .  .  .  .  .  .  .  .  .  .  .  .  .  .  .  .  .  .  .  .  .  .  .  .  .  .  .  .  .  .  .  .  .  .  .  .  .  .  .  .  .  .  .  .  .  .  .  .  .  .  .  .  .  .  .  .  .  .  .  .  .  .  .  .  .  .  .  .  .  .  .  .  .  .  .</t>
  </si>
  <si>
    <t>Group</t>
  </si>
  <si>
    <t>Fax .  .  .  .  .  .  .  .  .  .  .  .  .  .  .  .  .  .  .  .  .  .  .  .  .  .  .  .  .  .  .  .  .  .  .  .  .  .  .  .  .  .  .  .  .  .  .  .  .  .  .  .  .  .  .  .  .  .  .  .  .  .  .  .  .  .  .  .  .  .  .  .  .  .  .  .  .  .</t>
  </si>
  <si>
    <t>Le Counsëil destion de Frontenac</t>
  </si>
  <si>
    <t xml:space="preserve"> .  .  .  .  .  .  .  .  .  .  .  .  .  .  .  .  .  .  .  </t>
  </si>
  <si>
    <t>Workplace Safety and Insurance Board (WSIB) .  .  .  .  .  .  .  .  .  .  .  .  .  .  .  .  .  .  .  .  .  .  .  .  .  .  .  .  .  .  .  .  .  .  .  .  .  .  .  .  .  .  .  .  .  .  .  .  .  .  .  .  .  .  .  .  .  .  .  .  .  .  .  .  .  .  .  .  .  .  .  .  .  .  .  .  .  .  .  .  .  .  .  .  .  .  .  .  .  .  .  .  .  .  .  .  .  .</t>
  </si>
  <si>
    <t>Questions regarding the information contained in the Schedules should be addressed to:</t>
  </si>
  <si>
    <t>TOTAL Levied by Tax Rate</t>
  </si>
  <si>
    <t>TOTAL Levies</t>
  </si>
  <si>
    <t>Type of water billing system that exists in the Municipality? .  .  .  .  .  .  .  .  .  .  .  .  .  .  .  .  .  .  .  .  .  .  .  .  .  .  .  .  .  .  .  .  .  .  .  .  .  .  .  .  .  .  .  .  .  .  .  .  .  .  .  .  .  .  .  .  .  .  .  .  .  .  .  .  .  .  .  .  .  .  .  .  .  .  .  .  .  .</t>
  </si>
  <si>
    <t>5200</t>
  </si>
  <si>
    <t>1270</t>
  </si>
  <si>
    <t>1405</t>
  </si>
  <si>
    <t>1415</t>
  </si>
  <si>
    <t>Proceeds from sale of land .  .  .  .  .  .  .  .  .  .  .  .  .  .  .  .  .  .  .  .  .  .  .  .  .  .  .  .  .  .  .  .  .  .  .  .  .  .  .  .  .  .  .  .  .  .  .  .  .  .  .  .  .  .  .  .  .  .  .  .  .  .  .  .  .  .  .  .  .  .  .  .  .  .  .  .  .  .  .  .  .  .  .  .  .  .  .  .  .  .  .  .  .  .  .  .  .  .</t>
  </si>
  <si>
    <t>Residential/Farm</t>
  </si>
  <si>
    <t xml:space="preserve">Population  (From SLC 02 0041 01).  .  .  .  .  .  .  .  .  .  .  .  .  .  .  .  .  .  .  .  .  .  .  .  .  .  .  .  .  .  .  .  .  .  .  .  .  .  .  .  .  .  .  .  .  .  .  .  .  .  .  .  .  .  .  .  .  .  .  .  .  .  .  .  .  .  .  .  .  .  .  .  .  .  .  .  .  .  .  .  .  .  .  .  .  .  .  .  .  .  .  .  .  .  .  .  .  </t>
  </si>
  <si>
    <t>Operating Costs for Garbage Collection</t>
  </si>
  <si>
    <t>Assistance to aged persons .  .  .  .  .  .  .  .  .  .  .  .  .  .  .  .  .  .  .  .  .  .  .  .  .  .  .  .  .  .  .  .  .  .  .  .  .  .  .  .  .  .  .  .  .  .  .  .  .  .  .  .  .  .  .  .  .  .  .  .  .  .  .  .  .  .  .  .  .  .  .  .  .  .  .  .  .  .  .  .  .  .  .  .  .  .  .  .  .  .  .  .  .  .  .  .  .  .</t>
  </si>
  <si>
    <t xml:space="preserve">Households  (From SLC 02 0040 01).  .  .  .  .  .  .  .  .  .  .  .  .  .  .  .  .  .  .  .  .  .  .  .  .  .  .  .  .  .  .  .  .  .  .  .  .  .  .  .  .  .  .  .  .  .  .  .  .  .  .  .  .  .  .  .  .  .  .  .  .  .  .  .  .  .  .  .  .  .  .  .  .  .  .  .  .  .  .  .  .  .  .  .  .  .  .  .  .  .  .  .  .  .  .  .  .  .  .  .  . </t>
  </si>
  <si>
    <t>Hectares of land in the settlement area as of January 1, 2004</t>
  </si>
  <si>
    <t>increase/(decrease) in the size of the settlement area relative to January 1, 2004</t>
  </si>
  <si>
    <t>2152</t>
  </si>
  <si>
    <t>Accounts receivable</t>
  </si>
  <si>
    <t>Other</t>
  </si>
  <si>
    <t>MUNICIPAL USER CHARGES</t>
  </si>
  <si>
    <t>Parking .  .  .  .  .  .  .  .  .  .  .  .  .  .  .  .  .  .  .  .  .  .  .  .  .  .  .  .  .  .  .  .  .  .  .  .  .  .  .  .  .  .  .  .  .  .  .  .  .  .  .  .  .  .  .  .  .  .  .  .  .  .  .  .  .  .  .  .  .  .  .  .  .  .  .  .  .  .  .  .  .  .  .  .  .  .  .  .  .  .  .  .  .  .  .  .  .  .</t>
  </si>
  <si>
    <t>SOURCES OF CAPITAL FUND FINANCING AND EXPENDITURES</t>
  </si>
  <si>
    <t>1490</t>
  </si>
  <si>
    <t>2430</t>
  </si>
  <si>
    <t>2498</t>
  </si>
  <si>
    <t>2497</t>
  </si>
  <si>
    <t>2496</t>
  </si>
  <si>
    <t>2698</t>
  </si>
  <si>
    <t>2610</t>
  </si>
  <si>
    <t>2620</t>
  </si>
  <si>
    <t>2630</t>
  </si>
  <si>
    <t>2810</t>
  </si>
  <si>
    <t>General government</t>
  </si>
  <si>
    <t>Northwest Ontario</t>
  </si>
  <si>
    <t>Northeast Ontario</t>
  </si>
  <si>
    <t>Eastern Ontario</t>
  </si>
  <si>
    <t>Central Ontario</t>
  </si>
  <si>
    <t>Unfunded Solid Waste Landfill Closure and Post-Closure Liabilities  .  .  .  .  .  .  .  .  .  .  .  .  .  .  .  .  .  .  .  .  .  .  .  .  .  .  .  .  .  .  .  .  .  .  .  .  .  .  .  .  .  .  .  .  .  .  .  .  .  .  .  .  .  .  .  .  .  .  .  .  .  .  .  .  .  .  .  .  .  .  .  .  .  .  .  .  .  .  .  .  .  .  .  .  .  .  .  .  .  .  .  .  .  .  .  .  .  .  .  .  .  .  .  .  .  .  .  .  .  .  .  .  .  .  .  .  .  .  .  .  .  .  .  .  .  .  .  .  .  .  .  .  .  .  .  .  .  .  .  .  .  .  .  .  .  .  .  .  .  .  .  .  .  .  .  .  .  .  .  .  .  .  .  .  .  .  .  .  .  .  .  .  .  .  .  .</t>
  </si>
  <si>
    <t>Fire</t>
  </si>
  <si>
    <t>Police</t>
  </si>
  <si>
    <t>20</t>
  </si>
  <si>
    <t>General Purpose Levy</t>
  </si>
  <si>
    <t>Payments - In - Lieu</t>
  </si>
  <si>
    <t>Police Board</t>
  </si>
  <si>
    <t>Conservation Board</t>
  </si>
  <si>
    <t>TOTAL Upper-Tier Entitlement</t>
  </si>
  <si>
    <t>5% Capping Limit Adjustment</t>
  </si>
  <si>
    <t>Asmt Code</t>
  </si>
  <si>
    <t>WASTEWATER SYSTEM</t>
  </si>
  <si>
    <t>3154</t>
  </si>
  <si>
    <t>Total number of backed up wastewater connections</t>
  </si>
  <si>
    <t>3155</t>
  </si>
  <si>
    <t xml:space="preserve">Hydro-Electric Power Dams .  .  .  .  .  .  .  .  .  .  .  .  .  .  .  .  .  .  .  .  .  .  .  .  .  .  .  .  .  .  .  .  .  .  .  .  .  .  .  .  .  .  .  .  .  . </t>
  </si>
  <si>
    <t>5232</t>
  </si>
  <si>
    <t>5234</t>
  </si>
  <si>
    <t>Commercial and Industrial .  .  .  .  .  .  .  .  .  .  .  .  .  .  .  .  .  .  .  .  .  .  .  .  .  .  .  .  .  .  .  .  .  .  .  .  .  .  .  .  .  .  .  .  .  .  .  .  .  .  .  .  .  .  .  .  .  .  .  .  .  .  .  .  .  .  .  .  .  .  .  .  .  .  .  .  .  .  .  .  .  .  .  .  .  .  .  .  .  .  .  .  .  .  .  .  .  .</t>
  </si>
  <si>
    <t>Planning and zoning .  .  .  .  .  .  .  .  .  .  .  .  .  .  .  .  .  .  .  .  .  .  .  .  .  .  .  .  .  .  .  .  .  .  .  .  .  .  .  .  .  .  .  .  .  .  .  .  .  .  .  .  .  .  .  .  .  .  .  .  .  .  .  .  .  .  .  .  .  .  .  .  .  .  .  .  .  .  .  .  .  .  .  .  .  .  .  .  .  .  .  .  .  .  .  .  .  .</t>
  </si>
  <si>
    <t>WATER</t>
  </si>
  <si>
    <t>3355</t>
  </si>
  <si>
    <t>weighted days a year boil water advisories were in effect in the service area</t>
  </si>
  <si>
    <t>Total connections in the service area</t>
  </si>
  <si>
    <t>3356</t>
  </si>
  <si>
    <t>SOLID WASTE MANAGEMENT</t>
  </si>
  <si>
    <t>3452</t>
  </si>
  <si>
    <t>Number of complaints received in a year concerning the collection of garbage and recycled materials</t>
  </si>
  <si>
    <t>1015</t>
  </si>
  <si>
    <t>1070</t>
  </si>
  <si>
    <t>1218</t>
  </si>
  <si>
    <t>TOTAL Capital Fund Revenues</t>
  </si>
  <si>
    <t>TOTAL Transfers from own funds to capital fund</t>
  </si>
  <si>
    <t>TOTAL Sources of capital financing</t>
  </si>
  <si>
    <t>Schedule 52</t>
  </si>
  <si>
    <t>K</t>
  </si>
  <si>
    <t>Other municipalities .  .  .  .  .  .  .  .  .  .  .  .  .  .  .  .  .  .  .  .  .  .  .  .  .  .  .  .  .  .  .  .  .  .  .  .  .  .  .  .  .  .  .  .  .  .  .  .  .  .  .  .  .  .  .  .  .  .  .  .  .  .  .  .  .  .  .  .  .  .  .  .  .  .  .  .  .  .  .  .  .  .  .  .  .  .  .  .  .  .  .  .  .  .  .  .  .  .</t>
  </si>
  <si>
    <t>2890</t>
  </si>
  <si>
    <t>Summation of:  Number of boil water days times the number of connections affected</t>
  </si>
  <si>
    <t>General revenue .  .  .  .  .  .  .  .  .  .  .  .  .  .  .  .  .  .  .  .  .  .  .  .  .  .  .  .  .  .  .  .  .  .  .  .  .  .  .  .  .  .  .  .  .  .  .  .  .  .  .  .  .  .  .  .  .  .  .  .  .  .  .  .  .  .  .  .  .  .  .  .  .  .  .  .  .  .  .  .  .  .  .  .  .  .  .  .  .  .  .  .  .  .  .  .  .  .  .  .  .  .  .  .  .  .  .  .  .  .  .  .  .  .  .  .  .  .  .  .  .  .  .  .  .  .  .  .  .  .  .  .  .  .  .  .  .  .  .  .  .  .  .  .  .  .  .  .  .</t>
  </si>
  <si>
    <t xml:space="preserve">Population .  .  .  .  .  .  .  .  .  .  .  .  .  .  .  .  .  .  .  .  .  .  .  .  .  .  .  .  .  .  .  .  .  .  .  .  .  .  .  .  .  .  .  .  .  .  .  .  .  .  .  .  .  .  .  .  .  .  .  .  .  .  .  .  .  .  .  .  .  .  .  .  .  .  .  .  .  .  .  .  .  .  .  .  .  .  .  .  .  .  .  .  .  .  .  .  .  </t>
  </si>
  <si>
    <t>Accrued vacation pay .  .  .  .  .  .  .  .  .  .  .  .  .  .  .  .  .  .  .  .  .  .  .  .  .  .  .  .  .  .  .  .  .  .  .  .  .  .  .  .  .  .  .  .  .  .  .  .  .  .  .  .  .  .  .  .  .  .  .  .  .  .  .  .  .  .  .  .  .  .  .  .  .  .  .  .  .  .  .  .  .  .  .  .  .  .  .  .  .  .  .  .  .  .  .  .  .  .  .  .  .  .  .  .  .  .  .  .  .  .  .  .  .  .  .  .  .  .  .  .  .  .  .  .  .  .  .  .  .  .  .  .  .  .  .  .  .  .  .  .  .  .  .  .  .  .  .  .  .</t>
  </si>
  <si>
    <t>1010</t>
  </si>
  <si>
    <t>1020</t>
  </si>
  <si>
    <t>0110</t>
  </si>
  <si>
    <t>CAPITAL FUND OPERATIONS</t>
  </si>
  <si>
    <t>per Regular Service Passenger Trip</t>
  </si>
  <si>
    <r>
      <t xml:space="preserve">User fees and service charges </t>
    </r>
    <r>
      <rPr>
        <sz val="8"/>
        <rFont val="Arial Narrow"/>
        <family val="2"/>
      </rPr>
      <t xml:space="preserve"> (SLC 12 9910 04) .  .  .  .  .  .  .  .  .  .  .  .  .  .  .  .  .  .  .  .  .  .  .  .  .  .  .  .  .  .  .  .  .  .  .  .  .  .  .  .  .  .  .  .  .  .  .  .  .  .  .  .  .  .  .  .  .  .  .  .  .  .  .  .  .  .  .  .  .  .  .  .  .  .  .  .  .  .</t>
    </r>
  </si>
  <si>
    <t>0265</t>
  </si>
  <si>
    <t xml:space="preserve">Site 8 .  .  .  .  .  .  .  .  .  .  .  .  .  .  .  .  .  .  .  .  .  .  .  .  .  .  .  .  .  .  .  .  .  .  .  .  .  .  .  .  .  .  .  .  .  .  .  .  .  .  .  .  .  .  .  .  .  .  .  .  </t>
  </si>
  <si>
    <t xml:space="preserve">Site 9 .  .  .  .  .  .  .  .  .  .  .  .  .  .  .  .  .  .  .  .  .  .  .  .  .  .  .  .  .  .  .  .  .  .  .  .  .  .  .  .  .  .  .  .  .  .  .  .  .  .  .  .  .  .  .  .  .  .  .  .  </t>
  </si>
  <si>
    <t>Number of water main breaks in a year</t>
  </si>
  <si>
    <t xml:space="preserve">Asmt Code: </t>
  </si>
  <si>
    <t xml:space="preserve">MAH Code: </t>
  </si>
  <si>
    <t xml:space="preserve">MSO Bureaux </t>
  </si>
  <si>
    <t xml:space="preserve">Code mun. </t>
  </si>
  <si>
    <t xml:space="preserve">AML </t>
  </si>
  <si>
    <t>Ftitle</t>
  </si>
  <si>
    <t>Fcomp</t>
  </si>
  <si>
    <t>ut seul</t>
  </si>
  <si>
    <t>fff</t>
  </si>
  <si>
    <t>qq</t>
  </si>
  <si>
    <t>nom</t>
  </si>
  <si>
    <t>tel</t>
  </si>
  <si>
    <t>8.   Consolidated Local boards including Joint local boards and all local entities set up by the municipality</t>
  </si>
  <si>
    <t>Investment income</t>
  </si>
  <si>
    <t>Electricity .  .  .  .  .  .  .  .  .  .  .  .  .  .  .  .  .  .  .  .  .  .  .  .  .  .  .  .  .  .  .  .  .  .  .  .  .  .  .  .  .  .  .  .  .  .  .  .  .  .  .  .  .  .  .  .  .  .  .  .  .  .  .  .  .  .  .  .  .  .  .  .  .  .  .  .  .  .  .  .  .  .  .  .  .  .  .  .  .  .  .  .  .  .  .  .  .  .</t>
  </si>
  <si>
    <t>tiere</t>
  </si>
  <si>
    <t>Aréa</t>
  </si>
  <si>
    <t xml:space="preserve">MSO Office: </t>
  </si>
  <si>
    <t>Website address of Municipality .  .  .  .  .  .  .  .  .  .  .  .  .  .  .  .  .  .  .  .  .  .  .  .  .  .  .  .  .  .  .  .  .  .  .  .  .  .  .  .  .  .  .  .  .  .  .  .  .  .  .  .  .  .  .  .  .  .  .  .  .  .  .  .  .  .  .  .  .  .  .  .  .  .  .  .  .</t>
  </si>
  <si>
    <t>PIL Assessment</t>
  </si>
  <si>
    <t>RTQ = F, G</t>
  </si>
  <si>
    <t>RTQ =G,3,6,W,Z</t>
  </si>
  <si>
    <t>per KM of Drainage System</t>
  </si>
  <si>
    <t xml:space="preserve">Total Megalitres of Drinking Water Treated  </t>
  </si>
  <si>
    <t>per Kilometre    of Water Distribution Pipe</t>
  </si>
  <si>
    <t>per Library Use</t>
  </si>
  <si>
    <t>violent crimes per 1,000 persons</t>
  </si>
  <si>
    <t>property crimes per 1,000 persons</t>
  </si>
  <si>
    <t>other Criminal Code crimes, excluding traffic, per 1,000 persons</t>
  </si>
  <si>
    <t>total crimes per 1,000 persons (Criminal Code offences, excluding traffic)</t>
  </si>
  <si>
    <t>Youth population / 1,000</t>
  </si>
  <si>
    <r>
      <t>Preservation of Agricultural Land in Reporting Year</t>
    </r>
    <r>
      <rPr>
        <sz val="7"/>
        <color indexed="8"/>
        <rFont val="Arial Narrow"/>
        <family val="2"/>
      </rPr>
      <t>:  Percentage of land designated for agricultural purposes which was not re-designated for other uses during the reporting year</t>
    </r>
  </si>
  <si>
    <t>Haliburton Co</t>
  </si>
  <si>
    <t>Emergency measures .  .  .  .  .  .  .  .  .  .  .  .  .  .  .  .  .  .  .  .  .  .  .  .  .  .  .  .  .  .  .  .  .  .  .  .  .  .  .  .  .  .  .  .  .  .  .  .  .  .  .  .  .  .  .  .  .  .  .  .  .  .  .  .  .  .  .  .  .  .  .  .  .  .  .  .  .  .  .  .  .  .  .  .  .  .  .  .  .  .  .  .  .  .  .  .  .  .</t>
  </si>
  <si>
    <t>Annual Revenue</t>
  </si>
  <si>
    <t>Protection services</t>
  </si>
  <si>
    <t>$</t>
  </si>
  <si>
    <t>#</t>
  </si>
  <si>
    <t>Le Comté de Perth</t>
  </si>
  <si>
    <t>65</t>
  </si>
  <si>
    <r>
      <t>Participant Hours for Recreation Programs</t>
    </r>
    <r>
      <rPr>
        <sz val="7"/>
        <rFont val="Arial Narrow"/>
        <family val="2"/>
      </rPr>
      <t>:  Total participant hours for recreation programs per 1,000 persons</t>
    </r>
  </si>
  <si>
    <r>
      <t>Library services</t>
    </r>
    <r>
      <rPr>
        <sz val="7"/>
        <rFont val="Arial Narrow"/>
        <family val="2"/>
      </rPr>
      <t>:  Library uses per person</t>
    </r>
  </si>
  <si>
    <r>
      <t>Size of Settlement Area</t>
    </r>
    <r>
      <rPr>
        <sz val="7"/>
        <rFont val="Arial Narrow"/>
        <family val="2"/>
      </rPr>
      <t>:  Hectares of land in the settlement area as of December 31 of the reporting year</t>
    </r>
  </si>
  <si>
    <t>Total number of youths cleared by charge or cleared otherwise</t>
  </si>
  <si>
    <t>Sanitary sewer system .  .  .  .  .  .  .  .  .  .  .  .  .  .  .  .  .  .  .  .  .  .  .  .  .  .  .  .  .  .  .  .  .  .  .  .  .  .  .  .  .  .  .  .  .  .  .  .  .  .  .  .  .  .  .  .  .  .  .  .  .  .  .  .  .  .  .  .  .  .  .  .  .  .  .  .  .  .  .  .  .  .  .  .  .  .  .  .  .  .  .  .  .  .  .  .  .  .  .  .  .  .  .  .  .  .  .  .  .  .  .  .  .  .  .  .  .  .  .  .  .  .  .  .  .  .  .  .  .  .  .  .  .  .  .  .</t>
  </si>
  <si>
    <t>LESS:
Rev. from Other Mun's</t>
  </si>
  <si>
    <t>Total Municipal Operating Costs</t>
  </si>
  <si>
    <t>NUMERATOR Operating Costs</t>
  </si>
  <si>
    <t>Schedule 91</t>
  </si>
  <si>
    <t>Tableau 91</t>
  </si>
  <si>
    <t>68</t>
  </si>
  <si>
    <t>Le Comté de Renfrew</t>
  </si>
  <si>
    <t>69</t>
  </si>
  <si>
    <t>Subventions conditionnelles du Canada (Tableau 12 9910 02) .  .  .  .  .  .  .  .  .  .  .  .  .  .  .  .  .  .  .  .  .  .  .  .  .  .  .  .  .  .  .  .  .  .  .  .  .  .  .  .  .  .  .  .  .  .  .  .  .  .  .  .  .  .  .  .  .  .  .  .  .  .  .  .  .  .  .  .  .  .  .  .  .  .  .  .  .  .</t>
  </si>
  <si>
    <t>Licences, droits et permis</t>
  </si>
  <si>
    <t>Recycling .  .  .  .  .  .  .  .  .  .  .  .  .  .  .  .  .  .  .  .  .  .  .  .  .  .  .  .  .  .  .  .  .  .  .  .  .  .  .  .  .  .  .  .  .  .  .  .  .  .  .  .  .  .  .  .  .  .  .  .  .  .  .  .  .  .  .  .  .  .  .  .  .  .  .  .  .  .  .  .  .  .  .  .  .  .  .  .  .  .  .  .  .  .  .  .  .  .</t>
  </si>
  <si>
    <t xml:space="preserve">Ambulance .  .  .  .  .  .  .  .  .  .  .  .  .  .  .  .  .  .  .  .  .  .  .  .  .  .  .  .  .  .  .  .  .  .  .  .  .  .  .  .  .  .  .  .  .  .  .  .  .  .  .  .  .  .  .  .  .  .  .  .  .  . </t>
  </si>
  <si>
    <t>0093</t>
  </si>
  <si>
    <t>Municipal Treasurer .  .  .  .  .  .  .  .  .  .  .  .  .  .  .  .  .  .  .  .  .  .  .  .  .  .  .  .  .  .  .  .  .  .  .  .  .  .  .  .  .  .  .  .  .  .  .  .  .  .  .  .  .  .  .  .  .  .  .  .  .  .  .  .  .  .  .  .  .  .  .  .  .  .  .  .  .  .  .  .  .</t>
  </si>
  <si>
    <t>Total Exp. LESS Unfunded Liabilities (SLC 40 9910 15) .  .  .  .  .  .  .  .  .  .  .  .  .  .  .  .  .  .  .  .  .  .  .  .  .  .  .  .  .  .  .  .  .  .  .  .  .  .  .  .  .  .  .  .  .  .  .  .  .  .  .  .  .  .  .  .  .  .  .  .  .  .  .  .  .  .  .  .  .  .  .  .  .  .  .  .  .  .</t>
  </si>
  <si>
    <t>1870</t>
  </si>
  <si>
    <t>Ambulance dispatch .  .  .  .  .  .  .  .  .  .  .  .  .  .  .  .  .  .  .  .  .  .  .  .  .  .  .  .  .  .  .  .  .  .  .  .  .  .  .  .  .  .  .  .  .  .  .  .  .  .  .  .  .  .  .  .  .  .  .  .  .  .  .  .  .  .  .  .  .  .  .  .  .  .  .  .  .  .  .  .  .  .  .  .  .  .  .  .  .  .  .  .  .  .  .  .  .  .</t>
  </si>
  <si>
    <t>Long term reserve fund loans .  .  .  .  .  .  .  .  .  .  .  .  .  .  .  .  .  .  .  .  .  .  .  .  .  .  .  .  .  .  .  .  .  .  .  .  .  .  .  .  .  .  .  .  .  .  .  .  .  .  .  .  .  .  .  .  .  .  .  .  .  .  .  .  .  .  .  .  .  .  .  .  .  .  .  .  .  .  .  .  .  .  .  .  .  .  .  .  .  .  .  .  .  .  .  .  .  .</t>
  </si>
  <si>
    <t>LAND USE PLANNING</t>
  </si>
  <si>
    <t>8155</t>
  </si>
  <si>
    <t>new lots within settlement areas</t>
  </si>
  <si>
    <t>8156</t>
  </si>
  <si>
    <t>1475</t>
  </si>
  <si>
    <t>2230</t>
  </si>
  <si>
    <t>2240</t>
  </si>
  <si>
    <t>2440</t>
  </si>
  <si>
    <t>2640</t>
  </si>
  <si>
    <t>2840</t>
  </si>
  <si>
    <t>3110</t>
  </si>
  <si>
    <t>3290</t>
  </si>
  <si>
    <t>0896</t>
  </si>
  <si>
    <t>0895</t>
  </si>
  <si>
    <t>1096</t>
  </si>
  <si>
    <t>1097</t>
  </si>
  <si>
    <t>5050</t>
  </si>
  <si>
    <t>5060</t>
  </si>
  <si>
    <t>5070</t>
  </si>
  <si>
    <t>5080</t>
  </si>
  <si>
    <t>5090</t>
  </si>
  <si>
    <t>5620</t>
  </si>
  <si>
    <t>5630</t>
  </si>
  <si>
    <t>5640</t>
  </si>
  <si>
    <t>5650</t>
  </si>
  <si>
    <t>5660</t>
  </si>
  <si>
    <t>5670</t>
  </si>
  <si>
    <t>5680</t>
  </si>
  <si>
    <t>5697</t>
  </si>
  <si>
    <t>S80</t>
  </si>
  <si>
    <t>all filled</t>
  </si>
  <si>
    <t>all blank</t>
  </si>
  <si>
    <t>Service</t>
  </si>
  <si>
    <t xml:space="preserve">Planning and development .  .  .  .  .  .  .  .  .  .  .  .  .  .  .  .  .  .  .  .  .  .  .  .  .  .  .  .  .  .  .  .  .  .  .  .  .  .  .  .  .  .  .  .  .  .  .  .  .  .  .  .  .  .  .  .  .  .  .  .  .  .  .  .  .  .  .  .  .  .  .  .  .  .  .  .  .  .  .  .  .  .  .  .  .  .  .  .  .  .  .  .  .  .  .  .  .  .  .  .  .  .  .  .  .  .  .  </t>
  </si>
  <si>
    <t xml:space="preserve">    Canada transit funding (Bill C-48) .  .  .  .  .  .  .  .  .  .  .  .  .  .  .  .  .  .  .  .  .  .  .  .  .  .  .  .  .  .  .  .  .  .  .  .  .  .  .  .  .  .  .  .  .  .  .  .  .  .  .  .  .  .  .  .  .  .  .</t>
  </si>
  <si>
    <t>0042</t>
  </si>
  <si>
    <t>Canada .  .  .  .  .  .  .  .  .  .  .  .  .  .  .  .  .  .  .  .  .  .  .  .  .  .  .  .  .  .  .  .  .  .  .  .  .  .  .  .  .  .  .  .  .  .  .  .  .  .  .  .  .  .  .  .  .  .  .  .  .  .  .  .  .  .  .  .  .  .  .  .  .  .  .  .  .  .  .  .  .  .  .  .  .  .  .  .  .  .  .  .  .  .  .  .  .  .  .  .  .  .  .  .  .  .  .  .  .  .  .  .  .  .  .  .  .  .  .  .  .  .  .  .  .  .  .  .  .  .  .  .  .  .  .  .  .  .  .  .  .  .  .  .  .  .  .  .  .</t>
  </si>
  <si>
    <t>0010</t>
  </si>
  <si>
    <t>0050</t>
  </si>
  <si>
    <t>0140</t>
  </si>
  <si>
    <t>PM90</t>
  </si>
  <si>
    <t>PM91</t>
  </si>
  <si>
    <t>PM92</t>
  </si>
  <si>
    <t>PM93</t>
  </si>
  <si>
    <t>PM94</t>
  </si>
  <si>
    <t>PM95</t>
  </si>
  <si>
    <t>INTERIM Billing Installments</t>
  </si>
  <si>
    <t>FINAL Billing Installments</t>
  </si>
  <si>
    <t>Cemeteries .  .  .  .  .  .  .  .  .  .  .  .  .  .  .  .  .  .  .  .  .  .  .  .  .  .  .  .  .  .  .  .  .  .  .  .  .  .  .  .  .  .  .  .  .  .  .  .  .  .  .  .  .  .  .  .  .  .  .  .  .  .  .  .  .  .  .  .  .  .  .  .  .  .  .  .  .  .  .  .  .  .  .  .  .  .  .  .  .  .  .  .  .  .  .  .  .  .</t>
  </si>
  <si>
    <t>MT</t>
  </si>
  <si>
    <t>NT</t>
  </si>
  <si>
    <t>FT</t>
  </si>
  <si>
    <t>TT</t>
  </si>
  <si>
    <t>CT</t>
  </si>
  <si>
    <t>CX</t>
  </si>
  <si>
    <t>Number of Building Permits</t>
  </si>
  <si>
    <t>Total Value of Building Permits</t>
  </si>
  <si>
    <t>Transfers to reserves, and discretionary reserve funds  (SLC 60 0420 01 + 02 + 03) .  .  .  .  .  .  .  .  .  .  .  .  .  .  .  .  .  .  .  .  .  .  .  .  .  .  .  .  .  .  .  .  .  .  .  .  .  .  .  .  .  .  .  .  .  .  .  .  .  .  .  .  .  .  .  .  .  .  .  .  .  .  .  .  .  .  .  .  .  .  .  .  .  .  .  .  .  .  .  .  .  .  .  .  .  .  .  .  .  .  .  .  .  .  .  .  .  .</t>
  </si>
  <si>
    <t>Transit operations .  .  .  .  .  .  .  .  .  .  .  .  .  .  .  .  .  .  .  .  .  .  .  .  .  .  .  .  .  .  .  .  .  .  .  .  .  .  .  .  .  .  .  .  .  .  .  .  .  .  .  .  .  .  .  .  .  .  .  .  .  .  .  .  .  .  .  .  .  .  .  .  .  .  .  .  .  .  .  .  .  .  .  .  .  .  .  .  .  .  .  .  .  .  .  .  .  .  .  .  .  .  .  .  .  .  .  .  .  .  .  .  .  .  .  .  .  .  .  .  .  .  .  .  .  .  .  .  .  .  .  .  .  .  .  .  .  .  .  .  .  .  .  .  .  .  .  .  .</t>
  </si>
  <si>
    <t>Local improvements .  .  .  .  .  .  .  .  .  .  .  .  .  .  .  .  .  .  .  .  .  .  .  .  .  .  .  .  .  .  .  .  .  .  .  .  .  .  .  .  .  .  .  .  .  .  .  .  .  .  .  .  .  .  .  .  .  .  .  .  .  .  .  .  .  .  .  .  .  .  .  .  .  .  .  .  .  .  .  .  .  .  .  .  .  .  .  .  .  .  .  .  .  .  .  .  .  .</t>
  </si>
  <si>
    <t>Transfers from Own Funds</t>
  </si>
  <si>
    <t>Le Comté de Huron</t>
  </si>
  <si>
    <t>Police .  .  .  .  .  .  .  .  .  .  .  .  .  .  .  .  .  .  .  .  .  .  .  .  .  .  .  .  .  .  .  .  .  .  .  .  .  .  .  .  .  .  .  .  .  .  .  .  .  .  .  .  .  .  .  .  .  .  .  .  .  .  .  .  .  .  .  .  .  .  .  .  .  .  .  .  .  .  .  .  .  .  .  .  .  .  .  .  .  .  .  .  .  .  .  .  .  .</t>
  </si>
  <si>
    <t>27</t>
  </si>
  <si>
    <t>3310</t>
  </si>
  <si>
    <t>Gasoline Tax - Federal .  .  .  .  .  .  .  .  .  .  .  .  .  .  .  .  .  .  .  .  .  .  .  .  .  .  .  .  .  .  .  .  .  .  .  .  .  .  .  .  .  .  .  .  .  .  .  .  .  .  .  .  .  .  .  .  .  .  .  .  .  .  .  .  .  .  .  .  .  .  .  .  .  .  .  .  .  .  .  .  .  .  .  .  .  .  .  .  .  .  .  .  .  .  .  .  .  .</t>
  </si>
  <si>
    <t>Gasoline Tax - Province .  .  .  .  .  .  .  .  .  .  .  .  .  .  .  .  .  .  .  .  .  .  .  .  .  .  .  .  .  .  .  .  .  .  .  .  .  .  .  .  .  .  .  .</t>
  </si>
  <si>
    <t>For this Municipality only .  .  .  .  .  .  .  .  .  .  .  .  .  .  .  .  .  .  .  .  .  .  .  .  .  .  .  .  .  .  .  .  .  .  .  .  .  .  .  .  .  .  .  .  .  .  .  .  .  .  .  .  .  .  .  .  .  .  .  .  .  .  .  .  .  .  .  .  .  .  .  .  .  .  .  .  .  .  .  .  .  .  .  .  .  .  .  .  .  .  .  .  .  .  .  .  .  .</t>
  </si>
  <si>
    <t>Type of uses</t>
  </si>
  <si>
    <t xml:space="preserve">L   Large Industrial .  .  .  .  .  .  .  .  .  .  .  .  .  .  .  .  .  .  .  .  .  .  .  .  .  .  .  .  .  .  .  .  .  .  .  .  .  .  .  .  .  .  .  .  .  </t>
  </si>
  <si>
    <r>
      <t xml:space="preserve">Parks: </t>
    </r>
    <r>
      <rPr>
        <sz val="7"/>
        <color indexed="8"/>
        <rFont val="Arial Narrow"/>
        <family val="2"/>
      </rPr>
      <t>Operating costs for parks per person</t>
    </r>
  </si>
  <si>
    <r>
      <t xml:space="preserve">Recreation Programs: </t>
    </r>
    <r>
      <rPr>
        <sz val="7"/>
        <color indexed="8"/>
        <rFont val="Arial Narrow"/>
        <family val="2"/>
      </rPr>
      <t>Operating costs for recreation programs per person</t>
    </r>
  </si>
  <si>
    <r>
      <t xml:space="preserve">Recreation Facilities: </t>
    </r>
    <r>
      <rPr>
        <sz val="7"/>
        <color indexed="8"/>
        <rFont val="Arial Narrow"/>
        <family val="2"/>
      </rPr>
      <t>Operating costs for recreation facilities per person</t>
    </r>
  </si>
  <si>
    <r>
      <t xml:space="preserve">Subtotal:  Parks, Recreation Programs and Recreation Facilities: </t>
    </r>
    <r>
      <rPr>
        <sz val="7"/>
        <color indexed="8"/>
        <rFont val="Arial Narrow"/>
        <family val="2"/>
      </rPr>
      <t>Operating costs for parks, recreation programs and recreation facilities per person (Subtotal)</t>
    </r>
  </si>
  <si>
    <r>
      <t xml:space="preserve">Library Services: </t>
    </r>
    <r>
      <rPr>
        <sz val="7"/>
        <color indexed="8"/>
        <rFont val="Arial Narrow"/>
        <family val="2"/>
      </rPr>
      <t>Operating costs for library services per person</t>
    </r>
  </si>
  <si>
    <r>
      <t xml:space="preserve">Library Costs per Use: </t>
    </r>
    <r>
      <rPr>
        <sz val="7"/>
        <color indexed="8"/>
        <rFont val="Arial Narrow"/>
        <family val="2"/>
      </rPr>
      <t>Operating costs for library services per use</t>
    </r>
  </si>
  <si>
    <r>
      <t>Crime Rate</t>
    </r>
    <r>
      <rPr>
        <sz val="7"/>
        <color indexed="8"/>
        <rFont val="Arial Narrow"/>
        <family val="2"/>
      </rPr>
      <t>:   Crime Rate for Other Criminal Code offences, excluding traffic, per 1,000 persons</t>
    </r>
  </si>
  <si>
    <r>
      <t>Effective Snow and Ice Control for Winter Roads</t>
    </r>
    <r>
      <rPr>
        <sz val="7"/>
        <color indexed="8"/>
        <rFont val="Arial Narrow"/>
        <family val="2"/>
      </rPr>
      <t>:   Percentage of winter events where the response met or exceeded locally determined municipal service levels for road maintenance</t>
    </r>
  </si>
  <si>
    <r>
      <t xml:space="preserve">Solid Waste Management Facility Compliance:   </t>
    </r>
    <r>
      <rPr>
        <sz val="7"/>
        <color indexed="8"/>
        <rFont val="Arial Narrow"/>
        <family val="2"/>
      </rPr>
      <t>Total number of Solid Waste Management facilities owned by Municipality with a Ministry of Environment (MOE) Certificate of Approval</t>
    </r>
  </si>
  <si>
    <r>
      <t xml:space="preserve">Solid Waste Management Facility Compliance: </t>
    </r>
    <r>
      <rPr>
        <sz val="7"/>
        <color indexed="8"/>
        <rFont val="Arial Narrow"/>
        <family val="2"/>
      </rPr>
      <t xml:space="preserve"> (Solid Waste Facilities on Lines 3553 to 3560)
Number of days per year when a Ministry of Environment compliance order for remediation concerning an air or groundwater standard was in effect for a municipally owned solid waste management facility (by facility)</t>
    </r>
  </si>
  <si>
    <t>3559</t>
  </si>
  <si>
    <t>3560</t>
  </si>
  <si>
    <t>Le Comté de Wellington</t>
  </si>
  <si>
    <t>75</t>
  </si>
  <si>
    <t>Le Canton de Killaloe, Hagarty and Richards</t>
  </si>
  <si>
    <t>Interest .  .  .  .  .  .  .  .  .  .  .  .  .  .  .  .  .  .  .  .  .  .  .  .  .  .  .  .  .  .  .  .  .  .  .  .  .  .  .  .  .  .  .  .  .  .  .  .  .  .  .  .  .  .  .  .  .  .  .  .  .  .  .  .  .  .  .  .  .  .  .  .  .  .  .  .  .  .  .  .  .  .  .  .  .  .  .  .  .  .  .  .  .  .  .  .  .  .  .  .  .  .  .  .  .  .  .  .  .  .  .  .  .  .  .  .  .  .  .  .  .  .  .  .  .  .  .  .  .  .  .  .  .  .  .  .  .  .  .  .  .  .  .  .  .  .  .  .  .</t>
  </si>
  <si>
    <t>La Municipalité du district de Muskoka</t>
  </si>
  <si>
    <t>33</t>
  </si>
  <si>
    <t>Other Revenues from Government Business Enterprise (ie. Dividends, etc.)  .  .  .  .  .  .  .  .  .  .  .  .  .  .  .  .  .  .  .  .  .  .  .  .  .  .  .  .  .  .  .  .  .  .  .  .  .  .  .  .  .  .  .  .  .  .  .  .  .  .  .  .  .  .  .  .  .  .  .  .  .  .  .  .  .  .  .  .  .  .  .  .  .  .  .  .  .  .</t>
  </si>
  <si>
    <t>6020</t>
  </si>
  <si>
    <t>6060</t>
  </si>
  <si>
    <t>6090</t>
  </si>
  <si>
    <t>Continuity of Government Business Enterprise Equity</t>
  </si>
  <si>
    <t>Total library uses for upper-tier library .  .  .  .  .  .  .  .  .  .  .  .  .  .  .  .  .  .  .  .  .  .  .  .  .  .  .  .  .  .  .  .  .  .  .  .  .  .  .  .  .  .  .  .  .  .  .  .  .  .  .  .  .  .  .  .  .  .  .  .  .  .  .  .  .  .  .  .  .  .  .  .  .  .  .  .  .  .  .  .  .  .  .  .  .  .  .  .  .  .  .  .  .  .  .  .  .  .  .  .  .  .  .  .  .  .  .  .  .  .  .  .  .</t>
  </si>
  <si>
    <t>7.   AMOUNTS ADDED TO TAX BILL</t>
  </si>
  <si>
    <r>
      <t>Conventional Transit Ridership</t>
    </r>
    <r>
      <rPr>
        <sz val="7"/>
        <rFont val="Arial Narrow"/>
        <family val="2"/>
      </rPr>
      <t>:   Number of conventional transit passenger trips per person in the service area in a year</t>
    </r>
  </si>
  <si>
    <t>Adjustments for properties, shared as if Payment-In-Lieu (Hydro properties RTQ = H, J, K) .  .  .  .  .  .  .  .  .  .  .  .  .  .  .  .  .  .  .  .  .  .  .  .  .  .  .  .  .  .  .  .  .  .  .  .  .  .  .  .  .  .  .  .  .  .  .  .  .  .  .  .  .  .  .  .  .  .  .  .  .  .  .  .  .  .  .  .  .  .  .  .  .  .  .  .  .  .  .  .  .  .  .  .  .  .  .  .  .  .  .  .  .  .  .  .  .  .</t>
  </si>
  <si>
    <r>
      <t>Treatment of Drinking Water</t>
    </r>
    <r>
      <rPr>
        <sz val="7"/>
        <rFont val="Arial Narrow"/>
        <family val="2"/>
      </rPr>
      <t xml:space="preserve">:   Operating costs for the treatment of drinking water per megalitre </t>
    </r>
  </si>
  <si>
    <t>5820</t>
  </si>
  <si>
    <t>5830</t>
  </si>
  <si>
    <t>5840</t>
  </si>
  <si>
    <t xml:space="preserve">Net Impact of 5% Capping Limit Program .  .  .  .  .  .  .  .  .  .  .  .  .  .  .  .  .  .  .  .  .  .  .  .  .  .  .  .  .  .  .  .  .  .  .  .  .  .  .  .  .  .  .  .  .  .  .  </t>
  </si>
  <si>
    <t>(II)   FULLY CONSOLIDATED local boards and any local entities set up by the municipality</t>
  </si>
  <si>
    <t>(I)   PROPORTIONALLY CONSOLIDATED joint local boards</t>
  </si>
  <si>
    <t>S40 Line Number</t>
  </si>
  <si>
    <t>S40 Functional Heading</t>
  </si>
  <si>
    <t>0299</t>
  </si>
  <si>
    <t>0499</t>
  </si>
  <si>
    <t>Gen. Only - EDU = 0</t>
  </si>
  <si>
    <t>Vacant, Excess Land</t>
  </si>
  <si>
    <t>*</t>
  </si>
  <si>
    <t>General Only</t>
  </si>
  <si>
    <t>Band = 0</t>
  </si>
  <si>
    <t>Full Occupied RTQ</t>
  </si>
  <si>
    <t>T,H,D,M / F,P,G</t>
  </si>
  <si>
    <t>Full Occupied, Band 0</t>
  </si>
  <si>
    <t>Disc Perc = 100%</t>
  </si>
  <si>
    <t>RTQ = M,B,A,G,W,Z,3,6</t>
  </si>
  <si>
    <t>Excl. General Only, FAD</t>
  </si>
  <si>
    <t>Long term reserve fund loans .  .  .  .  .  .  .  .  .  .  .  .  .  .  .  .  .  .  .  .  .  .  .  .  .  .  .  .  .  .  .  .  .  .  .  .  .  .  .  .  .  .  .  .  .  .  .  .  .  .  .  .  .  .  .  .  .  .  .  .  .  .  .  .  .  .  .  .  .  .  .  .  .  .  .  .  .  .  .  .  .  .  .  .  .  .  .  .  .  .  .  .  .  .  .  .  .  .  .  .  .  .  .  .  .  .  .  .</t>
  </si>
  <si>
    <t xml:space="preserve">Waste collection .  .  .  .  .  .  .  .  .  .  .  .  .  .  .  .  .  .  .  .  .  .  .  .  .  .  .  .  .  .  .  .  .  .  .  .  .  .  .  .  .  .  .  .  .  .  .  .  .  .  .  .  .  .  .  .  .  .  .  .  .  .  .  .  .  .  .  .  .  .  .  .  .  .  .  .  .  .  .  .  .  .  .  .  .  .  .  .  .  .  .  .  .  .  .  .  .  .  .  .  .  .  .  .  .  </t>
  </si>
  <si>
    <t xml:space="preserve">Municipalité </t>
  </si>
  <si>
    <t xml:space="preserve"> </t>
  </si>
  <si>
    <t>m²</t>
  </si>
  <si>
    <t>Z</t>
  </si>
  <si>
    <t>RTC</t>
  </si>
  <si>
    <t>R</t>
  </si>
  <si>
    <t>Residential</t>
  </si>
  <si>
    <t>M</t>
  </si>
  <si>
    <t>Multi-Residential</t>
  </si>
  <si>
    <t>C</t>
  </si>
  <si>
    <t>Commercial</t>
  </si>
  <si>
    <t>D</t>
  </si>
  <si>
    <t xml:space="preserve">Supplementary Taxes .  .  .  .  .  .  .  .  .  .  .  .  .  .  .  .  .  .  .  .  .  .  .  .  .  .  .  .  .  .  .  .  .  .  .  .  .  .  .  .  .  .  .  .  .  . </t>
  </si>
  <si>
    <t>Tax Band</t>
  </si>
  <si>
    <t>Property Class</t>
  </si>
  <si>
    <t>Tax Rate Description</t>
  </si>
  <si>
    <t>PLUS:   Total Sources of Capital Financing  (SLC 50 9930 01) .  .  .  .  .  .  .  .  .  .  .  .  .  .  .  .  .  .  .  .  .  .  .  .  .  .  .  .  .  .  .  .  .  .  .  .  .  .  .  .  .  .  .  .  .  .  .  .  .  .  .  .  .  .  .  .  .  .  .  .  .  .  .  .  .  .  .  .  .  .  .  .  .  .  .  .  .  .  .  .  .  .  .  .  .  .  .  .  .  .  .  .  .  .  .  .  .  .</t>
  </si>
  <si>
    <t>Q</t>
  </si>
  <si>
    <t>Penalties and interest on taxes .  .  .  .  .  .  .  .  .  .  .  .  .  .  .  .  .  .  .  .  .  .  .  .  .  .  .  .  .  .  .  .  .  .  .  .  .  .  .  .  .  .  .  .  .  .  .  .  .  .  .  .  .  .  .  .  .  .  .  .  .  .  .  .  .  .  .  .  .  .  .  .  .  .  .  .  .  .</t>
  </si>
  <si>
    <t>Other revenue</t>
  </si>
  <si>
    <t xml:space="preserve">Amts Added to Tax Bill .  .  .  .  .  .  .  .  .  .  .  .  .  .  .  .  .  .  .  .  .  .  .  .  .  .  .  .  .  .  .  .  .  .  .  .  .  .  .  .  .  .  .  .  .  . </t>
  </si>
  <si>
    <t>Downtown Revital. Program .  .  .  .  .  .  .  .  .  .  .  .  .  .  .  .  .  .  .  .  .  .  .  .  .  .  .  .  .  .  .  .  .  .  .  .  .  .  .  .  .  .  .  .  .  .  .  .  .  .  .  .  .  .  .  .  .  .  .  .  .  .  .  .  .  .  .  .  .  .  .  .  .  .  .  .  .  .  .  .  .  .  .  .  .  .  .  .  .  .  .  .  .  .  .  .  .  .</t>
  </si>
  <si>
    <t>Does your municipality provide sanitary sewer treatment and disposal? .  .  .  .  .  .  .  .  .  .  .  .  .  .  .  .  .  .  .  .  .  .  .  .  .  .  .  .  .  .  .  .  .  .  .  .  .  .  .  .  .  .  .  .  .  .  .  .  .  .  .  .  .  .  .  .  .  .  .  .  .  .  .  .  .  .  .  .  .  .  .  .  .  .  .  .  .  .</t>
  </si>
  <si>
    <t>Winter control .  .  .  .  .  .  .  .  .  .  .  .  .  .  .  .  .  .  .  .  .  .  .  .  .  .  .  .  .  .  .  .  .  .  .  .  .  .  .  .  .  .  .  .  .  .  .  .  .  .  .  .  .  .  .  .  .  .  .  .  .  .  .  .  .  .  .  .  .  .  .  .  .  .  .  .  .  .  .  .  .  .  .  .  .  .  .  .  .  .  .  .  .  .  .  .  .  .</t>
  </si>
  <si>
    <t>Payments pertaining to the equalization of General Assistance in the GTA  .  .  .  .  .  .  .  .  .  .  .  .  .  .  .  .  .  .  .  .  .  .  .  .  .  .  .  .  .  .  .  .  .  .  .  .  .  .  .  .  .  .  .  .  .  .  .  .  .  .  .  .  .  .  .  .  .  .  .  .  .  .  .  .  .  .  .  .  .  .  .  .  .  .  .  .  .  .  .  .  .  .  .  .  .  .  .  .  .  .  .  .  .  .  .  .  .  .  .  .  .  .  .  .  .  .  .  .  .  .  .  .  .  .  .  .  .  .  .  .  .  .  .  .  .  .  .  .  .  .  .  .  .  .  .  .  .  .  .  .  .  .  .  .  .  .  .  .  .  .  .  .  .  .  .  .  .  .  .  .  .  .  .  .  .  .  .  .  .  .  .  .  .  .  .  .  .  .  .</t>
  </si>
  <si>
    <r>
      <t>Fire Services</t>
    </r>
    <r>
      <rPr>
        <sz val="7"/>
        <rFont val="Arial Narrow"/>
        <family val="2"/>
      </rPr>
      <t>:   Operating costs for fire services per $1,000 of assessment</t>
    </r>
  </si>
  <si>
    <r>
      <t>Paved Roads</t>
    </r>
    <r>
      <rPr>
        <sz val="7"/>
        <rFont val="Arial Narrow"/>
        <family val="2"/>
      </rPr>
      <t>:   Operating costs for paved (hard top) roads per lane kilometre</t>
    </r>
  </si>
  <si>
    <r>
      <t>Unpaved Roads</t>
    </r>
    <r>
      <rPr>
        <sz val="7"/>
        <rFont val="Arial Narrow"/>
        <family val="2"/>
      </rPr>
      <t>:   Operating costs for unpaved (loose top) roads per lane kilometre</t>
    </r>
  </si>
  <si>
    <r>
      <t>Winter Control</t>
    </r>
    <r>
      <rPr>
        <sz val="7"/>
        <rFont val="Arial Narrow"/>
        <family val="2"/>
      </rPr>
      <t>:   Operating costs for winter maintenance of roadways per lane kilometre maintained in winter</t>
    </r>
  </si>
  <si>
    <r>
      <t>Conventional Transi</t>
    </r>
    <r>
      <rPr>
        <sz val="7"/>
        <rFont val="Arial Narrow"/>
        <family val="2"/>
      </rPr>
      <t>t:   Operating costs for conventional transit per regular service passenger trip</t>
    </r>
  </si>
  <si>
    <t>Total library uses for your municipality only .  .  .  .  .  .  .  .  .  .  .  .  .  .  .  .  .  .  .  .  .  .  .  .  .  .  .  .  .  .  .  .  .  .  .  .  .  .  .  .  .  .  .  .  .  .  .  .  .  .  .  .  .  .  .  .  .  .  .  .  .  .  .  .  .  .  .  .  .  .  .  .  .  .  .  .  .  .  .  .  .  .  .  .  .  .  .  .  .  .  .  .  .  .  .  .  .  .  .  .  .  .  .  .  .  .  .  .  .  .  .  .  .</t>
  </si>
  <si>
    <t>7453</t>
  </si>
  <si>
    <t>7454</t>
  </si>
  <si>
    <t>7455</t>
  </si>
  <si>
    <t>7456</t>
  </si>
  <si>
    <t>Hospitals .  .  .  .  .  .  .  .  .  .  .  .  .  .  .  .  .  .  .  .  .  .  .  .  .  .  .  .  .  .  .  .  .  .  .  .  .  .  .  .  .  .  .  .  .  .  .  .  .  .  .  .  .  .  .  .  .  .  .  .  .  .  .  .  .  .  .  .  .  .  .  .  .  .  .  .  .  .  .  .  .  .  .  .  .  .  .  .  .  .  .  .  .  .  .  .  .  .</t>
  </si>
  <si>
    <t>Multi-Residential properties .  .  .  .  .  .  .  .  .  .  .  .  .  .  .  .  .  .  .  .  .  .  .  .  .  .  .  .  .  .  .  .  .  .  .  .  .  .  .  .  .  .  .  .  .  .  .  .  .  .  .  .  .  .  .  .</t>
  </si>
  <si>
    <t>Other .  .  .  .  .  .  .  .  .  .  .  .  .  .  .  .  .  .  .  .  .  .  .  .  .  .  .  .  .  .  .  .  .  .  .  .  .  .  .  .  .  .  .  .  .  .  .  .  .  .  .  .  .  .  .  .  .  .  .  .  .  .  .  .  .  .  .  .  .  .  .  .  .  .  .  .  .  .  .  .  .  .  .  .  .  .  .  .  .  .  .  .  .  .  .  .  .  .  .  .  .  .  .  .  .  .  .  .  .  .  .  .  .  .  .  .  .  .  .  .  .  .  .  .  .  .  .  .  .  .  .  .  .  .  .  .  .  .  .  .  .  .  .  .  .  .  .  .  .</t>
  </si>
  <si>
    <t>Expenditures</t>
  </si>
  <si>
    <r>
      <t>Boil Water Advisories</t>
    </r>
    <r>
      <rPr>
        <sz val="7"/>
        <rFont val="Arial Narrow"/>
        <family val="2"/>
      </rPr>
      <t>:   Weighted number of days when a boil water advisory issued by the Medical Officer of Health, applicable to a municipal water supply, was in effect</t>
    </r>
  </si>
  <si>
    <t>Hospitals</t>
  </si>
  <si>
    <t>Ambulance services</t>
  </si>
  <si>
    <t>CY</t>
  </si>
  <si>
    <t>CZ</t>
  </si>
  <si>
    <t>SW</t>
  </si>
  <si>
    <t>IF</t>
  </si>
  <si>
    <t>0070</t>
  </si>
  <si>
    <t>Telephone .  .  .  .  .  .  .  .  .  .  .  .  .  .  .  .  .  .  .  .  .  .  .  .  .  .  .  .  .  .  .  .  .  .  .  .  .  .  .  .  .  .  .  .  .  .  .  .  .  .  .  .  .  .  .  .  .  .  .  .  .  .  .  .  .  .  .  .  .  .  .  .  .  .  .  .  .  .  .  .  .  .  .  .  .  .  .  .  .  .  .  .  .  .  .  .  .  .</t>
  </si>
  <si>
    <t>Public health services</t>
  </si>
  <si>
    <r>
      <t>Rural Storm Water Management (Separate Storm Water System)</t>
    </r>
    <r>
      <rPr>
        <sz val="7"/>
        <rFont val="Arial Narrow"/>
        <family val="2"/>
      </rPr>
      <t>:   Operating costs for rural storm water management (collection, treatment, disposal) per km of drainage system</t>
    </r>
  </si>
  <si>
    <t>0450</t>
  </si>
  <si>
    <t>0510</t>
  </si>
  <si>
    <t>0610</t>
  </si>
  <si>
    <t>0620</t>
  </si>
  <si>
    <t>0630</t>
  </si>
  <si>
    <t>0710</t>
  </si>
  <si>
    <t>0810</t>
  </si>
  <si>
    <t>Schedule 10</t>
  </si>
  <si>
    <t>Total partiel</t>
  </si>
  <si>
    <t>TOTAL Revenue fund revenues</t>
  </si>
  <si>
    <t>TOTAL - Recettes du fonds d'administration</t>
  </si>
  <si>
    <t>Interest on debt .  .  .  .  .  .  .  .  .  .  .  .  .  .  .  .  .  .  .  .  .  .  .  .  .  .  .  .  .  .  .  .  .  .  .  .  .  .  .  .  .  .  .  .  .  .  .  .  .  .  .  .  .  .  .  .  .  .  .  .  .  .  .  .  .  .  .  .  .  .  .  .  .  .  .  .  .  .  .  .  .  .  .  .  .  .  .  .  .  .  .  .  .  .  .  .  .  .  .  .  .  .  .  .  .  .  .  .  .  .  .  .  .  .  .  .  .  .  .  .  .  .  .  .  .  .  .  .  .  .  .  .  .  .  .  .  .  .  .  .  .  .  .  .  .  .  .  .  .</t>
  </si>
  <si>
    <t>Development Charges Act - Discounted services .  .  .  .  .  .  .  .  .  .  .  .  .  .  .  .  .  .  .  .  .  .  .  .  .  .  .  .  .  .  .  .  .  .  .  .  .  .  .  .  .  .  .  .  .  .  .  .  .  .  .  .  .  .  .  .  .  .  .  .  .  .  .  .  .  .  .  .  .  .  .  .  .  .  .  .  .  .  .  .  .  .  .  .  .  .  .  .  .  .  .  .  .  .  .  .  .  .</t>
  </si>
  <si>
    <t xml:space="preserve">Municipal Act (353, 354, 357, 358, RfR) .  .  .  .  .  .  .  .  .  .  .  .  .  .  .  .  .  .  .  .  .  .  .  .  .  .  .  .  .  .  .  .  .  .  .  .  .  .  .  .  </t>
  </si>
  <si>
    <t xml:space="preserve">Tax Credit (Mun. Act 474.3) .  .  .  .  .  .  .  .  .  .  .  .  .  .  .  .  .  .  .  .  .  .  .  .  .  .  .  .  .  .  .  .  .  .  .  .  .  .  .  .  .  .  .  .  </t>
  </si>
  <si>
    <t xml:space="preserve">Tax Cancellation - Low income seniors and Disabled persons (Mun. Act 319) .  .  .  .  .  .  .  .  .  .  .  .  .  .  .  .  .  .  .  .  .  .  .  .  .  .  .  .  .  .  .  .  </t>
  </si>
  <si>
    <t>Other fines .  .  .  .  .  .  .  .  .  .  .  .  .  .  .  .  .  .  .  .  .  .  .  .  .  .  .  .  .  .  .  .  .  .  .  .  .  .  .  .  .  .  .  .  .  .  .  .  .  .  .  .  .  .  .  .  .  .  .  .  .  .  .  .  .  .  .  .  .  .  .  .  .  .  .  .  .  .</t>
  </si>
  <si>
    <t>Canada  Gas Tax Funding   (SLC 52 9910 10).  .  .  .  .  .  .  .  .  .  .  .  .  .  .  .  .  .  .  .  .  .  .  .  .  .  .  .  .  .  .  .  .  .  .  .  .  .  .  .  .  .  .  .  .  .  .  .  .  .  .  .  .  .  .  .  .  .  .  .  .  .  .  .  .  .  .  .  .  .  .  .  .  .  .  .  .  .  .  .  .  .  .  .  .  .  .  .  .  .  .  .  .  .  .  .  .  .</t>
  </si>
  <si>
    <t>Construction Financing Debentures .  .  .  .  .  .  .  .  .  .  .  .  .  .  .  .  .  .  .  .  .  .  .  .  .  .  .  .  .  .  .  .  .  .  .  .  .  .  .  .  .  .  .  .  .  .  .  .  .  .  .  .  .  .  .  .  .  .  .  .  .  .  .  .  .  .  .  .  .  .  .  .  .  .  .  .  .  .  .  .  .  .  .  .  .  .  .  .  .  .  .  .  .  .  .  .  .  .</t>
  </si>
  <si>
    <t>Stormont, Dundas and Glengarry UCo</t>
  </si>
  <si>
    <t>Les Comtés unis de Stormont, Dundas and Glengarry</t>
  </si>
  <si>
    <t>71</t>
  </si>
  <si>
    <t>Percentage Change</t>
  </si>
  <si>
    <t>(Prev. Year to Current Year)</t>
  </si>
  <si>
    <t>1.   User Fee Revenues by Function</t>
  </si>
  <si>
    <t>S12 Line Number</t>
  </si>
  <si>
    <t>S12 Functional Heading</t>
  </si>
  <si>
    <t>Description of Program or Service</t>
  </si>
  <si>
    <t>Other User Fees</t>
  </si>
  <si>
    <t>TOTAL User fees and service charges</t>
  </si>
  <si>
    <t>5021</t>
  </si>
  <si>
    <t>5022</t>
  </si>
  <si>
    <t>5023</t>
  </si>
  <si>
    <t>5024</t>
  </si>
  <si>
    <t>5025</t>
  </si>
  <si>
    <t>5031</t>
  </si>
  <si>
    <t>5032</t>
  </si>
  <si>
    <t>5033</t>
  </si>
  <si>
    <t>5034</t>
  </si>
  <si>
    <t>5036</t>
  </si>
  <si>
    <t>5037</t>
  </si>
  <si>
    <t>5038</t>
  </si>
  <si>
    <t>5039</t>
  </si>
  <si>
    <t>5041</t>
  </si>
  <si>
    <t>5042</t>
  </si>
  <si>
    <t>5043</t>
  </si>
  <si>
    <t>5044</t>
  </si>
  <si>
    <t>5046</t>
  </si>
  <si>
    <t>5047</t>
  </si>
  <si>
    <t>5048</t>
  </si>
  <si>
    <t>5049</t>
  </si>
  <si>
    <t>Min. Rate (per Unit)</t>
  </si>
  <si>
    <t>Max. Rate (per Unit)</t>
  </si>
  <si>
    <t>1631</t>
  </si>
  <si>
    <t>5271</t>
  </si>
  <si>
    <t>5471</t>
  </si>
  <si>
    <t>1471</t>
  </si>
  <si>
    <t xml:space="preserve">Total hectares in the municipality .  .  .  .  .  .  .  .  .  .  .  .  .  .  .  .  .  .  .  .  .  .  .  .  .  .  .  .  .  .  .  .  .  .  .  .  .  .  .  .  .  .  .  .  .  .  .  .  .  .  .  .  .  .  .  .  .  .  .  .  .  .  .  .  .  .  .  .  .  .  .  .  .  .  .  .  .  .  .  .  .  .  .  .  .  .  .  .  .  .  .  .  .  .  .  .  .  </t>
  </si>
  <si>
    <t>Libraries .  .  .  .  .  .  .  .  .  .  .  .  .  .  .  .  .  .  .  .  .  .  .  .  .  .  .  .  .  .  .  .  .  .  .  .  .  .  .  .  .  .  .  .  .  .  .  .  .  .  .  .  .  .  .  .  .  .  .  .  .  .  .  .  .  .  .  .  .  .  .  .  .  .  .  .  .  .  .  .  .  .  .  .  .  .  .  .  .  .  .  .  .  .  .  .  .  .  .  .  .  .  .  .  .  .  .  .  .  .  .  .  .  .  .  .  .  .  .  .  .  .  .  .  .  .  .  .  .  .  .  .  .  .  .  .  .  .  .  .  .  .  .  .  .  .  .  .  .</t>
  </si>
  <si>
    <t>Are police services provided by your own police department? .  .  .  .  .  .  .  .  .  .  .  .  .  .  .  .  .  .  .  .  .  .  .  .  .  .  .  .  .  .  .  .  .  .  .  .  .  .  .  .  .  .  .  .  .  .  .  .  .  .  .  .  .  .  .  .  .  .  .  .  .  .  .  .  .  .  .  .  .  .  .  .  .  .  .  .  .  .</t>
  </si>
  <si>
    <t>5432</t>
  </si>
  <si>
    <t>5434</t>
  </si>
  <si>
    <t>Versements des fonds propres</t>
  </si>
  <si>
    <t>Contributions from capital fund  (SLC 50 3410 01) .  .  .  .  .  .  .  .  .  .  .  .  .  .  .  .  .  .  .  .  .  .  .  .  .  .  .  .  .  .  .  .  .  .  .  .  .  .  .  .  .  .  .  .  .  .  .  .  .  .  .  .  .  .  .  .  .  .  .  .  .  .  .  .  .  .  .  .  .  .  .  .  .  .  .  .  .  .</t>
  </si>
  <si>
    <t>Date .  .  .  .  .  .  .  .  .  .  .  .  .  .  .  .  .  .  .  .  .  .  .  .  .  .  .  .  .  .  .  .  .  .  .  .  .  .  .  .  .  .  .  .  .  .  .  .  .  .  .  .  .  .  .  .  .  .  .  .  .  .  .  .  .  .  .  .  .  .  .  .  .  .  .  .  .  .</t>
  </si>
  <si>
    <t>Total Lane KM Maintained in Winter</t>
  </si>
  <si>
    <t>PLUS:  Total revenue fund receipts  (SLC 10 9930 01) .  .  .  .  .  .  .  .  .  .  .  .  .  .  .  .  .  .  .  .  .  .  .  .  .  .  .  .  .  .  .  .  .  .  .  .  .  .  .  .  .  .  .  .  .  .  .  .  .  .  .  .  .  .  .  .  .  .  .  .  .  .  .  .  .  .  .  .  .  .  .  .  .  .  .  .  .  .</t>
  </si>
  <si>
    <t>CHECK</t>
  </si>
  <si>
    <t>LT / ST Rate</t>
  </si>
  <si>
    <t>column 17 / column 12</t>
  </si>
  <si>
    <t>Recovered from reserve funds .  .  .  .  .  .  .  .  .  .  .  .  .  .  .  .  .  .  .  .  .  .  .  .  .  .  .  .  .  .  .  .  .  .  .  .  .  .  .  .  .  .  .  .  .  .  .  .  .  .  .  .  .  .  .  .  .  .  .  .  .  .  .  .  .  .  .  .  .  .  .  .  .  .  .  .  .  .  .  .  .  .  .  .  .  .  .  .  .  .  .  .  .  .  .  .  .  .</t>
  </si>
  <si>
    <t>Perth Co</t>
  </si>
  <si>
    <t>3100</t>
  </si>
  <si>
    <t>Recettes nettes accumulées (déficit net accumulé) en début d'exercice .  .  .  .  .  .  .  .  .  .  .  .  .  .  .  .  .  .  .  .  .  .  .  .  .  .  .  .  .  .  .  .  .  .  .  .  .  .  .  .  .  .  .  .  .  .  .  .  .  .  .  .  .  .  .  .  .  .  .  .  .  .  .  .  .  .  .  .  .  .  .  .  .  .  .  .  .  .</t>
  </si>
  <si>
    <t xml:space="preserve">Site 14 .  .  .  .  .  .  .  .  .  .  .  .  .  .  .  .  .  .  .  .  .  .  .  .  .  .  .  .  .  .  .  .  .  .  .  .  .  .  .  .  .  .  .  .  .  .  .  .  .  .  .  .  .  .  .  .  .  .  .  .  </t>
  </si>
  <si>
    <t>Method used to allocate Program Support to other functions in Schedule 40 .  .  .  .  .  .  .  .  .  .  .  .  .  .  .  .  .  .  .  .  .  .  .  .  .  .  .  .  .  .  .  .  .  .  .  .  .  .  .  .  .  .  .  .  .  .  .  .  .  .  .  .  .  .  .  .  .  .  .  .  .  .  .  .  .  .  .  .  .  .  .  .  .  .  .  .  .  .</t>
  </si>
  <si>
    <t>Total tonnes of residential solid waste diverted</t>
  </si>
  <si>
    <t>5850</t>
  </si>
  <si>
    <t>5860</t>
  </si>
  <si>
    <t>5870</t>
  </si>
  <si>
    <t>5880</t>
  </si>
  <si>
    <t>5890</t>
  </si>
  <si>
    <t>5897</t>
  </si>
  <si>
    <t>5898</t>
  </si>
  <si>
    <t>6010</t>
  </si>
  <si>
    <t>5030</t>
  </si>
  <si>
    <t>5040</t>
  </si>
  <si>
    <t>0205</t>
  </si>
  <si>
    <t>General Tax Rates .  .  .  .  .  .  .  .  .  .  .  .  .  .  .  .  .  .  .  .  .  .  .  .  .  .  .  .  .  .  .  .  .  .  .  .  .  .  .  .  .  .  .  .  .  .  .  .  .  .  .  .  .  .  .  .  .  .  .  .  .  .  .  .  .  .  .  .  .  .  .  .  .  .  .  .  .  .  .  .  .  .  .  .  .  .  .  .  .  .  .  .  .  .  .  .  .  .</t>
  </si>
  <si>
    <t>Single-tier or lower-tier (Not a member of a union public library).</t>
  </si>
  <si>
    <t>7451</t>
  </si>
  <si>
    <t>7452</t>
  </si>
  <si>
    <t>library uses</t>
  </si>
  <si>
    <t>persons</t>
  </si>
  <si>
    <t>2499</t>
  </si>
  <si>
    <t>0498</t>
  </si>
  <si>
    <t>0640</t>
  </si>
  <si>
    <t>From own funds .  .  .  .  .  .  .  .  .  .  .  .  .  .  .  .  .  .  .  .  .  .  .  .  .  .  .  .  .  .  .  .  .  .  .  .  .  .  .  .  .  .  .  .  .  .  .  .  .  .  .  .  .  .  .  .  .  .  .  .  .  .  .  .  .  .  .  .  .  .  .  .  .  .  .  .  .  .  .  .  .  .  .  .  .  .  .  .  .  .  .  .  .  .  .  .  .  .</t>
  </si>
  <si>
    <t>Lease purchase agreements (Tangible capital leases) .  .  .  .  .  .  .  .  .  .  .  .  .  .  .  .  .  .  .  .  .  .  .  .  .  .  .  .  .  .  .  .  .  .  .  .  .  .  .  .  .  .  .  .  .  .  .  .  .  .  .  .  .  .  .  .  .  .  .  .  .  .  .  .  .  .  .  .  .  .  .  .  .  .  .  .  .  .  .  .  .  .  .  .  .  .  .  .  .  .  .  .  .  .  .  .  .  .</t>
  </si>
  <si>
    <t xml:space="preserve">Planning Services .  .  .  .  .  .  .  .  .  .  .  .  .  .  .  .  .  .  .  .  .  .  .  .  .  .  .  .  .  .  .  .  .  .  .  .  .  .  .  .  .  .  .  .  .  .  .  .  .  .  . </t>
  </si>
  <si>
    <t>Land Use Planning</t>
  </si>
  <si>
    <t>Protection Services</t>
  </si>
  <si>
    <r>
      <t>Social housing</t>
    </r>
    <r>
      <rPr>
        <sz val="6"/>
        <rFont val="Arial Narrow"/>
        <family val="2"/>
      </rPr>
      <t xml:space="preserve"> .  .  .  .  .  .  .  .  .  .  .  .  .  .  .  .  .  .  .  .  .  .  .  .  .  .  .  .  .  .  .  .  .  .  .  .  .  .  .  .  .  .  .  .  .  .  .  .  .  .  .  .  .  .  .  .  .  .  .  .  .  .  .  .  .  .  .  .  .  .  .  .  .  .  .  .  .  .  .  .  .  .  .  .  .  .  .  .  .  .  .  .  .  .  .  .  .  .</t>
    </r>
  </si>
  <si>
    <r>
      <t>Frais d'utilisation et frais de gestion (Tableau 12 9910 04)</t>
    </r>
    <r>
      <rPr>
        <sz val="8"/>
        <rFont val="Arial Narrow"/>
        <family val="2"/>
      </rPr>
      <t xml:space="preserve"> .  .  .  .  .  .  .  .  .  .  .  .  .  .  .  .  .  .  .  .  .  .  .  .  .  .  .  .  .  .  .  .  .  .  .  .  .  .  .  .  .  .  .  .  .  .  .  .  .  .  .  .  .  .  .  .  .  .  .  .  .  .  .  .  .  .  .  .  .  .  .  .  .  .  .  .  .  .</t>
    </r>
  </si>
  <si>
    <t>0835</t>
  </si>
  <si>
    <t>0845</t>
  </si>
  <si>
    <t>2030</t>
  </si>
  <si>
    <t>2250</t>
  </si>
  <si>
    <t>2260</t>
  </si>
  <si>
    <t>RP</t>
  </si>
  <si>
    <t>CP</t>
  </si>
  <si>
    <t>Int. to be earned on sink. funds .  .  .  .  .  .  .  .  .  .  .  .  .  .  .  .  .  .  .  .  .  .  .  .  .  .  .  .  .  .  .  .  .  .  .  .  .  .  .  .  .  .  .  .  .  .  .  .  .  .  .  .  .  .  .  .  .  .  .  .  .  .  .  .  .  .  .  .  .  .  .  .  .  .  .  .  .  .  .  .  .  .  .  .  .  .  .  .  .  .  .  .  .  .  .  .  .  .</t>
  </si>
  <si>
    <t>Leeds and Grenville UCo</t>
  </si>
  <si>
    <t>Les Comtés unis de Leeds and Grenville</t>
  </si>
  <si>
    <t>56</t>
  </si>
  <si>
    <r>
      <t>Police Services</t>
    </r>
    <r>
      <rPr>
        <sz val="7"/>
        <rFont val="Arial Narrow"/>
        <family val="2"/>
      </rPr>
      <t>:   Operating costs for police services per person</t>
    </r>
  </si>
  <si>
    <r>
      <t>Crime Rate</t>
    </r>
    <r>
      <rPr>
        <sz val="7"/>
        <rFont val="Arial Narrow"/>
        <family val="2"/>
      </rPr>
      <t>:  Youth crime rate per 1,000 youths</t>
    </r>
  </si>
  <si>
    <t>3207</t>
  </si>
  <si>
    <t>3208</t>
  </si>
  <si>
    <t>7154</t>
  </si>
  <si>
    <t>7155</t>
  </si>
  <si>
    <t>7156</t>
  </si>
  <si>
    <t>7356</t>
  </si>
  <si>
    <t>7360</t>
  </si>
  <si>
    <t>7359</t>
  </si>
  <si>
    <t>7357</t>
  </si>
  <si>
    <t>0091</t>
  </si>
  <si>
    <t>Le Comté de Elgin</t>
  </si>
  <si>
    <t>44</t>
  </si>
  <si>
    <t>Recreation Commission</t>
  </si>
  <si>
    <t>Zone de Kenora</t>
  </si>
  <si>
    <t>Zone de Manitoulin</t>
  </si>
  <si>
    <t>Zone de Nipissing</t>
  </si>
  <si>
    <t>TOTAL Property Assessment</t>
  </si>
  <si>
    <t>Subventions inconditionnelles de l'Ontario</t>
  </si>
  <si>
    <t>Fonds de réinvestissement communautaire .  .  .  .  .  .  .  .  .  .  .  .  .  .  .  .  .  .  .  .  .  .  .  .  .  .  .  .  .  .  .  .  .  .  .  .  .  .  .  .  .  .  .  .  .  .  .  .  .  .  .  .  .  .  .  .  .  .  .  .  .  .  .  .  .  .  .  .  .  .  .  .  .  .  .  .  .  .</t>
  </si>
  <si>
    <t>Trade accounts payable .  .  .  .  .  .  .  .  .  .  .  .  .  .  .  .  .  .  .  .  .  .  .  .  .  .  .  .  .  .  .  .  .  .  .  .  .  .  .  .  .  .  .  .  .  .  .  .  .  .  .  .  .  .  .  .  .  .  .  .  .  .  .  .  .  .  .  .  .  .  .  .  .  .  .  .  .  .  .  .  .  .  .  .  .  .  .  .  .  .  .  .  .  .  .  .  .  .  .  .  .  .  .  .  .  .  .  .  .  .  .  .  .  .  .  .  .  .  .  .  .  .  .  .  .  .  .  .  .  .  .  .  .  .  .  .  .  .  .  .  .  .  .  .  .  .  .  .  .</t>
  </si>
  <si>
    <t>2.   Debt burden of the municipality:  Analysed by debt instrument</t>
  </si>
  <si>
    <t xml:space="preserve">Health Services .  .  .  .  .  .  .  .  .  .  .  .  .  .  .  .  .  .  .  .  .  .  .  .  .  .  .  .  .  .  .  .  .  .  .  .  .  .  .  .  .  .  .  .  .  .  .  .  .  .  .  .  .  .  .  .  .  .  .  </t>
  </si>
  <si>
    <t>Health Board (Unit), Medical Centre</t>
  </si>
  <si>
    <t>Cemetery Board</t>
  </si>
  <si>
    <t>Ambulance Board</t>
  </si>
  <si>
    <t>Home for the Aged</t>
  </si>
  <si>
    <t>Housing Authority</t>
  </si>
  <si>
    <t>Committee of Adjustment</t>
  </si>
  <si>
    <t>Museum</t>
  </si>
  <si>
    <t>Parks Board</t>
  </si>
  <si>
    <t>Previous year's levies .  .  .  .  .  .  .  .  .  .  .  .  .  .  .  .  .  .  .  .  .  .  .  .  .  .  .  .  .  .  .  .  .  .  .  .  .  .  .  .  .  .  .  .  .  .  .  .  .  .  .  .  .  .  .  .  .  .  .  .  .  .  .  .  .  .  .  .  .  .  .  .  .  .  .  .  .  .  .  .  .  .  .  .  .  .  .  .  .  .  .  .  .  .  .  .  .  .  .  .  .  .  .  .  .  .  .  .  .  .  .  .  .  .  .  .  .  .  .  .  .  .  .  .  .  .  .  .  .  .  .  .  .  .  .  .  .  .  .  .  .  .  .  .  .  .  .  .  .</t>
  </si>
  <si>
    <t>APPLICATIONS of CAPITAL FUND FINANCING</t>
  </si>
  <si>
    <t>Lot levies .  .  .  .  .  .  .  .  .  .  .  .  .  .  .  .  .  .  .  .  .  .  .  .  .  .  .  .  .  .  .  .  .  .  .  .  .  .  .  .  .  .  .  .  .  .  .  .  .  .  .  .  .  .  .  .  .  .  .  .  .  .  .  .  .  .  .  .  .  .  .  .  .  .  .  .  .  .  .  .  .  .  .  .  .  .  .  .  .  .  .  .  .  .  .  .  .  .</t>
  </si>
  <si>
    <t>Subventions conditionnelles de l'Ontario (Tableau 12 9910 01) .  .  .  .  .  .  .  .  .  .  .  .  .  .  .  .  .  .  .  .  .  .  .  .  .  .  .  .  .  .  .  .  .  .  .  .  .  .  .  .  .  .  .  .  .  .  .  .  .  .  .  .  .  .  .  .  .  .  .  .  .  .  .  .  .  .  .  .  .  .  .  .  .  .  .  .  .  .</t>
  </si>
  <si>
    <t>To Others .  .  .  .  .  .  .  .  .  .  .  .  .  .  .  .  .  .  .  .  .  .  .  .  .  .  .  .  .  .  .  .  .  .  .  .  .  .  .  .  .  .  .  .  .  .  .  .  .  .  .  .  .  .  .  .  .  .  .  .  .  .  .  .  .  .  .  .  .  .  .  .  .  .  .  .  .  .  .  .  .  .  .  .  .  .  .  .  .  .  .  .  .  .  .  .  .  .</t>
  </si>
  <si>
    <t>Ontario .  .  .  .  .  .  .  .  .  .  .  .  .  .  .  .  .  .  .  .  .  .  .  .  .  .  .  .  .  .  .  .  .  .  .  .  .  .  .  .  .  .  .  .  .  .  .  .  .  .  .  .  .  .  .  .  .  .  .  .  .  .  .  .  .  .  .  .  .  .  .  .  .  .  .  .  .  .  .  .  .  .  .  .  .  .  .  .  .  .  .  .  .  .  .  .  .  .</t>
  </si>
  <si>
    <t>Long Term Debt Charges (Interest)</t>
  </si>
  <si>
    <t>Contracted Services</t>
  </si>
  <si>
    <t>Rents and Financial Expenses</t>
  </si>
  <si>
    <t>External Transfers</t>
  </si>
  <si>
    <t>Long Term Debt Charges (Principal)</t>
  </si>
  <si>
    <t>Transfers to Own Funds</t>
  </si>
  <si>
    <t>Salaries, Wages and Employee Benefits</t>
  </si>
  <si>
    <t>Inter-Functional Adjustments</t>
  </si>
  <si>
    <t>Lower-Tier (Single-Tier)</t>
  </si>
  <si>
    <t>Upper-Tier</t>
  </si>
  <si>
    <t>Grad. Tax Rates in Effect?</t>
  </si>
  <si>
    <t>Amounts Added to Tax Bills</t>
  </si>
  <si>
    <t>Sale of publications, equipment, etc. .  .  .  .  .  .  .  .  .  .  .  .  .  .  .  .  .  .  .  .  .  .  .  .  .  .  .  .  .  .  .  .  .  .  .  .  .  .  .  .  .  .  .  .  .  .  .  .  .  .  .  .  .  .  .  .  .  .  .  .  .  .  .  .  .  .  .  .  .  .  .  .  .  .  .  .  .  .</t>
  </si>
  <si>
    <t>CZ 0</t>
  </si>
  <si>
    <r>
      <t>Water Main Breaks</t>
    </r>
    <r>
      <rPr>
        <sz val="7"/>
        <rFont val="Arial Narrow"/>
        <family val="2"/>
      </rPr>
      <t>:   Number of water main breaks per 100 kilometres of water distribution pipe in a year</t>
    </r>
  </si>
  <si>
    <r>
      <t>Diversion of Residential Solid Waste</t>
    </r>
    <r>
      <rPr>
        <sz val="7"/>
        <rFont val="Arial Narrow"/>
        <family val="2"/>
      </rPr>
      <t>:   Percentage of residential solid waste diverted for recycling</t>
    </r>
  </si>
  <si>
    <r>
      <t>Preservation of Agricultural Land in Reporting Year</t>
    </r>
    <r>
      <rPr>
        <sz val="7"/>
        <rFont val="Arial Narrow"/>
        <family val="2"/>
      </rPr>
      <t>:  Percentage of land designated for agricultural purposes which was not re-designated for other uses during the reporting year</t>
    </r>
  </si>
  <si>
    <t>Recreation and cultural services</t>
  </si>
  <si>
    <t xml:space="preserve">Roadways .  .  .  .  .  .  .  .  .  .  .  .  .  .  .  .  .  .  .  .  .  .  .  .  .  .  .  .  .  .  .  .  .  .  .  .  .  .  .  .  .  .  .  .  .  .  .  .  .  .  .  .  .  .  .  .  .  .  .  .  .  .  .  .  .  .  .  .  .  .  .  .  .  .  .  .  .  .  .  .  .  .  .  .  .  .  .  .  .  .  .  .  .  .  .  .  .  .  .  .  .  .  .  .  .  .  .  .  .  .  .  . </t>
  </si>
  <si>
    <t>Year 2009 .  .  .  .  .  .  .  .  .  .  .  .  .  .  .  .  .  .  .  .  .  .  .  .  .  .  .  .  .  .  .  .  .  .  .  .  .  .  .  .  .  .  .  .  .  .  .  .  .  .  .  .  .  .  .  .  .  .  .  .  .  .  .  .  .  .  .  .  .  .  .  .  .  .  .  .  .  .  .  .  .  .  .  .  .  .  .  .  .  .  .  .  .  .  .  .  .  .</t>
  </si>
  <si>
    <t>check</t>
  </si>
  <si>
    <t>(Exclude debt charges reported in columns 2 and 8)</t>
  </si>
  <si>
    <r>
      <t>Preservation of Agricultural Land Relative to Base Year</t>
    </r>
    <r>
      <rPr>
        <sz val="7"/>
        <color indexed="8"/>
        <rFont val="Arial Narrow"/>
        <family val="2"/>
      </rPr>
      <t>:   Percentage of land designated for agricultural purposes which was not re-designated for other uses relative to the base year of 2000</t>
    </r>
  </si>
  <si>
    <r>
      <t>Number of Hectares Re-designated During Reporting Year</t>
    </r>
    <r>
      <rPr>
        <sz val="7"/>
        <color indexed="8"/>
        <rFont val="Arial Narrow"/>
        <family val="2"/>
      </rPr>
      <t>:  Number of hectares of land originally designated for agricultural purposes which was re-designated for other uses during the reporting year</t>
    </r>
  </si>
  <si>
    <r>
      <t>Number of Hectares Re-designated Since January 1, 2000</t>
    </r>
    <r>
      <rPr>
        <sz val="7"/>
        <color indexed="8"/>
        <rFont val="Arial Narrow"/>
        <family val="2"/>
      </rPr>
      <t>:  Number of hectares of land originally designated for agricultural purposes which was re-designated for other uses since January 1, 2000</t>
    </r>
  </si>
  <si>
    <r>
      <t xml:space="preserve">Size of Settlement Area:  </t>
    </r>
    <r>
      <rPr>
        <sz val="7"/>
        <color indexed="8"/>
        <rFont val="Arial Narrow"/>
        <family val="2"/>
      </rPr>
      <t>Hectares of land in the settlement area as of December 31 of the reporting year</t>
    </r>
  </si>
  <si>
    <t>1265</t>
  </si>
  <si>
    <r>
      <t>Effective Snow and Ice Control for Winter Roads</t>
    </r>
    <r>
      <rPr>
        <sz val="7"/>
        <rFont val="Arial Narrow"/>
        <family val="2"/>
      </rPr>
      <t>:   Percentage of winter events where the response met or exceeded locally determined municipal service levels for road maintenance</t>
    </r>
  </si>
  <si>
    <r>
      <t>Trails</t>
    </r>
    <r>
      <rPr>
        <sz val="7"/>
        <rFont val="Arial Narrow"/>
        <family val="2"/>
      </rPr>
      <t>:  Total kilometres of trails per 1,000 persons</t>
    </r>
  </si>
  <si>
    <t>PIL:  Vacant Land, 'General' Only</t>
  </si>
  <si>
    <t>Complete for each municipally owned Solid Waste Management facility with an MOE Certificate of Approval which has a compliance order for remediation</t>
  </si>
  <si>
    <t>Sick leave .  .  .  .  .  .  .  .  .  .  .  .  .  .  .  .  .  .  .  .  .  .  .  .  .  .  .  .  .  .  .  .  .  .  .  .  .  .  .  .  .  .  .  .  .  .  .  .  .  .  .  .  .  .  .  .  .  .  .  .  .  .  .  .  .  .  .  .  .  .  .  .  .  .  .  .  .  .  .  .  .  .  .  .  .  .  .  .  .  .  .  .  .  .  .  .  .  .</t>
  </si>
  <si>
    <t>English - Public</t>
  </si>
  <si>
    <t>RT</t>
  </si>
  <si>
    <t>10</t>
  </si>
  <si>
    <t>12</t>
  </si>
  <si>
    <t>16</t>
  </si>
  <si>
    <t>18</t>
  </si>
  <si>
    <t>1-800-267-9438</t>
  </si>
  <si>
    <t>5045</t>
  </si>
  <si>
    <t>5055</t>
  </si>
  <si>
    <t>5078</t>
  </si>
  <si>
    <t>5079</t>
  </si>
  <si>
    <t>5077</t>
  </si>
  <si>
    <t>5076</t>
  </si>
  <si>
    <t>5699</t>
  </si>
  <si>
    <t>6099</t>
  </si>
  <si>
    <t>0255</t>
  </si>
  <si>
    <t>5001</t>
  </si>
  <si>
    <r>
      <t xml:space="preserve">Balance, end of year </t>
    </r>
    <r>
      <rPr>
        <sz val="8"/>
        <rFont val="Arial Narrow"/>
        <family val="2"/>
      </rPr>
      <t>.  .  .  .  .  .  .  .  .  .  .  .  .  .  .  .  .  .  .  .  .  .  .  .  .  .  .  .  .  .  .  .  .  .  .  .  .  .  .  .  .  .  .  .  .  .  .  .  .  .  .  .  .  .  .  .  .  .  .  .  .  .  .  .  .  .  .  .  .  .  .  .  .  .  .  .  .  .  .  .  .  .  .  .  .  .  .  .  .  .  .  .  .  .  .  .  .  .</t>
    </r>
  </si>
  <si>
    <t>Post employment benefits</t>
  </si>
  <si>
    <t>RECREATION AND CULTURAL SERVICES</t>
  </si>
  <si>
    <t>SOCIAL HOUSING</t>
  </si>
  <si>
    <t>SOCIAL AND FAMILY SERVICES</t>
  </si>
  <si>
    <t>HEALTH SERVICES</t>
  </si>
  <si>
    <t>CG 0</t>
  </si>
  <si>
    <t xml:space="preserve">Site 15 .  .  .  .  .  .  .  .  .  .  .  .  .  .  .  .  .  .  .  .  .  .  .  .  .  .  .  .  .  .  .  .  .  .  .  .  .  .  .  .  .  .  .  .  .  .  .  .  .  .  .  .  .  .  .  .  .  .  .  .  </t>
  </si>
  <si>
    <t>new lots within entire municipality</t>
  </si>
  <si>
    <t>new blocks within entire municipality</t>
  </si>
  <si>
    <t>new units within entire municipality</t>
  </si>
  <si>
    <t>of land designated for agricultural purposes in the Official Plan was not re-designated for other uses during the reporting year</t>
  </si>
  <si>
    <t>2.   Capping Parameters and Results</t>
  </si>
  <si>
    <t>Phase-In Program in Effect?</t>
  </si>
  <si>
    <t>Notes receivable .  .  .  .  .  .  .  .  .  .  .  .  .  .  .  .  .  .  .  .  .  .  .  .  .  .  .  .  .  .  .  .  .  .  .  .  .  .  .  .  .  .  .  .  .  .  .  .  .  .  .  .  .  .  .  .  .  .  .  .  .  .  .  .  .  .  .  .  .  .  .  .  .  .  .  .  .  .  .  .  .  .  .  .  .  .  .  .  .  .  .  .  .  .  .  .  .  .  .  .  .  .  .  .  .  .  .  .  .  .  .  .  .  .  .  .  .  .  .  .  .  .  .  .  .  .  .  .  .  .  .  .  .  .  .  .  .  .  .  .  .  .  .  .  .  .  .  .  .</t>
  </si>
  <si>
    <t>R05</t>
  </si>
  <si>
    <r>
      <t>Other Muns and Enterprises</t>
    </r>
    <r>
      <rPr>
        <sz val="7"/>
        <rFont val="Arial Narrow"/>
        <family val="2"/>
      </rPr>
      <t xml:space="preserve"> .  .  .  .  .  .  .  .  .  .  .  .  .  .  .  .  .  .  .  .  .  .  .  .  .  .  .  .  .  .  .  .  .  .  .  .  .  .  .  .  .  .  .  .  .  . </t>
    </r>
  </si>
  <si>
    <t>Library Board</t>
  </si>
  <si>
    <t>Waterloo R</t>
  </si>
  <si>
    <t>3012</t>
  </si>
  <si>
    <t>/ certificate</t>
  </si>
  <si>
    <t>/ cheque</t>
  </si>
  <si>
    <t>/ letter</t>
  </si>
  <si>
    <t>/ tag</t>
  </si>
  <si>
    <t>/ page</t>
  </si>
  <si>
    <t>/ affidavit</t>
  </si>
  <si>
    <t>/ exam</t>
  </si>
  <si>
    <t>/ licence</t>
  </si>
  <si>
    <t>/ list</t>
  </si>
  <si>
    <t>/ bag</t>
  </si>
  <si>
    <t>/ dwelling</t>
  </si>
  <si>
    <t>/ household</t>
  </si>
  <si>
    <t>/ grave</t>
  </si>
  <si>
    <t>/ report</t>
  </si>
  <si>
    <t>/ book per day</t>
  </si>
  <si>
    <t>/ item per day</t>
  </si>
  <si>
    <t>/ use</t>
  </si>
  <si>
    <t>/ request</t>
  </si>
  <si>
    <t>/ permit</t>
  </si>
  <si>
    <t>/ statement</t>
  </si>
  <si>
    <t>/ inspection</t>
  </si>
  <si>
    <t>/ application</t>
  </si>
  <si>
    <t>/ person</t>
  </si>
  <si>
    <t>/ course</t>
  </si>
  <si>
    <t>/ membership</t>
  </si>
  <si>
    <t>/ document</t>
  </si>
  <si>
    <t>/ load</t>
  </si>
  <si>
    <t>D01</t>
  </si>
  <si>
    <t>D02</t>
  </si>
  <si>
    <t>D03</t>
  </si>
  <si>
    <t>D04</t>
  </si>
  <si>
    <t>D05</t>
  </si>
  <si>
    <t>D06</t>
  </si>
  <si>
    <t>W01</t>
  </si>
  <si>
    <t>W02</t>
  </si>
  <si>
    <t>W03</t>
  </si>
  <si>
    <t>W04</t>
  </si>
  <si>
    <t>T01</t>
  </si>
  <si>
    <t>T02</t>
  </si>
  <si>
    <t>T03</t>
  </si>
  <si>
    <t>T04</t>
  </si>
  <si>
    <t>T05</t>
  </si>
  <si>
    <t>T06</t>
  </si>
  <si>
    <t>A01</t>
  </si>
  <si>
    <t>A02</t>
  </si>
  <si>
    <t>A03</t>
  </si>
  <si>
    <t>A04</t>
  </si>
  <si>
    <t>A05</t>
  </si>
  <si>
    <t>V01</t>
  </si>
  <si>
    <t>V02</t>
  </si>
  <si>
    <t>V03</t>
  </si>
  <si>
    <t>V04</t>
  </si>
  <si>
    <t>V05</t>
  </si>
  <si>
    <t>Recreational land (the Planning Act) .  .  .  .  .  .  .  .  .  .  .  .  .  .  .  .  .  .  .  .  .  .  .  .  .  .  .  .  .  .  .  .  .  .  .  .  .  .  .  .  .  .  .  .  .  .  .  .  .  .  .  .  .  .  .  .  .  .  .  .  .  .  .  .  .  .  .  .  .  .  .  .  .  .  .  .  .  .  .  .  .  .  .  .  .  .  .  .  .  .  .  .  .  .  .  .  .  .</t>
  </si>
  <si>
    <t>Corporate Management .  .  .  .  .  .  .  .  .  .  .  .  .  .  .  .  .  .  .  .  .  .  .  .  .  .  .  .  .  .  .  .  .  .  .  .  .  .  .  .  .  .  .  .  .  .  .  .  .  .  .  .  .  .  .  .  .  .  .  .  .  .  .  .  .  .  .  .  .  .  .  .  .  .  .  .  .  .  .  .  .  .  .  .  .  .  .  .  .  .  .  .  .  .  .  .  .  .</t>
  </si>
  <si>
    <t>Other municipalities .  .  .  .  .  .  .  .  .  .  .  .  .  .  .  .  .  .  .  .  .  .  .  .  .  .  .  .  .  .  .  .  .  .  .  .  .  .  .  .  .  .  .  .  .  .  .  .  .  .  .  .  .  .  .  .  .  .  .  .  .  .  .  .  .  .  .  .  .  .  .  .  .  .  .  .  .  .  .  .  .  .  .  .  .  .  .  .  .  .  .  .  .  .  .  .  .  .  .  .  .  .  .  .  .  .  .  .  .  .  .  .  .  .  .  .  .  .  .  .  .  .  .  .  .  .  .  .  .  .  .  .  .  .  .  .  .  .  .  .  .  .  .  .  .  .  .  .  .</t>
  </si>
  <si>
    <t>Peterborough Co</t>
  </si>
  <si>
    <t>Government Business Enterprise Equity, beginning of year .  .  .  .  .  .  .  .  .  .  .  .  .  .  .  .  .  .  .  .  .  .  .  .  .  .  .  .  .  .  .  .  .  .  .  .  .  .  .  .  .  .  .  .  .  .  .  .  .  .  .  .  .  .  .  .  .  .  .  .  .  .  .  .  .  .  .  .  .  .  .  .  .  .  .  .  .  .</t>
  </si>
  <si>
    <t>1
2
3
4
5</t>
  </si>
  <si>
    <t>Total tonnes of residential solid waste disposed of and total tonnes diverted</t>
  </si>
  <si>
    <t>Payments for long term commitments and liabilities financed from revenue fund and approved by the OMB or Council  .  .  .  .  .  .  .  .  .  .  .  .  .  .  .  .  .  .  .  .  .  .  .  .  .  .  .  .  .  .  .  .  .  .  .  .  .  .  .  .  .  .  .  .  .  .  .  .  .  .  .  .  .  .  .  .  .  .  .  .  .  .  .  .  .  .  .  .  .  .  .  .  .  .  .  .  .  .  .  .  .  .  .  .  .  .  .  .  .  .  .  .  .  .  .  .  .  .  .  .  .  .  .  .  .  .  .  .  .  .  .  .  .  .  .  .  .  .  .  .  .  .  .  .  .  .  .  .  .  .  .  .  .  .  .  .  .  .  .  .  .  .  .  .  .  .  .  .  .  .  .  .  .  .  .  .  .  .  .  .  .  .  .  .  .  .  .  .  .  .  .  .  .  .  .  .  .  .  .</t>
  </si>
  <si>
    <t xml:space="preserve">Distribution of Drinking Water .  .  .  .  .  .  .  .  .  .  .  .  .  .  .  .  .  .  .  .  .  .  .  .  .  .  .  .  .  .  .  .  .  .  .  .  .  .  .  .  .  .  .  .  .  .  .  .  .  .  . </t>
  </si>
  <si>
    <t>Current purposes .  .  .  .  .  .  .  .  .  .  .  .  .  .  .  .  .  .  .  .  .  .  .  .  .  .  .  .  .  .  .  .  .  .  .  .  .  .  .  .  .  .  .  .  .  .  .  .  .  .  .  .  .  .  .  .  .  .  .  .  .  .  .  .  .  .  .  .  .  .  .  .  .  .  .  .  .  .  .  .  .  .  .  .  .  .  .  .  .  .  .  .  .  .  .  .  .  .  .  .  .  .  .  .  .  .  .  .  .  .  .  .  .  .  .  .  .  .  .  .  .  .  .  .  .  .  .  .  .  .  .  .  .  .  .  .  .  .  .  .  .  .  .  .  .  .  .  .  .</t>
  </si>
  <si>
    <t>0650</t>
  </si>
  <si>
    <t>0698</t>
  </si>
  <si>
    <t>0860</t>
  </si>
  <si>
    <t>0870</t>
  </si>
  <si>
    <t>1030</t>
  </si>
  <si>
    <t>1040</t>
  </si>
  <si>
    <t>1098</t>
  </si>
  <si>
    <t>1298</t>
  </si>
  <si>
    <t>1698</t>
  </si>
  <si>
    <t>1898</t>
  </si>
  <si>
    <t>1210</t>
  </si>
  <si>
    <t>1220</t>
  </si>
  <si>
    <t>1240</t>
  </si>
  <si>
    <t>Insurance .  .  .  .  .  .  .  .  .  .  .  .  .  .  .  .  .  .  .  .  .  .  .  .  .  .  .  .  .  .  .  .  .  .  .  .  .  .  .  .  .  .  .  .  .  .  .  .  .  .  .  .  .  .  .  .  .  .  .  .  .  .  .  .  .  .  .  .  .  .  .  .  .  .  .  .  .  .  .  .  .  .  .  .  .  .  .  .  .  .  .  .  .  .  .  .  .  .</t>
  </si>
  <si>
    <t>0040</t>
  </si>
  <si>
    <t xml:space="preserve">Supplementary PILS .  .  .  .  .  .  .  .  .  .  .  .  .  .  .  .  .  .  .  .  .  .  .  .  .  .  .  .  .  .  .  .  .  .  .  .  .  .  .  .  .  .  .  .  .  . </t>
  </si>
  <si>
    <t>2270</t>
  </si>
  <si>
    <r>
      <t>Number of hectares re-designated during reporting year</t>
    </r>
    <r>
      <rPr>
        <sz val="7"/>
        <rFont val="Arial Narrow"/>
        <family val="2"/>
      </rPr>
      <t>:  Number of hectares of land originally designated for agricultural purposes which was re-designated for other uses during the reporting year</t>
    </r>
  </si>
  <si>
    <t>Year 2008 .  .  .  .  .  .  .  .  .  .  .  .  .  .  .  .  .  .  .  .  .  .  .  .  .  .  .  .  .  .  .  .  .  .  .  .  .  .  .  .  .  .  .  .  .  .  .  .  .  .  .  .  .  .  .  .  .  .  .  .  .  .  .  .  .  .  .  .  .  .  .  .  .  .  .  .  .  .  .  .  .  .  .  .  .  .  .  .  .  .  .  .  .  .  .  .  .  .</t>
  </si>
  <si>
    <t>Please provide a brief description of all NEW User Fees included under the Functional Categories in Part 1 of Schedule 82:</t>
  </si>
  <si>
    <r>
      <t>Investments</t>
    </r>
    <r>
      <rPr>
        <sz val="7"/>
        <rFont val="Arial Narrow"/>
        <family val="2"/>
      </rPr>
      <t xml:space="preserve"> *</t>
    </r>
  </si>
  <si>
    <t>1610</t>
  </si>
  <si>
    <t>1620</t>
  </si>
  <si>
    <t>PLUS:   Amounts added to tax bills for collection purposes only .  .  .  .  .  .  .  .  .  .  .  .  .  .  .  .  .  .  .  .  .  .  .  .  .  .  .  .  .  .  .  .  .  .  .  .  .  .  .  .  .  .  .  .  .  .  .  .  .  .  .  .  .  .  .  .  .  .  .  .  .  .  .  .  .  .  .  .  .  .  .  .  .  .  .  .  .  .  .  .  .  .  .  .  .  .  .  .  .  .  .  .  .  .  .  .  .  .</t>
  </si>
  <si>
    <t>Governance .  .  .  .  .  .  .  .  .  .  .  .  .  .  .  .  .  .  .  .  .  .  .  .  .  .  .  .  .  .  .  .  .  .  .  .  .  .  .  .  .  .  .  .  .  .  .  .  .  .  .  .  .  .  .  .  .  .  .  .  .  .  .  .  .  .  .  .  .  .  .  .  .  .  .  .  .  .  .  .  .  .  .  .  .  .  .  .  .  .  .  .  .  .  .  .  .  .</t>
  </si>
  <si>
    <t>PLUS:  Adjustments for PSAB .  .  .  .  .  .  .  .  .  .  .  .  .  .  .  .  .  .  .  .  .  .  .  .  .  .  .  .  .  .  .  .  .  .  .  .  .  .  .  .  .  .  .  .  .  .  .  .  .  .  .  .  .  .  .  .  .  .  .  .  .  .  .  .  .  .  .  .  .  .  .  .  .  .  .  .  .  .</t>
  </si>
  <si>
    <t>Utility transmission and utility corridors (RTC = U) - from Ontario Enterprises .  .  .  .  .  .  .  .  .  .  .  .  .  .  .  .  .  .  .  .  .  .  .  .  .  .  .  .  .  .  .  .  .  .  .  .  .  .  .  .  .  .  .  .  .  .  .  .  .  .  .  .  .  .  .  .  .  .  .  .  .  .  .  .  .  .  .  .  .  .  .  .  .  .  .  .  .  .  .  .  .  .  .  .  .  .  .  .  .  .  .  .  .  .  .  .  .  .</t>
  </si>
  <si>
    <t>Dons .  .  .  .  .  .  .  .  .  .  .  .  .  .  .  .  .  .  .  .  .  .  .  .  .  .  .  .  .  .  .  .  .  .  .  .  .  .  .  .  .  .  .  .  .  .  .  .  .  .  .  .  .  .  .  .  .  .  .  .  .  .  .  .  .  .  .  .  .  .  .  .  .  .  .  .  .  .</t>
  </si>
  <si>
    <t>of wastewater is estimated to have bypassed treatment</t>
  </si>
  <si>
    <t xml:space="preserve">General municipal .  .  .  .  .  .  .  .  .  .  .  .  .  .  .  .  .  .  .  .  .  .  .  .  .  .  .  .  .  .  .  .  .  .  .  .  .  .  .  .  .  .  .  .  .  .  .  .  .  .  .  .  .  .  .  .  .  .  .  .  .  .  .  .  .  .  .  .  .  .  .  .  .  .  .  .  .  .  .  .  .  .  .  .  .  .  .  .  .  .  .  .  .  </t>
  </si>
  <si>
    <t>Social housing .  .  .  .  .  .  .  .  .  .  .  .  .  .  .  .  .  .  .  .  .  .  .  .  .  .  .  .  .  .  .  .  .  .  .  .  .  .  .  .  .  .  .  .  .  .  .  .  .  .  .  .  .  .  .  .  .  .  .  .  .  .  .  .  .  .  .  .  .  .  .  .  .  .  .  .  .  .  .  .  .  .  .  .  .  .  .  .  .  .  .  .  .  .  .  .  .  .  .  .  .  .  .</t>
  </si>
  <si>
    <t>Accounts payable and accrued liabilities</t>
  </si>
  <si>
    <t>3101</t>
  </si>
  <si>
    <t>3102</t>
  </si>
  <si>
    <t>3103</t>
  </si>
  <si>
    <t>3104</t>
  </si>
  <si>
    <t>3105</t>
  </si>
  <si>
    <t>LESS:  Total revenue fund expenditures LESS Unfunded Liabilities  (SLC 40 9910 15) .  .  .  .  .  .  .  .  .  .  .  .  .  .  .  .  .  .  .  .  .  .  .  .  .  .  .  .  .  .  .  .  .  .  .  .  .  .  .  .  .  .  .  .  .  .  .  .  .  .  .  .  .  .  .  .  .  .  .  .  .  .  .  .  .  .  .  .  .  .  .  .  .  .  .  .  .  .</t>
  </si>
  <si>
    <t>Adjustment to PILS Levied</t>
  </si>
  <si>
    <t>Distribution of Education PILS in column 10 by School Board</t>
  </si>
  <si>
    <t>LESS:   Amounts to be recovered in future years</t>
  </si>
  <si>
    <t>Amounts added to tax bills for collection purposes only .  .  .  .  .  .  .  .  .  .  .  .  .  .  .  .  .  .  .  .  .  .  .  .  .  .  .  .  .  .  .  .  .  .  .  .  .  .  .  .  .  .  .  .  .  .  .  .  .  .  .  .  .  .  .  .  .  .  .  .  .  .  .  .  .  .  .  .  .  .  .  .  .  .  .  .  .  .  .  .  .  .  .  .  .  .  .  .  .  .  .  .  .  .  .  .  .  .</t>
  </si>
  <si>
    <t xml:space="preserve">Social housing .  .  .  .  .  .  .  .  .  .  .  .  .  .  .  .  .  .  .  .  .  .  .  .  .  .  .  .  .  .  .  .  .  .  .  .  .  .  .  .  .  .  .  .  .  .  .  .  .  .  .  .  .  .  .  .  .  .  .  .  .  .  .  .  .  .  .  .  .  .  .  .  .  .  .  .  </t>
  </si>
  <si>
    <t>YYYYMMDD</t>
  </si>
  <si>
    <t>Licences, permits, rents, etc.</t>
  </si>
  <si>
    <t xml:space="preserve">TOTAL Debt burden of the municipality  </t>
  </si>
  <si>
    <t>0020</t>
  </si>
  <si>
    <t>0022</t>
  </si>
  <si>
    <t>0054</t>
  </si>
  <si>
    <t>5020</t>
  </si>
  <si>
    <t>5210</t>
  </si>
  <si>
    <t>5410</t>
  </si>
  <si>
    <t>5420</t>
  </si>
  <si>
    <t>5430</t>
  </si>
  <si>
    <t>5610</t>
  </si>
  <si>
    <t>5810</t>
  </si>
  <si>
    <t xml:space="preserve">Taxable assessment  (SLC 22 9299 07) .  .  .  .  .  .  .  .  .  .  .  .  .  .  .  .  .  .  .  .  .  .  .  .  .  .  .  .  .  .  .  .  .  .  .  .  .  .  .  .  .  .  .  .  .  .  .  .  .  .  .  .  .  .  .  .  .  .  .  .  .  .  .  .  .  .  .  .  .  .  .  .  .  .  .  .  .  .  .  .  .  .  .  .  .  .  .  .  .  .  .  .  .  .  .  .  .  </t>
  </si>
  <si>
    <t>TOTAL Liabilities</t>
  </si>
  <si>
    <t>TOTAL Assets</t>
  </si>
  <si>
    <t>Other Assets</t>
  </si>
  <si>
    <t>TOTAL Financial Assets</t>
  </si>
  <si>
    <t>TOTAL Other Assets</t>
  </si>
  <si>
    <t>Disc %  &lt;&gt;  100%</t>
  </si>
  <si>
    <t>Government Business Enterprises .  .  .  .  .  .  .  .  .  .  .  .  .  .  .  .  .  .  .  .  .  .  .  .  .  .  .  .  .  .  .  .  .  .  .  .  .  .  .  .  .  .  .  .  .  .  .  .  .  .  .  .  .  .  .  .  .  .  .  .  .  .  .  .  .  .  .  .  .  .  .  .  .  .  .  .  .  .  .  .  .  .  .  .  .  .  .  .  .  .  .  .  .  .  .  .  .  .</t>
  </si>
  <si>
    <t>valeur nominale en E.U. $</t>
  </si>
  <si>
    <t xml:space="preserve">Railway Rights-of-way .  .  .  .  .  .  .  .  .  .  .  .  .  .  .  .  .  .  .  .  .  .  .  .  .  .  .  .  .  .  .  .  .  .  .  .  .  .  .  .  .  .  .  .  .  . </t>
  </si>
  <si>
    <t xml:space="preserve">Utility Corridors/Transmission .  .  .  .  .  .  .  .  .  .  .  .  .  .  .  .  .  .  .  .  .  .  .  .  .  .  .  .  .  .  .  .  .  .  .  .  .  .  .  .  .  .  .  .  .  . </t>
  </si>
  <si>
    <t>5236</t>
  </si>
  <si>
    <t>5437</t>
  </si>
  <si>
    <t xml:space="preserve">Pipelines .  .  .  .  .  .  .  .  .  .  .  .  .  .  .  .  .  .  .  .  .  .  .  .  .  .  .  .  .  .  .  .  .  .  .  .  .  .  .  .  .  .  .  .  .  . </t>
  </si>
  <si>
    <t xml:space="preserve">Other Property Classes .  .  .  .  .  .  .  .  .  .  .  .  .  .  .  .  .  .  .  .  .  .  .  .  .  .  .  .  .  .  .  .  .  .  .  .  .  .  .  .  .  .  .  .  .  . </t>
  </si>
  <si>
    <t>Utility transmission and utility corridors (RTC = U) .  .  .  .  .  .  .  .  .  .  .  .  .  .  .  .  .  .  .  .  .  .  .  .  .  .  .  .  .  .  .  .  .  .  .  .  .  .  .  .  .  .  .  .  .  .  .  .  .  .  .  .  .  .  .  .  .  .  .  .  .  .  .  .  .  .  .  .  .  .  .  .  .  .  .  .  .  .  .  .  .  .  .  .  .  .  .  .  .  .  .  .  .  .  .  .  .  .</t>
  </si>
  <si>
    <t>9.   TOTAL AMOUNT LEVIED</t>
  </si>
  <si>
    <t>Railway rights-of-way (RTC = W) - from Ontario Enterprises .  .  .  .  .  .  .  .  .  .  .  .  .  .  .  .  .  .  .  .  .  .  .  .  .  .  .  .  .  .  .  .  .  .  .  .  .  .  .  .  .  .  .  .  .  .  .  .  .  .  .  .  .  .  .  .  .  .  .  .  .  .  .  .  .  .  .  .  .  .  .  .  .  .  .  .  .  .  .  .  .  .  .  .  .  .  .  .  .  .  .  .  .  .  .  .  .  .</t>
  </si>
  <si>
    <t>Program Support .  .  .  .  .  .  .  .  .  .  .  .  .  .  .  .  .  .  .  .  .  .  .  .  .  .  .  .  .  .  .  .  .  .  .  .  .  .  .  .  .  .  .  .  .  .  .  .  .  .  .  .  .  .  .  .  .  .  .  .  .  .  .  .  .  .  .  .  .  .  .  .  .  .  .  .  .  .  .  .  .  .  .  .  .  .  .  .  .  .  .  .  .  .  .  .  .  .</t>
  </si>
  <si>
    <t>5920</t>
  </si>
  <si>
    <t>Trailer revenue and permits .  .  .  .  .  .  .  .  .  .  .  .  .  .  .  .  .  .  .  .  .  .  .  .  .  .  .  .  .  .  .  .  .  .  .  .  .  .  .  .  .  .  .  .  .  .  .  .  .  .  .  .  .  .  .  .  .  .  .  .  .  .  .  .  .  .  .  .  .  .  .  .  .  .  .  .  .  .</t>
  </si>
  <si>
    <t>C   Commercial .  .  .  .  .  .  .  .  .  .  .  .  .  .  .  .  .  .  .  .  .  .  .  .  .  .  .  .  .  .  .  .  .  .  .  .  .  .  .  .  .  .  .  .  .  .  .</t>
  </si>
  <si>
    <t>REVENUE FUND EXPENDITURES</t>
  </si>
  <si>
    <t>LONG TERM LIABILITIES AND COMMITMENTS</t>
  </si>
  <si>
    <t>Title</t>
  </si>
  <si>
    <t>Salaries and wages  .  .  .  .  .  .  .  .  .  .  .  .  .  .  .  .  .  .  .  .  .  .  .  .  .  .  .  .  .  .  .  .  .  .  .  .  .  .  .  .  .  .  .  .  .  .  .  .  .  .  .  .  .  .  .  .  .  .  .  .  .  .  .  .  .  .  .  .  .  .  .  .  .  .  .  .  .  .  .  .  .  .  .  .  .  .  .  .  .  .  .  .  .  .  .  .  .  .  .  .  .  .  .  .  .  .  .  .  .  .  .  .  .</t>
  </si>
  <si>
    <t>First Due Date</t>
  </si>
  <si>
    <t>Last Due Date</t>
  </si>
  <si>
    <t>Tableau 80</t>
  </si>
  <si>
    <t>Schedule 80</t>
  </si>
  <si>
    <t>0305</t>
  </si>
  <si>
    <t>0315</t>
  </si>
  <si>
    <t>0325</t>
  </si>
  <si>
    <t>0330</t>
  </si>
  <si>
    <t>0335</t>
  </si>
  <si>
    <t>0345</t>
  </si>
  <si>
    <t>0350</t>
  </si>
  <si>
    <t>0355</t>
  </si>
  <si>
    <t>Revenue received from other municipalities for services delivered by CMSM  .  .  .  .  .  .  .  .  .  .  .  .  .  .  .  .  .  .  .  .  .  .  .  .  .  .  .  .  .  .  .  .  .  .  .  .  .  .  .  .  .  .  .  .  .  .  .  .  .  .  .  .  .  .  .  .  .  .  .  .  .  .  .  .  .  .  .  .  .  .  .  .  .  .  .  .  .  .  .  .  .  .  .  .  .  .  .  .  .  .  .  .  .  .  .  .  .  .  .  .  .  .  .  .  .  .  .  .  .  .  .  .  .</t>
  </si>
  <si>
    <t>Additional information contained in Schedule 12  (CMSM's only)</t>
  </si>
  <si>
    <t>8210</t>
  </si>
  <si>
    <t>Fire Board</t>
  </si>
  <si>
    <t>Own Municipality</t>
  </si>
  <si>
    <t xml:space="preserve">Buildings .  .  .  .  .  .  .  .  .  .  .  .  .  .  .  .  .  .  .  .  .  .  .  .  .  .  .  .  .  .  .  .  .  .  .  .  .  .  .  .  .  .  .  .  .  .  .  .  .  .  .  .  .  .  .  .  .  .  .  .  .  .  .  .  . </t>
  </si>
  <si>
    <t>Other financial assets</t>
  </si>
  <si>
    <t>Contributions from revenue fund .  .  .  .  .  .  .  .  .  .  .  .  .  .  .  .  .  .  .  .  .  .  .  .  .  .  .  .  .  .  .  .  .  .  .  .  .  .  .  .  .  .  .  .  .  .  .  .  .  .  .  .  .  .  .  .  .  .  .  .  .  .  .  .  .  .  .  .  .  .  .  .  .  .  .  .  .  .  .  .  .  .  .  .  .  .  .  .  .  .  .  .  .  .  .  .  .  .</t>
  </si>
  <si>
    <t>CONSOLIDATED FINANCIAL POSITION</t>
  </si>
  <si>
    <t>6.   Total Dollar Losses due to Structural Fires</t>
  </si>
  <si>
    <t>MPAC Data</t>
  </si>
  <si>
    <t>Municipal Data</t>
  </si>
  <si>
    <t>Households and Population</t>
  </si>
  <si>
    <t xml:space="preserve">Property Assessment </t>
  </si>
  <si>
    <t>0031</t>
  </si>
  <si>
    <t>0032</t>
  </si>
  <si>
    <t>0033</t>
  </si>
  <si>
    <t>9901</t>
  </si>
  <si>
    <t>Schedule 90</t>
  </si>
  <si>
    <t>Tableau 90</t>
  </si>
  <si>
    <r>
      <t>Crime Rate</t>
    </r>
    <r>
      <rPr>
        <sz val="7"/>
        <rFont val="Arial Narrow"/>
        <family val="2"/>
      </rPr>
      <t>:   Violent crime rate per 1,000 persons</t>
    </r>
  </si>
  <si>
    <t xml:space="preserve"> .  .  .  .  .  .  .  .  .  .  .  .  .  .  .  .  .  .  .  .  .  .  .  .  .  .  .  .  .  .  .  .  .  .  .  .  .  .  .  .  .  .  .  .  .  .  .  .  .  .  .  .  .  .  .  .  .  .  .  .  .  .  .  .  .  .</t>
  </si>
  <si>
    <t>Number of Tax Bands</t>
  </si>
  <si>
    <t>CVA Boundary</t>
  </si>
  <si>
    <t>% of Highest Band Rate</t>
  </si>
  <si>
    <t>2891</t>
  </si>
  <si>
    <t>4891</t>
  </si>
  <si>
    <t>Schedule 74</t>
  </si>
  <si>
    <t>Tableau 74</t>
  </si>
  <si>
    <t>Ontario Conditional Grants</t>
  </si>
  <si>
    <r>
      <t>Number of hectares re-designated since January 1, 2000</t>
    </r>
    <r>
      <rPr>
        <sz val="7"/>
        <rFont val="Arial Narrow"/>
        <family val="2"/>
      </rPr>
      <t>:  Number of hectares of land originally designated for agricultural purposes which was re-designated for other uses since January 1, 2000</t>
    </r>
  </si>
  <si>
    <t>Solid waste landfill closure and post-closure liabilities .  .  .  .  .  .  .  .  .  .  .  .  .  .  .  .  .  .  .  .  .  .  .  .  .  .  .  .  .  .  .  .  .  .  .  .  .  .  .  .  .  .  .  .  .  .  .  .  .  .  .  .  .  .  .  .  .  .  .  .  .  .  .  .  .  .  .  .  .  .  .  .  .  .  .  .  .  .  .  .  .  .  .  .  .  .  .  .  .  .  .  .  .  .  .  .  .  .  .  .  .  .  .  .  .  .  .  .  .  .  .  .  .  .  .  .  .  .  .  .  .  .  .  .  .  .  .  .  .  .  .  .  .  .  .  .  .  .  .  .  .  .  .  .  .  .  .  .  .</t>
  </si>
  <si>
    <t>Other:  Protection</t>
  </si>
  <si>
    <t>YESNONA</t>
  </si>
  <si>
    <t>NA</t>
  </si>
  <si>
    <t>SO</t>
  </si>
  <si>
    <t>Total of all supplementary taxes (Supps, Omits, Section 444) .  .  .  .  .  .  .  .  .  .  .  .  .  .  .  .  .  .  .  .  .  .  .  .  .  .  .  .  .  .  .  .  .  .  .  .  .  .  .  .  .  .  .  .  .  .  .  .  .  .  .  .  .  .  .  .  .  .  .  .  .  .  .  .  .  .  .  .  .  .  .  .  .  .  .  .  .  .  .  .  .  .  .  .  .  .  .  .  .  .  .  .  .  .  .  .  .  .</t>
  </si>
  <si>
    <t>Total library uses for the library board .  .  .  .  .  .  .  .  .  .  .  .  .  .  .  .  .  .  .  .  .  .  .  .  .  .  .  .  .  .  .  .  .  .  .  .  .  .  .  .  .  .  .  .  .  .  .  .  .  .  .  .  .  .  .  .  .  .  .  .  .  .  .  .  .  .  .  .  .  .  .  .  .  .  .  .</t>
  </si>
  <si>
    <t>Total library uses for your municipality only .  .  .  .  .  .  .  .  .  .  .  .  .  .  .  .  .  .  .  .  .  .  .  .  .  .  .  .  .  .  .  .  .  .  .  .  .  .  .  .  .  .  .  .  .  .  .  .  .  .  .  .  .  .  .  .  .  .  .  .  .  .  .  .  .  .  .  .  .  .  .  .  .  .  .  .  .  .</t>
  </si>
  <si>
    <t>Non-Functionalized Amounts  .  .  .  .  .  .  .  .  .  .  .  .  .  .  .  .  .  .  .  .  .  .  .  .  .  .  .  .  .  .  .  .  .  .  .  .  .  .  .  .  .  .  .  .  .  .  .  .  .  .  .  .  .  .  .  .  .  .  .  .  .  .  .  .  .  .  .  .  .  .  .  .  .  .  .  .  .  .  .  .  .  .  .  .  .  .  .  .  .  .  .  .  .  .  .  .  .  .</t>
  </si>
  <si>
    <t xml:space="preserve"> Provincial Gas Tax .  .  .  .  .  .  .  .  .  .  .  .  .  .  .  .  .  .  .  .  .  .  .  .  .  .  .  .  .  .  .  .  .  .  .  .  .  .  .  .  .  .  .  .  .  .   .  .  .  .  .  .  .  .  .  .  .  .  .  .  .</t>
  </si>
  <si>
    <t>Government Business Enterprise  .  .  .  .  .  .  .  .  .  .  .  .  .  .  .  .  .  .  .  .  .  .  .  .  .  .  .  .  .  .  .  .  .  .  .  .  .  .  .  .  .  .  .  .  .  .  .  .  .  .  .  .  .  .  .  .  .  .  .  .  .  .  .  .  .  .  .  .  .  .  .  .  .  .  .  .  .  .  .  .  .  .  .  .  .  .  .  .  .  .  .  .  .  .  .  .  .  .</t>
  </si>
  <si>
    <t>Subtotal Development Charges Act</t>
  </si>
  <si>
    <t>TOTAL Revenues</t>
  </si>
  <si>
    <t>Historique du solde du fonds d'administration</t>
  </si>
  <si>
    <t xml:space="preserve">Other Taxation Amounts .  .  .  .  .  .  .  .  .  .  .  .  .  .  .  .  .  .  .  .  .  .  .  .  .  .  .  .  .  .  .  .  .  .  .  .  .  .  .  .  .  .  .  .  .  . </t>
  </si>
  <si>
    <t>Canada Gas Tax Funding</t>
  </si>
  <si>
    <t xml:space="preserve">D   Office Building .  .  .  .  .  .  .  .  .  .  .  .  .  .  .  .  .  .  .  .  .  .  .  .  .  .  .  .  .  .  .  .  .  .  .  .  .  .  .  .  .  .  .  .  .  .  .  .  .  </t>
  </si>
  <si>
    <t>L   Large Industrial .  .  .  .  .  .  .  .  .  .  .  .  .  .  .  .  .  .  .  .  .  .  .  .  .  .  .  .  .  .  .  .  .  .  .  .  .  .  .  .  .  .  .  .  .  .  .  .  .  .  .</t>
  </si>
  <si>
    <t>Annualized Tax Limit</t>
  </si>
  <si>
    <t>CVA Tax Limit</t>
  </si>
  <si>
    <t>CVA Threshold Value for Protected Properties</t>
  </si>
  <si>
    <t>CVA Threshold Value for Clawed Back Properties</t>
  </si>
  <si>
    <t>Signotori</t>
  </si>
  <si>
    <t>Dat</t>
  </si>
  <si>
    <t>Member of a union public library</t>
  </si>
  <si>
    <t>7400</t>
  </si>
  <si>
    <t>7450</t>
  </si>
  <si>
    <t>7460</t>
  </si>
  <si>
    <t>7461</t>
  </si>
  <si>
    <t>7462</t>
  </si>
  <si>
    <t>7101</t>
  </si>
  <si>
    <t>7301</t>
  </si>
  <si>
    <t>7152</t>
  </si>
  <si>
    <t>7150</t>
  </si>
  <si>
    <t>7100</t>
  </si>
  <si>
    <t>Upper-tier with a library board</t>
  </si>
  <si>
    <t>Homes for the Aged .  .  .  .  .  .  .  .  .  .  .  .  .  .  .  .  .  .  .  .  .  .  .  .  .  .  .  .  .  .  .  .  .  .  .  .  .  .  .  .  .  .  .  .  .  .  .  .  .  .  .  .  .  .  .  .  .</t>
  </si>
  <si>
    <t>Rebates to Commercial properties (Mun. Act 362) .  .  .  .  .  .  .  .  .  .  .  .  .  .  .  .  .  .  .  .  .  .  .  .  .  .  .  .  .  .  .  .  .  .  .  .  .  .  .  .  .</t>
  </si>
  <si>
    <t>Rebates to Industrial properties (Mun. Act 362) .  .  .  .  .  .  .  .  .  .  .  .  .  .  .  .  .  .  .  .  .  .  .  .  .  .  .  .  .  .  .  .  .  .  .  .  .  .  .  .  .  .  .</t>
  </si>
  <si>
    <t xml:space="preserve">Vacant Unit Rebates (Mun. Act 364) .  .  .  .  .  .  .  .  .  .  .  .  .  .  .  .  .  .  .  .  .  .  .  .  .  .  .  .  .  .  .  .  .  .  .  .  .  .  .  .  .  .  .  .  .  . </t>
  </si>
  <si>
    <t>Type of library service arrangements .  .  .  .  .  .  .  .  .  .  .  .  .  .  .  .  .  .  .  .  .  .  .  .  .  .  .  .  .  .  .  .  .  .  .  .  .  .  .  .  .  .  .  .  .  .  .  .  .  .  .  .  .  .  .  .  .  .  .  .  .  .  .  .  .  .  .  .  .  .  .  .  .  .  .  .</t>
  </si>
  <si>
    <t>If "Other" is selected in line 7400, please describe .  .  .  .  .  .  .  .  .  .  .  .  .  .  .  .  .  .  .  .  .  .  .  .  .  .  .  .  .  .  .  .  .  .  .  .  .  .  .  .  .  .  .  .  .  .  .  .  .  .  .  .  .  .  .  .  .  .  .  .  .  .  .  .  .  .  .  .  .  .  .  .  .  .  .  .</t>
  </si>
  <si>
    <t>Accrued interest (Enter amount only if changes to the accrual basis were made in this reporting year) .  .  .  .  .  .  .  .  .  .  .  .  .  .  .  .  .  .  .  .  .  .  .  .  .  .  .  .  .  .  .  .  .  .  .  .  .  .  .  .  .  .  .  .  .  .  .  .  .  .  .  .  .  .  .  .  .  .  .  .  .  .  .  .  .  .  .  .  .  .  .  .  .  .  .  .  .  .  .  .  .  .  .  .  .  .  .  .  .  .  .  .  .  .  .  .  .  .  .  .  .  .  .  .  .  .  .  .  .  .  .  .  .  .  .  .  .  .  .  .  .  .  .  .  .  .  .  .  .  .  .  .  .  .  .  .  .  .  .  .  .  .  .  .  .  .  .  .  .  .  .  .  .  .  .  .  .  .  .  .  .  .  .  .  .  .  .  .  .  .  .  .  .  .  .  .  .  .  .</t>
  </si>
  <si>
    <t>5.   Insured value of physical assets</t>
  </si>
  <si>
    <t>Other Munic., School Boards</t>
  </si>
  <si>
    <t>85</t>
  </si>
  <si>
    <r>
      <t xml:space="preserve">Name </t>
    </r>
    <r>
      <rPr>
        <sz val="8"/>
        <rFont val="Arial"/>
        <family val="2"/>
      </rPr>
      <t>.  .  .  .  .  .  .  .  .  .  .  .  .  .  .  .  .  .  .  .  .  .  .  .  .  .  .  .  .  .  .  .  .  .  .  .  .  .  .  .  .  .  .  .  .  .  .  .  .  .  .  .  .  .  .  .  .  .  .  .  .  .  .  .  .  .  .  .  .  .  .  .  .  .  .  .  .  .</t>
    </r>
  </si>
  <si>
    <r>
      <t xml:space="preserve">Telephone </t>
    </r>
    <r>
      <rPr>
        <sz val="8"/>
        <rFont val="Arial"/>
        <family val="2"/>
      </rPr>
      <t>.  .  .  .  .  .  .  .  .  .  .  .  .  .  .  .  .  .  .  .  .  .  .  .  .  .  .  .  .  .  .  .  .  .  .  .  .  .  .  .  .  .  .  .  .  .  .  .  .  .  .  .  .  .  .  .  .  .  .  .  .  .  .  .  .  .  .  .  .  .  .  .  .  .  .  .  .  .</t>
    </r>
  </si>
  <si>
    <t>square metres of outdoor recreation facility space (municipally owned)</t>
  </si>
  <si>
    <t>83</t>
  </si>
  <si>
    <r>
      <t xml:space="preserve">Garbage Disposal:   </t>
    </r>
    <r>
      <rPr>
        <sz val="7"/>
        <rFont val="Arial Narrow"/>
        <family val="2"/>
      </rPr>
      <t>Operating costs for garbage disposal per tonne (or per household)</t>
    </r>
  </si>
  <si>
    <r>
      <t xml:space="preserve">Solid Waste Diversion:   </t>
    </r>
    <r>
      <rPr>
        <sz val="7"/>
        <rFont val="Arial Narrow"/>
        <family val="2"/>
      </rPr>
      <t>Operating costs for solid waste diversion per tonne (or per household)</t>
    </r>
  </si>
  <si>
    <t>Operating Costs for Parks, Recreation Programs and Recreation Facilities</t>
  </si>
  <si>
    <t>8167</t>
  </si>
  <si>
    <t>8168</t>
  </si>
  <si>
    <t>Hectares</t>
  </si>
  <si>
    <t>Library Uses</t>
  </si>
  <si>
    <t>Lower-tier or single-tier with a library board</t>
  </si>
  <si>
    <r>
      <t xml:space="preserve">Garbage Collection:   </t>
    </r>
    <r>
      <rPr>
        <sz val="7"/>
        <rFont val="Arial Narrow"/>
        <family val="2"/>
      </rPr>
      <t>Operating costs for garbage collection per tonne (or per household)</t>
    </r>
  </si>
  <si>
    <t>Building Code Act, 1992 (Section 2.23) .  .  .  .  .  .  .  .  .  .  .  .  .  .  .  .  .  .  .  .  .  .  .  .  .  .  .  .  .  .  .  .  .  .  .  .  .  .  .  .  .  .  .  .  .  .  .  .  .  .  .  .  .  .  .  .  .  .  .  .  .  .  .  .  .  .  .  .  .  .  .  .  .  .  .  .  .  .  .  .  .  .  .  .  .  .  .  .  .  .  .  .  .  .  .  .  .  .  .  .  .  .  .</t>
  </si>
  <si>
    <t xml:space="preserve">Own sinking funds .  .  .  .  .  .  .  .  .  .  .  .  .  .  .  .  .  .  .  .  .  .  .  .  .  .  .  .  .  .  .  .  .  .  .  .  .  .  .  .  .  .  .  .  .  .  .  .  .  .  .  .  .  .  .  .  .  .  .  .  .  .  .  .  .  .  .  . </t>
  </si>
  <si>
    <t xml:space="preserve">Homes for the Aged .  .  .  .  .  .  .  .  .  .  .  .  .  .  .  .  .  .  .  .  .  .  .  .  .  .  .  .  .  .  .  .  .  .  .  .  .  .  .  .  .  .  .  .  .  .  .  .  .  .  .  .  .  .  .  .  .  . </t>
  </si>
  <si>
    <t xml:space="preserve">Fire .  .  .  .  .  .  .  .  .  .  .  .  .  .  .  .  .  .  .  .  .  .  .  .  .  .  .  .  .  .  .  .  .  .  .  .  .  .  .  .  .  .  .  .  .  .  .  .  .  .  .  .  .  .  .  .  .  .  .  .  .  .  . </t>
  </si>
  <si>
    <t>Railway rights-of-way (RTC = W) - from Province .  .  .  .  .  .  .  .  .  .  .  .  .  .  .  .  .  .  .  .  .  .  .  .  .  .  .  .  .  .  .  .  .  .  .  .  .  .  .  .  .  .  .  .  .  .  .  .  .  .  .  .  .  .  .  .  .  .  .  .  .  .  .  .  .  .  .  .  .  .  .  .  .  .  .  .  .  .  .  .  .  .  .  .  .  .  .  .  .  .  .  .  .  .  .  .  .  .</t>
  </si>
  <si>
    <t xml:space="preserve">Site 12 .  .  .  .  .  .  .  .  .  .  .  .  .  .  .  .  .  .  .  .  .  .  .  .  .  .  .  .  .  .  .  .  .  .  .  .  .  .  .  .  .  .  .  .  .  .  .  .  .  .  .  .  .  .  .  .  .  .  .  .  </t>
  </si>
  <si>
    <t>3566</t>
  </si>
  <si>
    <t>3567</t>
  </si>
  <si>
    <t>Waste management collection charges .  .  .  .  .  .  .  .  .  .  .  .  .  .  .  .  .  .  .  .  .  .  .  .  .  .  .  .  .  .  .  .  .  .  .  .  .  .  .  .  .  .  .  .  .  .  .  .  .  .  .  .  .  .  .  .  .  .  .  .  .  .  .  .  .  .  .  .  .  .  .  .  .  .  .  .  .  .  .  .  .  .  .  .  .  .  .  .  .  .  .  .  .  .  .  .  .  .</t>
  </si>
  <si>
    <t>Waterworks distribution  .  .  .  .  .  .  .  .  .  .  .  .  .  .  .  .  .  .  .  .  .  .  .  .  .  .  .  .  .  .  .  .  .  .  .  .  .  .  .  .  .  .  .  .  .  .  .  .  .  .  .  .  .  .  .  .  .  .  .  .  .  .  .  .  .  .  .  .  .  .  .  .  .  .  .  .  .  .  .  .  .  .  .  .  .  .  .  .  .  .  .  .  .  .  .  .  .  .  .  .  .  .  .  .  .  .  .  .  .  .  .  .  .  .  .  .  .  .  .  .  .  .  .  .  .  .  .  .  .  .  .  .  .  .  .  .  .  .  .  .  .  .  .  .  .  .  .  .  .  .  .  .  .  .  .  .  .  .  .  .  .  .  .  .  .  .  .  .  .  .  .  .  .  .  .  .</t>
  </si>
  <si>
    <t>Does your municipality provide storm sewer treatment and disposal? .  .  .  .  .  .  .  .  .  .  .  .  .  .  .  .  .  .  .  .  .  .  .  .  .  .  .  .  .  .  .  .  .  .  .  .  .  .  .  .  .  .  .  .  .  .  .  .  .  .  .  .  .  .  .  .  .  .  .  .  .  .  .  .  .  .  .  .  .  .  .  .  .  .  .  .  .  .</t>
  </si>
  <si>
    <t>Are sanitary and storm sewer systems integrated in all parts of the municipality? .  .  .  .  .  .  .  .  .  .  .  .  .  .  .  .  .  .  .  .  .  .  .  .  .  .  .  .  .  .  .  .  .  .  .  .  .  .  .  .  .  .  .  .  .  .  .  .  .  .  .  .  .  .  .  .  .  .  .  .  .  .  .  .  .  .  .  .  .  .  .  .  .  .  .  .  .  .</t>
  </si>
  <si>
    <t>Muskoka D</t>
  </si>
  <si>
    <t xml:space="preserve">C   Commercial .  .  .  .  .  .  .  .  .  .  .  .  .  .  .  .  .  .  .  .  .  .  .  .  .  .  .  .  .  .  .  .  .  .  .  .  .  .  .  .  .  .  .  .  .  .  .  .  .  .  .  .  .  .  .  .  .  .  .  .  . </t>
  </si>
  <si>
    <t>Commercial and industrial .  .  .  .  .  .  .  .  .  .  .  .  .  .  .  .  .  .  .  .  .  .  .  .  .  .  .  .  .  .  .  .  .  .  .  .  .  .  .  .  .  .  .  .  .  .  .  .  .  .  .  .  .  .  .  .  .  .  .  .  .  .  .  .  .  .  .  .  .  .  .  .  .  .  .  .  .  .  .  .  .  .  .  .  .  .  .  .  .  .  .  .  .  .  .  .  .  .</t>
  </si>
  <si>
    <t>4.   Building permit information</t>
  </si>
  <si>
    <t>F   Farmland .  .  .  .  .  .  .  .  .  .  .  .  .  .  .  .  .  .  .  .  .  .  .  .  .  .  .  .  .  .  .  .  .  .  .  .  .  .  .  .  .  .  .  .  .  .  .  .  .  .  .  .  .  .  .  .</t>
  </si>
  <si>
    <t>T   Managed Forest .  .  .  .  .  .  .  .  .  .  .  .  .  .  .  .  .  .  .  .  .  .  .  .  .  .  .  .  .  .  .  .  .  .  .  .  .  .  .  .  .  .  .  .  .  .  .  .  .  .  .  .  .  .</t>
  </si>
  <si>
    <t>Waste collection .  .  .  .  .  .  .  .  .  .  .  .  .  .  .  .  .  .  .  .  .  .  .  .  .  .  .  .  .  .  .  .  .  .  .  .  .  .  .  .  .  .  .  .  .  .  .  .  .  .  .  .  .  .  .  .  .  .  .  .  .  .  .  .  .  .  .  .  .  .  .  .  .  .  .  .  .  .  .  .  .  .  .  .  .  .  .  .  .  .  .  .  .  .  .  .  .  .  .  .  .  .  .  .  .  .  .  .  .  .  .  .  .  .  .  .  .  .  .  .  .  .  .  .  .  .  .  .  .  .  .  .  .  .  .  .</t>
  </si>
  <si>
    <t xml:space="preserve">Site 1 .  .  .  .  .  .  .  .  .  .  .  .  .  .  .  .  .  .  .  .  .  .  .  .  .  .  .  .  .  .  .  .  .  .  .  .  .  .  .  .  .  .  .  .  .  .  .  .  .  .  .  .  .  .  .  .  .  .  .  .  </t>
  </si>
  <si>
    <t>Other financing:</t>
  </si>
  <si>
    <t>Bruce Co</t>
  </si>
  <si>
    <t>Storm sewer system</t>
  </si>
  <si>
    <t>Waterworks system</t>
  </si>
  <si>
    <t>Waste collection</t>
  </si>
  <si>
    <t>Waste disposal</t>
  </si>
  <si>
    <t>Recycling</t>
  </si>
  <si>
    <t>Installments</t>
  </si>
  <si>
    <t>6.   Property Tax Due Dates for Current Year</t>
  </si>
  <si>
    <t>University support .  .  .  .  .  .  .  .  .  .  .  .  .  .  .  .  .  .  .  .  .  .  .  .  .  .  .  .  .  .  .  .  .  .  .  .  .  .  .  .  .  .  .  .  .  .  .  .  .  .  .  .  .  .  .  .  .  .  .  .  .  .  .  .  .  .  .  .  .  .  .  .  .  .  .  .  .  .  .  .  .  .  .  .  .  .  .  .  .  .  .  .  .  .  .  .  .  .  .  .  .  .  .  .  .  .  .  .  .  .  .  .  .  .  .  .  .  .  .  .  .  .  .  .  .  .  .  .  .  .  .  .  .  .  .  .  .  .  .  .  .  .  .  .  .  .  .  .  .  .  .  .  .  .  .  .  .  .  .  .  .  .  .  .  .  .</t>
  </si>
  <si>
    <t>Distrib. of PIL Entitlement in Col. 7</t>
  </si>
  <si>
    <t>PILS Levied</t>
  </si>
  <si>
    <t xml:space="preserve">Line 0630 of column 11 includes: </t>
  </si>
  <si>
    <t>Vente de publications, d'équipement, etc. .  .  .  .  .  .  .  .  .  .  .  .  .  .  .  .  .  .  .  .  .  .  .  .  .  .  .  .  .  .  .  .  .  .  .  .  .  .  .  .  .  .  .  .  .  .  .  .  .  .  .  .  .  .  .  .  .  .  .  .  .  .  .  .  .  .  .  .  .  .  .  .  .  .  .  .  .  .</t>
  </si>
  <si>
    <t>Capital equipment, land acquisition .  .  .  .  .  .  .  .  .  .  .  .  .  .  .  .  .  .  .  .  .  .  .  .  .  .  .  .  .  .  .  .  .  .  .  .  .  .  .  .  .  .  .  .  .  .  .  .  .  .  .  .  .  .  .  .  .  .  .  .  .  .  .  .  .  .  .  .  .  .  .  .  .  .  .  .  .  .  .  .  .  .  .  .  .  .  .  .  .  .  .  .  .  .  .  .  .  .  .  .  .  .  .  .  .  .  .  .  .  .  .  .  .  .  .  .  .  .  .  .  .  .  .  .  .  .  .  .  .  .  .  .  .  .  .  .  .  .  .  .  .  .  .  .  .  .  .  .  .  .  .  .  .  .  .  .  .  .  .  .  .  .  .  .  .  .</t>
  </si>
  <si>
    <r>
      <t>Payments-In-Lieu of Taxation</t>
    </r>
    <r>
      <rPr>
        <sz val="8"/>
        <rFont val="Arial Narrow"/>
        <family val="2"/>
      </rPr>
      <t xml:space="preserve">  (SLC 26 9599 08)  For UT (SLC 28 0299 08) .  .  .  .  .  .  .  .  .  .  .  .  .  .  .  .  .  .  .  .  .  .  .  .  .  .  .  .  .  .  .  .  .  .  .  .  .  .  .  .  .  .  .  .  .  .  .  .  .  .  .  .  .  .  .  .  .  .  .  .  .  .  .  .  .  .  .  .  .  .  .  .  .  .  .  .  .  .</t>
    </r>
  </si>
  <si>
    <t>Ontario Unconditional Grants</t>
  </si>
  <si>
    <t>Wtd, Disc</t>
  </si>
  <si>
    <t>Commercial Area Improvement Program .  .  .  .  .  .  .  .  .  .  .  .  .  .  .  .  .  .  .  .  .  .  .  .  .  .  .  .  .  .  .  .  .  .  .  .  .  .  .  .  .  .  .  .  .  .  .  .  .  .  .  .  .  .  .  .  .  .  .  .  .  .  .  .  .  .  .  .  .  .  .  .  .  .  .  .  .  .  .  .  .  .  .  .  .  .  .  .  .  .  .  .  .  .  .  .  .  .</t>
  </si>
  <si>
    <t>5018</t>
  </si>
  <si>
    <t>5019</t>
  </si>
  <si>
    <t># of Hours</t>
  </si>
  <si>
    <t>Subventions conditionnelles</t>
  </si>
  <si>
    <t>Is Value in Column 2 Estimated?</t>
  </si>
  <si>
    <t>2106</t>
  </si>
  <si>
    <t>per $1,000 of Property Assessment</t>
  </si>
  <si>
    <t>Population of service area</t>
  </si>
  <si>
    <t>Middlesex Co</t>
  </si>
  <si>
    <t xml:space="preserve">Winter Control .  .  .  .  .  .  .  .  .  .  .  .  .  .  .  .  .  .  .  .  .  .  .  .  .  .  .  .  .  .  .  .  .  .  .  .  .  .  .  .  .  .  .  .  .  .  .  .  .  .  . </t>
  </si>
  <si>
    <t xml:space="preserve">Site 10 .  .  .  .  .  .  .  .  .  .  .  .  .  .  .  .  .  .  .  .  .  .  .  .  .  .  .  .  .  .  .  .  .  .  .  .  .  .  .  .  .  .  .  .  .  .  .  .  .  .  .  .  .  .  .  .  .  .  .  .  </t>
  </si>
  <si>
    <t>0094</t>
  </si>
  <si>
    <t>Date</t>
  </si>
  <si>
    <t xml:space="preserve">Tier: </t>
  </si>
  <si>
    <t xml:space="preserve">Area: </t>
  </si>
  <si>
    <t>Resp. for Service</t>
  </si>
  <si>
    <t>PERFORMANCE MEASURES:  MUNICIPAL INFORMATION</t>
  </si>
  <si>
    <t>PERFORMANCE MEASURES:  EFFICIENCY</t>
  </si>
  <si>
    <t xml:space="preserve">PERFORMANCE MEASURES:  CROSS BOUNDARY SERVICE DELIVERY     </t>
  </si>
  <si>
    <t>Inventories of materials and supplies, and prepaid expenses .  .  .  .  .  .  .  .  .  .  .  .  .  .  .  .  .  .  .  .  .  .  .  .  .  .  .  .  .  .  .  .  .  .  .  .  .  .  .  .  .  .  .  .  .  .  .  .  .  .  .  .  .  .  .  .  .  .  .  .  .  .  .  .  .  .  .  .  .  .  .  .  .  .  .  .  .  .  .  .  .  .  .  .  .  .  .  .  .  .  .  .  .  .  .  .  .  .  .  .  .  .  .  .  .  .  .  .  .  .  .  .  .  .  .  .  .  .  .  .  .  .  .  .  .  .  .  .  .  .  .  .  .  .  .  .  .  .  .  .  .  .  .  .  .  .  .  .  .</t>
  </si>
  <si>
    <t xml:space="preserve">Other Mun. Tax Asst. Act .  .  .  .  .  .  .  .  .  .  .  .  .  .  .  .  .  .  .  .  .  .  .  .  .  .  .  .  .  .  .  .  .  .  .  .  .  .  .  .  .  .  .  .  .  . </t>
  </si>
  <si>
    <t>Sinking Funds .  .  .  .  .  .  .  .  .  .  .  .  .  .  .  .  .  .  .  .  .  .  .  .  .  .  .  .  .  .  .  .  .  .  .  .  .  .  .  .  .  .  .  .  .  .  .  .  .  .  .  .  .  .  .  .  .  .  .  .  .  .  .  .  .  .  .  .  .  .  .  .  .  .  .  .  .  .  .  .  .  .  .  .  .  .  .  .  .  .  .  .  .  .  .  .  .  .  .  .  .  .  .  .  .  .  .  .  .  .  .  .  .  .  .  .  .  .  .  .  .  .  .  .  .  .  .  .  .  .  .  .  .  .  .  .  .  .  .  .  .  .  .  .  .  .  .  .  .</t>
  </si>
  <si>
    <t>Ontario .  .  .  .  .  .  .  .  .  .  .  .  .  .  .  .  .  .  .  .  .  .  .  .  .  .  .  .  .  .  .  .  .  .  .  .  .  .  .  .  .  .  .  .  .  .  .  .  .  .  .  .  .  .  .  .  .  .  .  .  .  .  .  .  .  .  .  .  .  .  .  .  .  .  .  .  .  .  .  .  .  .  .  .  .  .  .  .  .  .  .  .  .  .  .  .  .  .  .  .  .  .  .  .  .  .  .  .  .  .  .  .  .  .  .  .  .  .  .  .  .  .  .  .  .  .  .  .  .  .  .  .  .  .  .  .  .  .  .  .  .  .  .  .  .  .  .  .  .</t>
  </si>
  <si>
    <t>Analysis of Lease Purchase Agreements (Tangible Capital Leases) and Financing Leases (not Tangible Capital Leases)</t>
  </si>
  <si>
    <t>Hydro-electric Power Dams - from Province .  .  .  .  .  .  .  .  .  .  .  .  .  .  .  .  .  .  .  .  .  .  .  .  .  .  .  .  .  .  .  .  .  .  .  .  .  .  .  .  .  .  .  .  .  .  .  .  .  .  .  .  .  .  .  .  .  .  .  .  .  .  .  .  .  .  .  .  .  .  .  .  .  .  .  .  .  .  .  .  .  .  .  .  .  .  .  .  .  .  .  .  .  .  .  .  .  .</t>
  </si>
  <si>
    <t>8.   OTHER TAXATION AMOUNTS</t>
  </si>
  <si>
    <t>Sewer operations .  .  .  .  .  .  .  .  .  .  .  .  .  .  .  .  .  .  .  .  .  .  .  .  .  .  .  .  .  .  .  .  .  .  .  .  .  .  .  .  .  .  .  .  .  .  .  .  .  .  .  .  .  .  .  .  .  .  .  .  .  .  .  .  .  .  .  .  .  .  .  .  .  .  .  .  .  .  .  .  .  .  .  .  .  .  .  .  .  .  .  .  .  .  .  .  .  .  .  .  .  .  .  .  .  .  .  .  .  .  .  .  .  .  .  .  .  .  .  .  .  .  .  .  .  .  .  .  .  .  .  .  .  .  .  .  .  .  .  .  .  .  .  .  .  .  .  .  .</t>
  </si>
  <si>
    <t>CG</t>
  </si>
  <si>
    <t>0893</t>
  </si>
  <si>
    <t>0894</t>
  </si>
  <si>
    <t>km</t>
  </si>
  <si>
    <t>PERFORMANCE MEASURES:  NOTES</t>
  </si>
  <si>
    <t>PERFORMANCE MEASURES:  EFFECTIVENESS</t>
  </si>
  <si>
    <t>PERFORMANCE MEASURES:  QUESTIONS</t>
  </si>
  <si>
    <t>Southwest Ontario</t>
  </si>
  <si>
    <r>
      <t xml:space="preserve">Rural Storm Water Management (Separate Storm Water System):   </t>
    </r>
    <r>
      <rPr>
        <sz val="7"/>
        <color indexed="8"/>
        <rFont val="Arial Narrow"/>
        <family val="2"/>
      </rPr>
      <t>Operating costs for rural storm water management (collection, treatment, disposal) per km of drainage system</t>
    </r>
  </si>
  <si>
    <t>Lane kilometres</t>
  </si>
  <si>
    <t xml:space="preserve">I   Industrial .  .  .  .  .  .  .  .  .  .  .  .  .  .  .  .  .  .  .  .  .  .  .  .  .  .  .  .  .  .  .  .  .  .  .  .  .  .  .  .  .  .  .  .  .  .  . </t>
  </si>
  <si>
    <t>1 Square Foot  =  0.0929 m²</t>
  </si>
  <si>
    <t xml:space="preserve">Multi-residential .  .  .  .  .  .  .  .  .  .  .  .  .  .  .  .  .  .  .  .  .  .  .  .  .  .  .  .  .  .  .  .  .  .  .  .  .  .  .  .  .  .  .  .  .  . </t>
  </si>
  <si>
    <t>Other Municipalities .  .  .  .  .  .  .  .  .  .  .  .  .  .  .  .  .  .  .  .  .  .  .  .  .  .  .  .  .  .  .  .  .  .  .  .  .  .  .  .  .  .  .  .  .  .  .  .  .  .  .  .  .  .  .  .  .  .  .  .  .  .  .  .  .  .  .  .  .  .  .  .  .  .  .  .  .  .  .  .  .  .  .  .  .  .  .  .  .  .  .  .  .  .  .  .  .  .</t>
  </si>
  <si>
    <t>4.   Phase-In Program in Effect  (Most recent Phase-In only)</t>
  </si>
  <si>
    <t xml:space="preserve">C   Commercial  (Includes G, D, S) .  .  .  .  .  .  .  .  .  .  .  .  .  .  .  .  .  .  .  .  .  .  .  .  .  .  .  .  .  .  .  .  .  .  .  .  .  .  .  .  .  .  .  .  .  .  .  .  .  .  .  .  .  .  .  .  .  .  .  .  .  .  </t>
  </si>
  <si>
    <t>Does your library board or union public library provide service on a contract basis to other municipalities without a board? .  .  .  .  .  .  .  .  .  .  .  .  .  .  .  .  .  .  .  .  .  .  .  .  .  .  .  .  .  .  .  .  .  .  .  .  .  .  .  .  .  .  .  .  .  .  .  .  .  .  .  .  .  .  .  .  .  .  .  .  .  .  .  .  .  .  .  .  .  .  .  .  .  .  .  .</t>
  </si>
  <si>
    <t>Complete this section only if your municipality reports library measures.  (A lower-tier served by the upper-tier library does not report.)</t>
  </si>
  <si>
    <t>Building Code Act, 1992 (Section 2.23) .  .  .  .  .  .  .  .  .  .  .  .  .  .  .  .  .  .  .  .  .  .  .  .  .  .  .  .  .  .  .  .  .  .  .  .  .  .  .  .  .  .  .  .  .  .  .  .  .  .  .  .  .  .  .  .  .  .  .  .  .  .  .  .  .  .  .  .  .  .  .  .  .  .  .  .  .  .  .  .  .  .  .  .  .  .  .  .  .  .  .  .  .  .  .  .  .  .</t>
  </si>
  <si>
    <t>PIL:  Full Occupied, Taxable Tenant of Province</t>
  </si>
  <si>
    <t>Data</t>
  </si>
  <si>
    <t>Mortgages .  .  .  .  .  .  .  .  .  .  .  .  .  .  .  .  .  .  .  .  .  .  .  .  .  .  .  .  .  .  .  .  .  .  .  .  .  .  .  .  .  .  .  .  .  .  .  .  .  .  .  .  .  .  .  .  .  .  .  .  .  .  .  .  .  .  .  .  .  .  .  .  .  .  .  .  .  .  .  .  .  .  .  .  .  .  .  .  .  .  .  .  .  .  .  .  .  .  .  .  .  .  .  .  .  .  .  .  .  .  .  .  .  .  .  .  .  .  .  .  .  .</t>
  </si>
  <si>
    <t>TOTAL Cash Collections</t>
  </si>
  <si>
    <t>PLUS:   Current Year Penalties and Interest .  .  .  .  .  .  .  .  .  .  .  .  .  .  .  .  .  .  .  .  .  .  .  .  .  .  .  .  .  .  .  .  .  .  .  .  .  .  .  .  .  .  .  .  .  .  .  .  .  .  .  .  .  .  .  .  .  .  .  .  .  .  .  .  .  .  .  .  .  .  .  .  .  .  .  .  .  .  .  .  .  .  .  .  .  .  .  .  .  .  .  .  .  .  .  .  .  .</t>
  </si>
  <si>
    <t>TOTAL Education</t>
  </si>
  <si>
    <t>Sanitary sewer system .  .  .  .  .  .  .  .  .  .  .  .  .  .  .  .  .  .  .  .  .  .  .  .  .  .  .  .  .  .  .  .  .  .  .  .  .  .  .  .  .  .  .  .  .  .  .  .  .  .  .  .  .  .  .  .  .  .  .  .  .  .  .  .  .  .  .  .  .  .  .  .  .  .  .  .  .  .  .  .  .  .  .  .  .  .  .  .  .  .  .  .  .  .  .  .  .  .</t>
  </si>
  <si>
    <t>Managed Forest</t>
  </si>
  <si>
    <t>0603</t>
  </si>
  <si>
    <t>0604</t>
  </si>
  <si>
    <t>0801</t>
  </si>
  <si>
    <t>0802</t>
  </si>
  <si>
    <t>Are sanitary and storm sewer systems integrated in some parts of the municipality? .  .  .  .  .  .  .  .  .  .  .  .  .  .  .  .  .  .  .  .  .  .  .  .  .  .  .  .  .  .  .  .  .  .  .  .  .  .  .  .  .  .  .  .  .  .  .  .  .  .  .  .  .  .  .  .  .  .  .  .  .  .  .  .  .  .  .  .  .  .  .  .  .  .  .  .  .  .</t>
  </si>
  <si>
    <t>Ontario Clean Water Agency (OCWA) .  .  .  .  .  .  .  .  .  .  .  .  .  .  .  .  .  .  .  .  .  .  .  .  .  .  .  .  .  .  .  .  .  .  .  .  .  .  .  .  .  .  .  .  .  .  .  .  .  .  .  .  .  .  .  .  .  .  .  .  .  .  .  .  .  .  .  .  .  .  .  .  .  .  .  .  .  .  .  .  .  .  .  .  .  .  .  .  .  .  .  .  .  .  .  .  .  .</t>
  </si>
  <si>
    <t>ENVIRONMENTAL SERVICES</t>
  </si>
  <si>
    <t>23</t>
  </si>
  <si>
    <t>La Municipalité régionale de Waterloo</t>
  </si>
  <si>
    <t xml:space="preserve">Adj. for shared PIL properties .  .  .  .  .  .  .  .  .  .  .  .  .  .  .  .  .  .  .  .  .  .  .  .  .  .  .  .  .  .  .  .  .  .  .  .  .  .  .  .  .  .  .  .  .  . </t>
  </si>
  <si>
    <t>Tax Adjustment - Increasers</t>
  </si>
  <si>
    <t>5691</t>
  </si>
  <si>
    <t>4015</t>
  </si>
  <si>
    <t>Total of line 3020 includes: (Contributions from Reserves, reserve funds and deferred revenue)</t>
  </si>
  <si>
    <t>Net Class Impact</t>
  </si>
  <si>
    <t>6040</t>
  </si>
  <si>
    <t xml:space="preserve"> Federal Gas Tax .  .  .  .  .  .  .  .  .  .  .  .  .  .  .  .  .  .  .  .  .  .  .  .  .  .  .  .  .  .  .  .  .  .  .  .  .  .  .  .  .  .  .  .  .  .   .  .  .  .  .  .  .  .  .  .  .  .  .  .  .</t>
  </si>
  <si>
    <t>6050</t>
  </si>
  <si>
    <t>Total of line 2020 includes: (Contribution from Reserves, reserve funds and deferred revenue)</t>
  </si>
  <si>
    <t>2.   Selected investments of own sinking funds as at Dec. 31</t>
  </si>
  <si>
    <t>3.   Municipal procurement this year</t>
  </si>
  <si>
    <t xml:space="preserve">Health Services .  .  .  .  .  .  .  .  .  .  .  .  .  .  .  .  .  .  .  .  .  .  .  .  .  .  .  .  .  .  .  .  .  .  .  .  .  .  .  .  .  .  .  .  .  .  .  .  .  .  .  .  .  .  .  .  .  .  .  .  .  </t>
  </si>
  <si>
    <t>I01</t>
  </si>
  <si>
    <t>I02</t>
  </si>
  <si>
    <t>I03</t>
  </si>
  <si>
    <t>I04</t>
  </si>
  <si>
    <t>I05</t>
  </si>
  <si>
    <t>I06</t>
  </si>
  <si>
    <t>I07</t>
  </si>
  <si>
    <t>I08</t>
  </si>
  <si>
    <t>I09</t>
  </si>
  <si>
    <t>I10</t>
  </si>
  <si>
    <t>R01</t>
  </si>
  <si>
    <t>R02</t>
  </si>
  <si>
    <t>R03</t>
  </si>
  <si>
    <t>R04</t>
  </si>
  <si>
    <t>Total number of regular service passenger trips on conventional transit in the service area</t>
  </si>
  <si>
    <t>Total kilometres of water distribution pipe / 100</t>
  </si>
  <si>
    <t>Ontario Strategic Infrastructure Financing Authority (OSIFA) .  .  .  .  .  .  .  .  .  .  .  .  .  .  .  .  .  .  .  .  .  .  .  .  .  .  .  .  .  .  .  .  .  .  .  .  .  .  .  .  .  .  .  .  .  .  .  .  .  .  .  .  .  .  .  .  .  .  .  .  .  .  .  .  .  .  .  .  .  .  .  .  .  .  .  .  .  .  .  .  .  .  .  .  .  .  .  .  .  .  .  .  .  .  .  .  .  .</t>
  </si>
  <si>
    <t>Totals in line 2099 are analysed as follows:</t>
  </si>
  <si>
    <t>Non-electronic library uses as a percentage of total library uses .  .  .  .  .  .  .  .  .  .  .  .  .  .  .  .  .  .  .  .  .  .  .  .  .  .  .  .  .  .  .  .  .  .  .  .  .  .  .  .  .  .  .  .  .  .  .  .  .  .  .  .  .  .  .  .  .  .  .  .  .  .  .  .  .  .  .  .  .  .  .  .  .  .  .  .  .  .  .  .  .  .  .  .  .  .  .  .  .  .  .  .  .  .  .  .  .  .  .  .  .  .  .  .  .  .  .  .  .  .  .  .  .</t>
  </si>
  <si>
    <t>electronic library uses</t>
  </si>
  <si>
    <t>non-electronic library uses</t>
  </si>
  <si>
    <t xml:space="preserve">I   Industrial .  .  .  .  .  .  .  .  .  .  .  .  .  .  .  .  .  .  .  .  .  .  .  .  .  .  .  .  .  .  .  .  .  .  .  .  .  .  .  </t>
  </si>
  <si>
    <t xml:space="preserve">S   Shopping Centre .  .  .  .  .  .  .  .  .  .  .  .  .  .  .  .  .  .  .  .  .  .  .  .  .  .  .  .  .  .  .  .  .  .  .  .  .  .  .  .  .  .  .  .  .  .  .  .  .  .  </t>
  </si>
  <si>
    <t>Recovered from unconsolidated entities:</t>
  </si>
  <si>
    <t>10.   Debt Charges for the current year</t>
  </si>
  <si>
    <r>
      <t xml:space="preserve">Participant Hours for Recreation Programs: </t>
    </r>
    <r>
      <rPr>
        <sz val="7"/>
        <color indexed="8"/>
        <rFont val="Arial Narrow"/>
        <family val="2"/>
      </rPr>
      <t>Total participant hours for recreation programs per 1,000 persons</t>
    </r>
  </si>
  <si>
    <r>
      <t xml:space="preserve">Library Uses: </t>
    </r>
    <r>
      <rPr>
        <sz val="7"/>
        <color indexed="8"/>
        <rFont val="Arial Narrow"/>
        <family val="2"/>
      </rPr>
      <t>Library uses per person</t>
    </r>
  </si>
  <si>
    <r>
      <t xml:space="preserve">Electronic Uses: </t>
    </r>
    <r>
      <rPr>
        <sz val="7"/>
        <color indexed="8"/>
        <rFont val="Arial Narrow"/>
        <family val="2"/>
      </rPr>
      <t xml:space="preserve">Electronic library uses as a percentage of total uses </t>
    </r>
  </si>
  <si>
    <r>
      <t xml:space="preserve">Non-electronic Uses: 
</t>
    </r>
    <r>
      <rPr>
        <sz val="7"/>
        <color indexed="8"/>
        <rFont val="Arial Narrow"/>
        <family val="2"/>
      </rPr>
      <t>Non-electronic library uses as a percentage of total uses</t>
    </r>
  </si>
  <si>
    <t>N   New Multi-Residential .  .  .  .  .  .  .  .  .  .  .  .  .  .  .  .  .  .  .  .  .  .  .  .  .  .  .  .  .  .  .  .  .  .  .  .  .  .  .  .  .  .  .  .  .  .  .  .  .  .  .  .  .  .  .  .  .  .</t>
  </si>
  <si>
    <t>Liabilities</t>
  </si>
  <si>
    <t>88</t>
  </si>
  <si>
    <t>3.  UPPER-TIER SPECIAL AREA LEVY INFORMATION</t>
  </si>
  <si>
    <t>Niagara R</t>
  </si>
  <si>
    <t>Long term liabilities</t>
  </si>
  <si>
    <t>Revenue fund</t>
  </si>
  <si>
    <t>Schedule</t>
  </si>
  <si>
    <t xml:space="preserve">Municipality: </t>
  </si>
  <si>
    <t>TOTAL Tax Adjustment</t>
  </si>
  <si>
    <t xml:space="preserve">Transition funding under OMPF.  .  .  .  .  .  .  .  .  .  .  .  .  .  .  .  .  .  .  .  .  .  .  .  .  .  .  .  .  .  .  .  .  .  .  .  .  .   .  .  .  .  .  .  .  .  .  .  .  .  .  .  .  .  .  .  .  .  .  .  .  .  .  .  .  .  .  .  .  .  .  .  .  .  .  .  .  .  .  .  .  .  .  .  .  . </t>
  </si>
  <si>
    <t>Development Charges Act - Non-discounted services .  .  .  .  .  .  .  .  .  .  .  .  .  .  .  .  .  .  .  .  .  .  .  .  .  .  .  .  .  .  .  .  .  .  .  .  .  .  .  .  .  .  .  .  .  .  .  .  .  .  .  .  .  .  .  .  .  .  .  .  .  .  .  .  .  .  .  .  .  .  .  .  .  .  .  .  .  .  .  .  .  .  .  .  .  .  .  .  .  .  .  .  .  .  .  .  .  .</t>
  </si>
  <si>
    <t xml:space="preserve">Tableau 93 </t>
  </si>
  <si>
    <t xml:space="preserve">Schedule 93 </t>
  </si>
  <si>
    <t xml:space="preserve">PERFORMANCE MEASURES:  NOTES (OPTIONAL) </t>
  </si>
  <si>
    <t>Parks .  .  .  .  .  .  .  .  .  .  .  .  .  .  .  .  .  .  .  .  .  .  .  .  .  .  .  .  .  .  .  .  .  .  .  .  .  .  .  .  .  .  .  .  .  .  .  .  .  .  .  .  .  .  .  .  .  .  .  .  .  .  .  .  .  .  .  .  .  .  .  .  .  .  .  .  .  .  .  .  .  .  .  .  .  .  .  .  .  .  .  .  .  .  .  .  .  .  .  .  .  .  .  .  .  .  .  .  .  .  .  .  .  .  .  .  .  .  .  .  .  .  .  .  .  .  .  .  .  .  .  .  .  .  .  .</t>
  </si>
  <si>
    <r>
      <t>Adequacy of Roads</t>
    </r>
    <r>
      <rPr>
        <sz val="7"/>
        <rFont val="Arial Narrow"/>
        <family val="2"/>
      </rPr>
      <t>:   Percentage of paved lane kilometres where the condition is rated as good to very good</t>
    </r>
  </si>
  <si>
    <r>
      <t xml:space="preserve">Open Space: </t>
    </r>
    <r>
      <rPr>
        <sz val="7"/>
        <color indexed="8"/>
        <rFont val="Arial Narrow"/>
        <family val="2"/>
      </rPr>
      <t>Total hectares of open space per 1,000 persons (municipally owned)</t>
    </r>
  </si>
  <si>
    <r>
      <t xml:space="preserve">Indoor Recreation Facilities: </t>
    </r>
    <r>
      <rPr>
        <sz val="7"/>
        <color indexed="8"/>
        <rFont val="Arial Narrow"/>
        <family val="2"/>
      </rPr>
      <t>Square metres of indoor recreation facilities per 1,000 persons (municipally owned)</t>
    </r>
  </si>
  <si>
    <r>
      <t xml:space="preserve">Outdoor Recreation Facility Space: </t>
    </r>
    <r>
      <rPr>
        <sz val="7"/>
        <color indexed="8"/>
        <rFont val="Arial Narrow"/>
        <family val="2"/>
      </rPr>
      <t>Square metres of outdoor recreation facility space per 1,000 persons (municipally owned).  (Defined as outdoor facility space with controlled access and electrical or mechanical functions.)</t>
    </r>
  </si>
  <si>
    <r>
      <t xml:space="preserve">Trails: </t>
    </r>
    <r>
      <rPr>
        <sz val="7"/>
        <color indexed="8"/>
        <rFont val="Arial Narrow"/>
        <family val="2"/>
      </rPr>
      <t>Total kilometres of trails (owned by third parties)</t>
    </r>
  </si>
  <si>
    <r>
      <t xml:space="preserve">Open Space: </t>
    </r>
    <r>
      <rPr>
        <sz val="7"/>
        <color indexed="8"/>
        <rFont val="Arial Narrow"/>
        <family val="2"/>
      </rPr>
      <t>Hectares of open space (owned by third parties)</t>
    </r>
  </si>
  <si>
    <r>
      <t xml:space="preserve">Indoor Recreation Facilities: </t>
    </r>
    <r>
      <rPr>
        <sz val="7"/>
        <color indexed="8"/>
        <rFont val="Arial Narrow"/>
        <family val="2"/>
      </rPr>
      <t>Square metres of indoor recreation facilities (owned by third parties)</t>
    </r>
  </si>
  <si>
    <t>To Canada and agencies .  .  .  .  .  .  .  .  .  .  .  .  .  .  .  .  .  .  .  .  .  .  .  .  .  .  .  .  .  .  .  .  .  .  .  .  .  .  .  .  .  .  .  .  .  .  .  .  .  .  .  .  .  .  .  .  .  .  .  .  .  .  .  .  .  .  .  .  .  .  .  .  .  .  .  .  .  .  .  .  .  .  .  .  .  .  .  .  .  .  .  .  .  .  .  .  .  .</t>
  </si>
  <si>
    <t xml:space="preserve">Rebate Percentage for Eligible Charities (SLC 72 2099 xx) .  .  .  .  .  .  .  .  .  .  .  .  .  .  .  .  .  .  .  .  .  .  .  .  .  .  .  .  .  .  .  .  .  .  .  .  .  .  .  .  . </t>
  </si>
  <si>
    <t>Post employment benefits .  .  .  .  .  .  .  .  .  .  .  .  .  .  .  .  .  .  .  .  .  .  .  .  .  .  .  .  .  .  .  .  .  .  .  .  .  .  .  .  .  .  .  .  .  .  .  .  .  .  .  .  .  .  .  .  .  .  .  .  .  .  .  .  .  .  .  .  .  .  .  .  .  .  .  .  .  .  .  .  .  .  .  .  .  .  .  .  .  .  .  .  .  .  .  .  .  .  .  .  .  .  .  .  .  .  .  .  .  .  .  .  .  .  .  .  .  .  .  .  .  .  .  .  .  .  .  .  .  .  .  .  .  .  .  .  .  .  .  .  .  .  .  .  .  .  .  .  .</t>
  </si>
  <si>
    <t>Total number of winter events</t>
  </si>
  <si>
    <t>3300</t>
  </si>
  <si>
    <t>8150</t>
  </si>
  <si>
    <t>3450</t>
  </si>
  <si>
    <t>Own funds .  .  .  .  .  .  .  .  .  .  .  .  .  .  .  .  .  .  .  .  .  .  .  .  .  .  .  .  .  .  .  .  .  .  .  .  .  .  .  .  .  .  .  .  .  .  .  .  .  .  .  .  .  .  .  .  .  .  .  .  .  .  .  .  .  .  .  .  .  .  .  .  .  .  .  .  .  .  .  .  .  .  .  .  .  .  .  .  .  .  .  .  .  .  .  .  .  .</t>
  </si>
  <si>
    <t>Ontario Enterprises</t>
  </si>
  <si>
    <t>9890</t>
  </si>
  <si>
    <t>9192</t>
  </si>
  <si>
    <t>9292</t>
  </si>
  <si>
    <t xml:space="preserve">Site 11 .  .  .  .  .  .  .  .  .  .  .  .  .  .  .  .  .  .  .  .  .  .  .  .  .  .  .  .  .  .  .  .  .  .  .  .  .  .  .  .  .  .  .  .  .  .  .  .  .  .  .  .  .  .  .  .  .  .  .  .  </t>
  </si>
  <si>
    <t>From other .  .  .  .  .  .  .  .  .  .  .  .  .  .  .  .  .  .  .  .  .  .  .  .  .  .  .  .  .  .  .  .  .  .  .  .  .  .  .  .  .  .  .  .  .  .  .  .  .  .  .  .  .  .  .  .  .  .  .  .  .  .  .  .  .  .  .  .  .  .  .  .  .  .  .  .  .  .</t>
  </si>
  <si>
    <t>Child care .  .  .  .  .  .  .  .  .  .  .  .  .  .  .  .  .  .  .  .  .  .  .  .  .  .  .  .  .  .  .  .  .  .  .  .  .  .  .  .  .  .  .  .  .  .  .  .  .  .  .  .  .  .  .  .  .  .  .  .  .  .  .  .  .  .  .  .  .  .  .  .  .  .  .  .  .  .  .  .  .  .  .  .  .  .  .  .  .  .  .  .  .  .  .  .  .  .</t>
  </si>
  <si>
    <t>Child care</t>
  </si>
  <si>
    <t>0660</t>
  </si>
  <si>
    <t>Winter control</t>
  </si>
  <si>
    <t xml:space="preserve">Installment (serial) debentures .  .  .  .  .  .  .  .  .  .  .  .  .  .  .  .  .  .  .  .  .  .  .  .  .  .  .  .  .  .  .  .  .  .  .  .  .  .  .  .  .  .  .  .  .  .  .  .  .  .  .  .  .  .  .  .  .  .  .  .  .  .  .  .  .  .  .  .  .  .  .  .  .  .  .  .  .  .  .  .  .  .  .  .  .  .  .  .  .  .  .  .  .  .  .  .  .  .  .  </t>
  </si>
  <si>
    <t xml:space="preserve">Recovery of Tax Deferrals .  .  .  .  .  .  .  .  .  .  .  .  .  .  .  .  .  .  .  .  .  .  .  .  .  .  .  .  .  .  .  .  .  .  .  .  .  .  .  .  .  .  .  .  .  .  .  .  .  .  .  .  .  .  .  .  .  .  .  .  </t>
  </si>
  <si>
    <t>Accumulated net revenue (deficit), beginning of year .  .  .  .  .  .  .  .  .  .  .  .  .  .  .  .  .  .  .  .  .  .  .  .  .  .  .  .  .  .  .  .  .  .  .  .  .  .  .  .  .  .  .  .  .  .  .  .  .  .  .  .  .  .  .  .  .  .  .  .  .  .  .  .  .  .  .  .  .  .  .  .  .  .  .  .  .  .</t>
  </si>
  <si>
    <t>CAPITAL Expenditures LESS Unfunded Liabilities</t>
  </si>
  <si>
    <t>Short term interest costs  .  .  .  .  .  .  .  .  .  .  .  .  .  .  .  .  .  .  .  .  .  .  .  .  .  .  .  .  .  .  .  .  .  .  .  .  .  .  .  .  .  .  .  .  .  .  .  .  .  .  .  .  .  .  .  .  .  .  .  .  .  .  .  .  .  .  .  .  .  .  .  .  .  .  .  .  .  .  .  .  .  .  .  .  .  .  .  .  .  .  .  .  .  .  .  .  .  .  .  .  .  .  .  .  .  .  .  .  .  .  .  .  .  .  .  .  .  .  .  .  .  .  .  .  .  .  .  .  .  .  .  .  .  .  .  .  .  .  .  .  .  .  .  .  .  .  .  .  .  .  .  .  .  .  .  .  .  .  .  .  .  .  .  .  .  .  .  .  .  .  .  .  .  .  .  .  .  .  .</t>
  </si>
  <si>
    <t>PERFORMANCE MEASUREMENT:  QUESTIONS</t>
  </si>
  <si>
    <t>Response</t>
  </si>
  <si>
    <t>1101</t>
  </si>
  <si>
    <t>1105</t>
  </si>
  <si>
    <t>2202</t>
  </si>
  <si>
    <t>2203</t>
  </si>
  <si>
    <r>
      <t xml:space="preserve">Paved Roads:   </t>
    </r>
    <r>
      <rPr>
        <sz val="7"/>
        <rFont val="Arial Narrow"/>
        <family val="2"/>
      </rPr>
      <t>Operating costs for paved (hard top) roads per lane kilometre</t>
    </r>
  </si>
  <si>
    <r>
      <t xml:space="preserve">Unpaved Roads:   </t>
    </r>
    <r>
      <rPr>
        <sz val="7"/>
        <rFont val="Arial Narrow"/>
        <family val="2"/>
      </rPr>
      <t>Operating costs for unpaved (loose top) roads per lane kilometre</t>
    </r>
  </si>
  <si>
    <t>Municipalities may enter information to explain the unique circumstances of the municipality which affect performance measurement results.</t>
  </si>
  <si>
    <t>All Measures from Schedule 91 and 92 are available, however information is not required for every service area.</t>
  </si>
  <si>
    <t>Construction contracts awarded at $100,000 or greater .  .  .  .  .  .  .  .  .  .  .  .  .  .  .  .  .  .  .  .  .  .  .  .  .  .  .  .  .  .  .  .  .  .  .  .  .  .  .  .  .  .  .  .  .  .  .  .  .  .  .</t>
  </si>
  <si>
    <t>La Municipalité régionale de Niagara</t>
  </si>
  <si>
    <t>Railway rights-of-way (RTC = W) .  .  .  .  .  .  .  .  .  .  .  .  .  .  .  .  .  .  .  .  .  .  .  .  .  .  .  .  .  .  .  .  .  .  .  .  .  .  .  .  .  .  .  .  .  .  .  .  .  .  .  .  .  .  .  .  .  .  .  .  .  .  .  .  .  .  .  .  .  .  .  .  .  .  .  .  .  .  .  .  .  .  .  .  .  .  .  .  .  .  .  .  .  .  .  .  .  .</t>
  </si>
  <si>
    <t>Total hours for registered programs .  .  .  .  .  .  .  .  .  .  .  .  .  .  .  .  .  .  .  .  .  .  .  .  .  .  .  .  .  .  .  .  .  .  .  .  .  .  .  .  .  .  .  .  .  .  .  .  .  .  .  .  .  .  .  .  .  .  .  .  .  .  .  .  .  .  .  .  .  .  .  .  .  .  .  .  .  .  .  .  .  .  .  .  .  .  .  .  .  .  .  .  .  .  .  .  .  .  .  .  .  .  .  .  .  .  .  .  .  .  .  .  .</t>
  </si>
  <si>
    <t>7251</t>
  </si>
  <si>
    <r>
      <t>Impôts - propres fins (Tableau 26 9199 MOINS Tableau 72 2999)</t>
    </r>
    <r>
      <rPr>
        <sz val="8"/>
        <rFont val="Arial Narrow"/>
        <family val="2"/>
      </rPr>
      <t xml:space="preserve"> .  .  .  .  .  .  .  .  .  .  .  .  .  .  .  .  .  .  .  .  .  .  .  .  .  .  .  .  .  .  .  .  .  .  .  .  .  .  .  .  .  .  .  .  .  .  .  .  .  .  .  .  .  .  .  .  .  .  .  .  .  .  .  .  .  .  .  .  .  .  .  .  .  .  .  .  .  .</t>
    </r>
  </si>
  <si>
    <t>Construction Financing Debentures .  .  .  .  .  .  .  .  .  .  .  .  .  .  .  .  .  .  .  .  .  .  .  .  .  .  .  .  .  .  .  .  .  .  .  .  .  .  .  .  .  .  .  .  .  .  .  .  .  .  .  .  .  .  .  .  .  .  .  .  .  .  .  .  .  .  .  .  .  .  .  .  .  .  .  .  .  .  .  .  .  .  .  .  .  .  .  .  .  .  .  .  .  .  .  .  .  .  .  .  .  .  .  .  .  .</t>
  </si>
  <si>
    <t>Capital purposes</t>
  </si>
  <si>
    <t>TRANSIT</t>
  </si>
  <si>
    <t>2351</t>
  </si>
  <si>
    <t>8165</t>
  </si>
  <si>
    <t>Local Improvement Commission</t>
  </si>
  <si>
    <t>0201</t>
  </si>
  <si>
    <t>0202</t>
  </si>
  <si>
    <t>0401</t>
  </si>
  <si>
    <t>0402</t>
  </si>
  <si>
    <t>0403</t>
  </si>
  <si>
    <t>Payments to Ontario in respect of Downtown Revitalization Program loans .  .  .  .  .  .  .  .  .  .  .  .  .  .  .  .  .  .  .  .  .  .  .  .  .  .  .  .  .  .  .  .  .  .  .  .  .  .  .  .  .  .  .  .  .  .  .  .  .  .  .  .  .  .  .  .  .  .  .  .  .  .  .  .  .  .  .  .  .  .  .  .  .  .  .  .  .  .  .  .  .  .  .  .  .  .  .  .  .  .  .  .  .  .  .  .  .  .  .  .  .  .  .  .  .  .  .  .  .  .  .  .  .  .  .  .  .  .  .  .  .  .  .  .  .  .  .  .  .  .  .  .  .  .  .  .  .  .  .  .  .  .  .  .  .  .  .  .  .  .  .  .  .  .  .  .  .  .  .  .  .  .  .  .  .  .  .  .  .  .  .  .  .  .  .  .  .  .  .</t>
  </si>
  <si>
    <t>Transfers from capital fund to own funds</t>
  </si>
  <si>
    <t>Waste disposal .  .  .  .  .  .  .  .  .  .  .  .  .  .  .  .  .  .  .  .  .  .  .  .  .  .  .  .  .  .  .  .  .  .  .  .  .  .  .  .  .  .  .  .  .  .  .  .  .  .  .  .  .  .  .  .  .  .  .  .  .  .  .  .  .  .  .  .  .  .  .  .  .  .  .  .  .  .  .  .  .  .  .  .  .  .  .  .  .  .  .  .  .  .  .  .  .  .  .  .  .  .  .  .  .  .  .  .  .  .  .  .  .  .  .  .  .  .  .  .  .  .  .  .  .  .  .  .  .  .  .  .  .  .  .  .</t>
  </si>
  <si>
    <t>Environmental services:</t>
  </si>
  <si>
    <t xml:space="preserve">Police .  .  .  .  .  .  .  .  .  .  .  .  .  .  .  .  .  .  .  .  .  .  .  .  .  .  .  .  .  .  .  .  .  .  .  .  .  .  .  .  .  .  .  .  .  .  .  .  .  .  .  .  .  .  .  .  .  .  .  .  .  .  </t>
  </si>
  <si>
    <t>YESNO</t>
  </si>
  <si>
    <t>Contribution from reserves, reserve funds and deferred revenue  (SLC 52 9910 02) .  .  .  .  .  .  .  .  .  .  .  .  .  .  .  .  .  .  .  .  .  .  .  .  .  .  .  .  .  .  .  .  .  .  .  .  .  .  .  .  .  .  .  .  .  .  .  .  .  .  .  .  .  .  .  .  .  .  .  .  .  .  .  .  .  .  .  .  .  .  .  .  .  .  .  .  .  .  .  .  .  .  .  .  .  .  .  .  .  .  .  .  .  .  .  .  .  .</t>
  </si>
  <si>
    <t>Oui</t>
  </si>
  <si>
    <t>Non</t>
  </si>
  <si>
    <t>Sans Objet</t>
  </si>
  <si>
    <t>ENGLISH</t>
  </si>
  <si>
    <t>FRENCH</t>
  </si>
  <si>
    <t xml:space="preserve">Industrial .  .  .  .  .  .  .  .  .  .  .  .  .  .  .  .  .  .  .  .  .  .  .  .  .  .  .  .  .  .  .  .  .  .  .  .  .  .  .  .  .  .  .  .  .  . </t>
  </si>
  <si>
    <t xml:space="preserve">Large Industrial .  .  .  .  .  .  .  .  .  .  .  .  .  .  .  .  .  .  .  .  .  .  .  .  .  .  .  .  .  .  .  .  .  .  .  .  .  .  .  .  .  .  .  .  .  . </t>
  </si>
  <si>
    <t>PLUS:  Net Income for Government Business Enterprise for year .  .  .  .  .  .  .  .  .  .  .  .  .  .  .  .  .  .  .  .  .  .  .  .  .  .  .  .  .  .  .  .  .  .  .  .  .  .  .  .  .  .  .  .  .  .  .  .  .  .  .  .  .  .  .  .  .  .  .  .  .  .  .  .  .  .  .  .  .  .  .  .  .  .  .  .  .  .</t>
  </si>
  <si>
    <t>0</t>
  </si>
  <si>
    <t>2002</t>
  </si>
  <si>
    <t>9202</t>
  </si>
  <si>
    <t>2003</t>
  </si>
  <si>
    <t>9203</t>
  </si>
  <si>
    <t>2004</t>
  </si>
  <si>
    <t>9204</t>
  </si>
  <si>
    <t>2005</t>
  </si>
  <si>
    <t>9205</t>
  </si>
  <si>
    <t>English - Separate</t>
  </si>
  <si>
    <t>French - Separate</t>
  </si>
  <si>
    <t xml:space="preserve">Conventional Transit .  .  .  .  .  .  .  .  .  .  .  .  .  .  .  .  .  .  .  .  .  .  .  .  .  .  .  .  .  .  .  .  .  .  .  .  .  .  .  .  .  .  .  .  .  .  .  .  .  .  . </t>
  </si>
  <si>
    <r>
      <t xml:space="preserve">Treatment and Distribution of Drinking Water (Integrated System):   </t>
    </r>
    <r>
      <rPr>
        <sz val="7"/>
        <rFont val="Arial Narrow"/>
        <family val="2"/>
      </rPr>
      <t>Operating costs for the treatment and distribution of drinking water per megalitre  **</t>
    </r>
  </si>
  <si>
    <t>Total Revenue Fund Receipts (SLC 10 9930 01) .  .  .  .  .  .  .  .  .  .  .  .  .  .  .  .  .  .  .  .  .  .  .  .  .  .  .  .  .  .  .  .  .  .  .  .  .  .  .  .  .  .  .  .  .  .  .  .  .  .  .  .  .  .  .  .  .  .  .  .  .  .  .  .  .  .  .  .  .  .  .  .  .  .  .  .  .  .</t>
  </si>
  <si>
    <t>FIRE</t>
  </si>
  <si>
    <t>POLICE</t>
  </si>
  <si>
    <t>Repayment of Provincial Special Assistance .  .  .  .  .  .  .  .  .  .  .  .  .  .  .  .  .  .  .  .  .  .  .  .  .  .  .  .  .  .  .  .  .  .  .  .  .  .  .  .  .  .  .  .  .  .  .  .  .  .  .  .  .  .  .  .  .  .  .  .  .  .  .  .  .  .  .  .  .  .  .  .  .  .  .  .  .  .  .  .  .  .  .  .  .  .  .  .  .  .  .  .  .  .  .  .  .  .</t>
  </si>
  <si>
    <t>Libraries .  .  .  .  .  .  .  .  .  .  .  .  .  .  .  .  .  .  .  .  .  .  .  .  .  .  .  .  .  .  .  .  .  .  .  .  .  .  .  .  .  .  .  .  .  .  .  .  .  .  .  .  .  .  .  .  .  .  .  .  .  .  .  .  .  .  .  .  .  .  .  .  .  .  .  .  .  .  .  .  .  .  .  .  .  .  .  .  .  .  .  .  .  .  .  .  .  .  .  .  .  .  .  .  .  .  .  .  .  .  .  .  .  .  .  .  .  .  .  .  .  .  .  .  .  .  .  .  .  .  .  .  .  .  .  .</t>
  </si>
  <si>
    <t>Upper-Tier Special Area Levies (Total)</t>
  </si>
  <si>
    <t>69633</t>
  </si>
  <si>
    <t>6210</t>
  </si>
  <si>
    <t>6220</t>
  </si>
  <si>
    <t>6410</t>
  </si>
  <si>
    <t>REVENUE FUND RECEIPTS</t>
  </si>
  <si>
    <t>Municipal drainage charges .  .  .  .  .  .  .  .  .  .  .  .  .  .  .  .  .  .  .  .  .  .  .  .  .  .  .  .  .  .  .  .  .  .  .  .  .  .  .  .  .  .  .  .  .  .  .  .  .  .  .  .  .  .  .  .  .  .  .  .  .  .  .  .  .  .  .  .  .  .  .  .  .  .  .  .  .  .  .  .  .  .  .  .  .  .  .  .  .  .  .  .  .  .  .  .  .  .</t>
  </si>
  <si>
    <t>70</t>
  </si>
  <si>
    <t>Provides Service TO Own Municipality ONLY</t>
  </si>
  <si>
    <t>Other Social Services .  .  .  .  .  .  .  .  .  .  .  .  .  .  .  .  .  .  .  .  .  .  .  .  .  .  .  .  .  .  .  .  .  .  .  .  .  .  .  .  .  .  .  .  .  .  .  .  .  .  .  .  .  .  .  .</t>
  </si>
  <si>
    <t>CURRENT REVENUE FOR SPECIFIC FUNCTIONS</t>
  </si>
  <si>
    <t>TOTAL Applications of capital financing</t>
  </si>
  <si>
    <t>2002 RIF</t>
  </si>
  <si>
    <t>Contributions des entités non unifiées .  .  .  .  .  .  .  .  .  .  .  .  .  .  .  .  .  .  .  .  .  .  .  .  .  .  .  .  .  .  .  .  .  .  .  .  .  .  .  .  .  .  .  .  .  .  .  .  .  .  .  .  .  .  .  .  .  .  .  .  .  .  .  .  .  .  .  .  .  .  .  .  .  .  .  .  .  .</t>
  </si>
  <si>
    <t>5.   Interest earned on sinking funds and on debt retirement funds during the year</t>
  </si>
  <si>
    <t>6.   Details of sinking fund balance</t>
  </si>
  <si>
    <t>7.   Long term commitments at year end</t>
  </si>
  <si>
    <t xml:space="preserve">Commercial .  .  .  .  .  .  .  .  .  .  .  .  .  .  .  .  .  .  .  .  .  .  .  .  .  .  .  .  .  .  .  .  .  .  .  .  .  .  .  .  .  .  .  .  .  . </t>
  </si>
  <si>
    <t>Flat Rate billing system only</t>
  </si>
  <si>
    <t>GENERAL GOVERNMENT</t>
  </si>
  <si>
    <t>**  Calculations on Line 3309 occur only IF Line 3307 and Line 3310 are completed</t>
  </si>
  <si>
    <r>
      <t xml:space="preserve">Change in Size of Settlement Area:  </t>
    </r>
    <r>
      <rPr>
        <sz val="7"/>
        <color indexed="8"/>
        <rFont val="Arial Narrow"/>
        <family val="2"/>
      </rPr>
      <t>Percentage change in the size of the settlement area relative to the base year of 2004</t>
    </r>
  </si>
  <si>
    <t xml:space="preserve">Public Works .  .  .  .  .  .  .  .  .  .  .  .  .  .  .  .  .  .  .  .  .  .  .  .  .  .  .  .  .  .  .  .  .  .  .  .  .  .  .  .  .  .  .  .  .  .  .  .  .  .  .  .  .  .  .  .  .  .  .  .  .  . </t>
  </si>
  <si>
    <t>* Market value of Investments included in Line 0829 .  .  .  .  .  .  .  .  .  .  .  .  .  .  .  .  .  .  .  .  .  .  .  .  .  .  .  .  .  .  .  .  .  .  .  .  .  .  .  .  .  .  .  .  .  .  .  .  .  .  .  .  .  .  .  .  .  .  .  .  .  .  .  .  .  .  .  .  .  .  .  .  .  .  .  .  .  .  .  .  .  .  .  .  .  .  .  .  .  .  .  .  .  .  .  .  .  .  .  .  .  .  .  .  .  .  .  .  .  .  .  .  .  .  .  .  .  .  .  .  .  .  .  .  .  .  .  .  .  .  .  .  .  .  .  .  .  .  .  .  .  .  .  .  .  .  .  .  .</t>
  </si>
  <si>
    <t>RTC/Q</t>
  </si>
  <si>
    <t>?</t>
  </si>
  <si>
    <t>x</t>
  </si>
  <si>
    <t>Tax Adjustments Applied to Taxation</t>
  </si>
  <si>
    <t xml:space="preserve">Inst. Payments - Heads and Beds .  .  .  .  .  .  .  .  .  .  .  .  .  .  .  .  .  .  .  .  .  .  .  .  .  .  .  .  .  .  .  .  .  .  .  .  .  .  .  .  .  .  .  .  .  . </t>
  </si>
  <si>
    <r>
      <t>Amounts Added to PIL</t>
    </r>
    <r>
      <rPr>
        <sz val="7"/>
        <rFont val="Arial Narrow"/>
        <family val="2"/>
      </rPr>
      <t xml:space="preserve"> .  .  .  .  .  .  .  .  .  .  .  .  .  .  .  .  .  .  .  .  .  .  .  .  .  .  .  .  .  .  .  .  .  .  .  .  .  .  .  .  .  .  .  .  .  . </t>
    </r>
  </si>
  <si>
    <t>Operating Costs for Solid Waste Management</t>
  </si>
  <si>
    <t>per Household</t>
  </si>
  <si>
    <t xml:space="preserve">Garbage Collection  .  .  .  .  .  .  .  .  .  .  .  .  .  .  .  .  .  .  .  .  .  .  .  .  .  .  .  .  .  .  .  .  .  .  .  .  .  .  .  .  .  .  .  .  .  .  .  .  .  . </t>
  </si>
  <si>
    <t xml:space="preserve">Garbage Disposal  .  .  .  .  .  .  .  .  .  .  .  .  .  .  .  .  .  .  .  .  .  .  .  .  .  .  .  .  .  .  .  .  .  .  .  .  .  .  .  .  .  .  .  .  .  .  .  .  .  . </t>
  </si>
  <si>
    <t>Cochrane D</t>
  </si>
  <si>
    <r>
      <t>Crime Rate</t>
    </r>
    <r>
      <rPr>
        <sz val="7"/>
        <rFont val="Arial Narrow"/>
        <family val="2"/>
      </rPr>
      <t>:   Total crime rate per 1,000 persons (Criminal Code offences, excluding traffic)</t>
    </r>
  </si>
  <si>
    <r>
      <t>Wastewater Treatment and Disposal</t>
    </r>
    <r>
      <rPr>
        <sz val="7"/>
        <rFont val="Arial Narrow"/>
        <family val="2"/>
      </rPr>
      <t>:   Operating costs for the treatment and disposal of wastewater per megalitre</t>
    </r>
  </si>
  <si>
    <r>
      <t>Wastewater Collection, Treatment and Disposal (Integrated System)</t>
    </r>
    <r>
      <rPr>
        <sz val="7"/>
        <rFont val="Arial Narrow"/>
        <family val="2"/>
      </rPr>
      <t>:   Operating costs for the collection, treatment, and disposal of wastewater per megalitre</t>
    </r>
  </si>
  <si>
    <t>3203</t>
  </si>
  <si>
    <t>3306</t>
  </si>
  <si>
    <t>LIST</t>
  </si>
  <si>
    <t>S82UNITS</t>
  </si>
  <si>
    <t>/ metre</t>
  </si>
  <si>
    <t>/ mile</t>
  </si>
  <si>
    <t>/ foot</t>
  </si>
  <si>
    <t>/ km</t>
  </si>
  <si>
    <t>/ yard</t>
  </si>
  <si>
    <t>/ linear metre</t>
  </si>
  <si>
    <t>/ ton</t>
  </si>
  <si>
    <t>/ tonne</t>
  </si>
  <si>
    <t>Contributions from capital fund .  .  .  .  .  .  .  .  .  .  .  .  .  .  .  .  .  .  .  .  .  .  .  .  .  .  .  .  .  .  .  .  .  .  .  .  .  .  .  .  .  .  .  .  .  .  .  .  .  .  .  .  .  .  .  .  .  .  .  .  .  .  .  .  .  .  .  .  .  .  .  .  .  .  .  .  .  .  .  .  .  .  .  .  .  .  .  .  .  .  .  .  .  .  .  .  .  .</t>
  </si>
  <si>
    <t>Development Charges Act</t>
  </si>
  <si>
    <t>1.  GENERAL PURPOSE LEVY INFORMATION</t>
  </si>
  <si>
    <r>
      <t>Capital expenditures LESS Unfunded Liabilities</t>
    </r>
    <r>
      <rPr>
        <sz val="8"/>
        <rFont val="Arial Narrow"/>
        <family val="2"/>
      </rPr>
      <t xml:space="preserve">  (SLC 52 9910 09) .  .  .  .  .  .  .  .  .  .  .  .  .  .  .  .  .  .  .  .  .  .  .  .  .  .  .  .  .  .  .  .  .  .  .  .  .  .  .  .  .  .  .  .  .  .  .  .  .  .  .  .  .  .  .  .  .  .  .  .  .  .  .  .  .  .  .  .  .  .  .  .  .  .  .  .  .  .  .  .  .  .  .  .  .  .  .  .  .  .  .  .  .  .  .  .  .  .</t>
    </r>
  </si>
  <si>
    <t>Total of line 3098 includes:</t>
  </si>
  <si>
    <t>Lot levies</t>
  </si>
  <si>
    <t>Parking revenues</t>
  </si>
  <si>
    <t>Debenture repayment</t>
  </si>
  <si>
    <t>Exchange rate stabilization</t>
  </si>
  <si>
    <t>Storm water  .  .  .  .  .  .  .  .  .  .  .  .  .  .  .  .  .  .  .  .  .  .  .  .  .  .  .  .  .  .  .  .  .  .  .  .  .  .  .  .  .  .  .  .  .  .  .  .  .  .  .  .  .  .  .  .  .  .  .  .  .  .  .  .  .  .  .  .  .  .  .  .  .  .  .  .  .  .  .  .  .  .  .  .  .  .  .  .  .  .  .  .  .  .  .  .  .  .  .  .  .  .  .  .  .  .  .  .  .  .  .  .  .  .  .  .  .  .  .  .  .  .  .  .  .  .  .  .  .  .  .</t>
  </si>
  <si>
    <t>6105</t>
  </si>
  <si>
    <t>Zone de Parry Sound</t>
  </si>
  <si>
    <t>Zone de Rainy River</t>
  </si>
  <si>
    <t>Zone de Sudbury</t>
  </si>
  <si>
    <t>Zone de Thunder Bay</t>
  </si>
  <si>
    <t xml:space="preserve">Administration .  .  .  .  .  .  .  .  .  .  .  .  .  .  .  .  .  .  .  .  .  .  .  .  .  .  .  .  .  .  .  .  .  .  .  .  .  .  .  .  .  .  .  .  .  .  .  .  .  .  .  .  .  .  .  .  .  .  .  .  . </t>
  </si>
  <si>
    <t>5005</t>
  </si>
  <si>
    <t>5006</t>
  </si>
  <si>
    <t>5007</t>
  </si>
  <si>
    <t>5008</t>
  </si>
  <si>
    <t>5009</t>
  </si>
  <si>
    <t>5011</t>
  </si>
  <si>
    <t>5012</t>
  </si>
  <si>
    <t>5013</t>
  </si>
  <si>
    <t>5014</t>
  </si>
  <si>
    <t>5015</t>
  </si>
  <si>
    <t>5016</t>
  </si>
  <si>
    <t>5017</t>
  </si>
  <si>
    <t>RECOVERABLE FROM:</t>
  </si>
  <si>
    <t>1.   Municipal workforce profile</t>
  </si>
  <si>
    <t>Gaming and Casino Revenues  .  .  .  .  .  .  .  .  .  .  .  .  .  .  .  .  .  .  .  .  .  .  .  .  .  .  .  .  .  .  .  .  .  .  .  .  .  .  .  .  .  .  .  .  .  .  .  .  .  .  .  .  .  .  .  .  .  .  .  .  .  .  .  .  .  .  .  .  .  .  .  .  .  .  .  .  .  .</t>
  </si>
  <si>
    <t>Previous Year</t>
  </si>
  <si>
    <t>Current Year (S12)</t>
  </si>
  <si>
    <t>Wellington Co</t>
  </si>
  <si>
    <t>2300</t>
  </si>
  <si>
    <r>
      <t>Solid Waste Diversion</t>
    </r>
    <r>
      <rPr>
        <sz val="7"/>
        <rFont val="Arial Narrow"/>
        <family val="2"/>
      </rPr>
      <t>:   Operating costs for solid waste diversion per tonne (or per household)</t>
    </r>
  </si>
  <si>
    <r>
      <t>General Government</t>
    </r>
    <r>
      <rPr>
        <sz val="7"/>
        <rFont val="Arial Narrow"/>
        <family val="2"/>
      </rPr>
      <t xml:space="preserve"> .  .  .  .  .  .  .  .  .  .  .  .  .  .  .  .  .  .  .  .  .  .  .  .  .  .  .  .  .  .  .  .  .  .  .  .  .  .  .  .  .  .  .  .  .  .  .  .  .  .  . </t>
    </r>
  </si>
  <si>
    <t>Roulottes - Recettes, licences et permis .  .  .  .  .  .  .  .  .  .  .  .  .  .  .  .  .  .  .  .  .  .  .  .  .  .  .  .  .  .  .  .  .  .  .  .  .  .  .  .  .  .  .  .  .  .  .  .  .  .  .  .  .  .  .  .  .  .  .  .  .  .  .  .  .  .  .  .  .  .  .  .  .  .  .  .  .  .</t>
  </si>
  <si>
    <t>2007 FINANCIAL INFORMATION RETURN</t>
  </si>
  <si>
    <t>Individuals .  .  .  .  .  .  .  .  .  .  .  .  .  .  .  .  .  .  .  .  .  .  .  .  .  .  .  .  .  .  .  .  .  .  .  .  .  .  .  .  .  .  .  .  .  .  .  .  .  .  .  .  .  .  .  .  .  .  .  .  .  .  .  .  .  .  .  .  .  .  .  .  .  .  .  .  .  .  .  .  .  .  .  .  .  .  .  .  .  .  .  .  .  .  .  .  .  .  .  .  .  .  .  .  .  .  .  .  .  .  .  .  .  .  .  .  .  .  .  .  .  .  .  .  .  .  .  .  .  .  .  .  .  .  .  .  .  .  .  .  .  .  .  .  .  .  .  .  .</t>
  </si>
  <si>
    <t>Debt Recoverable from Others</t>
  </si>
  <si>
    <t>Solid waste landfill closure and post-closure .  .  .  .  .  .  .  .  .  .  .  .  .  .  .  .  .  .  .  .  .  .  .  .  .  .  .  .  .  .  .  .  .  .  .  .  .  .  .  .  .  .  .  .  .  .  .  .  .  .  .  .  .  .  .  .  .  .  .  .  .  .  .  .  .  .  .  .  .  .  .  .  .  .  .  .  .  .  .  .  .  .  .  .  .  .  .  .  .  .  .  .  .  .  .  .  .  .  .  .  .  .  .  .  .  .  .  .  .  .  .  .  .  .  .  .  .  .  .  .  .  .  .  .  .  .  .  .  .  .  .  .  .  .  .  .  .  .  .  .  .  .  .  .  .  .  .  .  .</t>
  </si>
  <si>
    <t>5615</t>
  </si>
  <si>
    <t>Fund balances</t>
  </si>
  <si>
    <t>Obligatory Res. Funds, Deferred Rev.</t>
  </si>
  <si>
    <t>Discretionary Res. Funds</t>
  </si>
  <si>
    <t>SCHOOL BOARDS</t>
  </si>
  <si>
    <t>1.   Debt burden of the municipality</t>
  </si>
  <si>
    <t>11.   Long term debt refinanced</t>
  </si>
  <si>
    <t>Accrued Workplace Safety and Insurance Board (WSIB) claims .  .  .  .  .  .  .  .  .  .  .  .  .  .  .  .  .  .  .  .  .  .  .  .  .  .  .  .  .  .  .  .  .  .  .  .  .  .  .  .  .  .  .  .  .  .  .  .  .  .  .  .  .  .  .  .  .  .  .  .  .  .  .  .  .  .  .  .  .  .  .  .  .  .  .  .  .  .  .  .  .  .  .  .  .  .  .  .  .  .  .  .  .  .  .  .  .  .  .  .  .  .  .  .  .  .  .  .  .  .  .  .  .  .  .  .  .  .  .  .  .  .  .  .  .  .  .  .  .  .  .  .  .  .  .  .  .  .  .  .  .  .  .  .  .  .  .  .  .</t>
  </si>
  <si>
    <t xml:space="preserve">Office Building .  .  .  .  .  .  .  .  .  .  .  .  .  .  .  .  .  .  .  .  .  .  .  .  .  .  .  .  .  .  .  .  .  .  .  .  .  .  .  .  .  .  .  .  .  . </t>
  </si>
  <si>
    <t xml:space="preserve">Shopping Centre .  .  .  .  .  .  .  .  .  .  .  .  .  .  .  .  .  .  .  .  .  .  .  .  .  .  .  .  .  .  .  .  .  .  .  .  .  .  .  .  .  .  .  .  .  . </t>
  </si>
  <si>
    <t>Tableau 24</t>
  </si>
  <si>
    <t>2.  LOWER-TIER / SINGLE-TIER SPECIAL AREA PAYMENTS-IN-LIEU INFORMATION</t>
  </si>
  <si>
    <t>TOTAL PILS Levied by Tax Rate</t>
  </si>
  <si>
    <t>Number of lane kilometres maintained in winter in own municipality .  .  .  .  .  .  .  .  .  .  .  .  .  .  .  .  .  .  .  .  .  .  .  .  .  .  .  .  .  .  .  .  .  .  .  .  .  .  .  .  .  .  .  .  .  .  .  .  .  .  .  .  .  .  .  .  .  .  .  .  .  .  .  .  .  .  .  .  .  .  .  .  .  .  .  .  .  .</t>
  </si>
  <si>
    <r>
      <t xml:space="preserve">Wastewater Collection, Treatment and Disposal (Integrated System):   </t>
    </r>
    <r>
      <rPr>
        <sz val="7"/>
        <rFont val="Arial Narrow"/>
        <family val="2"/>
      </rPr>
      <t>Operating costs for the collection, treatment, and disposal of wastewater per megalitre  *</t>
    </r>
  </si>
  <si>
    <t>Conservation authority .  .  .  .  .  .  .  .  .  .  .  .  .  .  .  .  .  .  .  .  .  .  .  .  .  .  .  .  .  .  .  .  .  .  .  .  .  .  .  .  .  .  .  .  .  .  .  .  .  .  .  .  .  .  .  .  .  .  .  .  .  .  .  .  .  .  .  .  .  .  .  .  .  .  .  .  .  .  .  .  .  .  .  .  .  .  .  .  .  .  .  .  .  .  .  .  .  .</t>
  </si>
  <si>
    <t>Outstanding loans guaranteed .  .  .  .  .  .  .  .  .  .  .  .  .  .  .  .  .  .  .  .  .  .  .  .  .  .  .  .  .  .  .  .  .  .  .  .  .  .  .  .  .  .  .  .  .  .  .  .  .  .  .  .  .  .  .  .  .  .  .  .  .  .  .  .  .  .  .  .  .  .  .  .  .  .  .  .  .  .</t>
  </si>
  <si>
    <t>Years</t>
  </si>
  <si>
    <t>Fire area boards  .  .  .  .  .  .  .  .  .  .  .  .  .  .  .  .  .  .  .  .  .  .  .  .  .  .  .  .  .  .  .  .  .  .  .  .  .  .  .  .  .  .  .  .  .  .  .  .  .  .  .  .  .  .  .  .  .  .  .  .  .  .  .  .  .  .  .  .  .  .  .  .  .  .  .  .  .  .  .  .  .  .  .  .  .  .  .  .  .  .  .  .  .  .  .  .  .  .  .  .  .  .  .  .  .  .  .  .  .  .  .  .  .  .  .  .  .  .  .  .  .  .  .  .  .  .  .  .  .  .  .  .  .  .  .  .  .  .  .  .  .  .  .  .  .  .  .  .  .  .  .  .  .  .  .  .  .  .  .  .  .  .  .  .  .  .  .  .  .  .  .  .  .  .  .  .  .  .  .</t>
  </si>
  <si>
    <t>Ontario</t>
  </si>
  <si>
    <t>Canada</t>
  </si>
  <si>
    <t>2290</t>
  </si>
  <si>
    <t>2490</t>
  </si>
  <si>
    <t>RENFREW CO</t>
  </si>
  <si>
    <t>CAPITAL Expenditures</t>
  </si>
  <si>
    <t>If "Other Method" is selected in line 0201, please describe method of allocating Program Support .  .  .  .  .  .  .  .  .  .  .  .  .  .  .  .  .  .  .  .  .  .  .  .  .  .  .  .  .  .  .  .  .  .  .  .  .  .  .  .  .  .  .  .  .  .  .  .  .  .  .  .  .  .  .  .  .  .  .  .  .  .  .  .  .  .  .  .  .  .  .  .  .  .  .  .  .  .</t>
  </si>
  <si>
    <t>Tax Ratio</t>
  </si>
  <si>
    <t>Percent of Full Rate</t>
  </si>
  <si>
    <t xml:space="preserve">Legislated Percentage of Education Taxes distributed to each School Board (Applic. to Com, Ind, Pipelines) .  .  .  .  .  .  .  .  .  .  .  .  .  .  .  .  .  .  .  .  .  .  .  .  .  .  .  .  .  .  .  .  .  .  .  .  .  .  .  .  .  .  .  .  .  . </t>
  </si>
  <si>
    <t>Recettes du fonds d'administration</t>
  </si>
  <si>
    <t>Conditional Grants</t>
  </si>
  <si>
    <t>H E L P   P A G E</t>
  </si>
  <si>
    <t>Social and family services .  .  .  .  .  .  .  .  .  .  .  .  .  .  .  .  .  .  .  .  .  .  .  .  .  .  .  .  .  .  .  .  .  .  .  .  .  .  .  .  .  .  .  .  .  .  .  .  .  .  .  .  .  .  .  .  .  .  .  .  .  .  .  .  .  .  .  .  .  .  .  .  .  .  .  .  .  .  .  .  .  .  .  .  .  .  .  .  .  .  .  .  .  .  .  .  .  .  .  .</t>
  </si>
  <si>
    <t>Provides Service JOINTLY WITH:</t>
  </si>
  <si>
    <t>Residential properties .  .  .  .  .  .  .  .  .  .  .  .  .  .  .  .  .  .  .  .  .  .  .  .  .  .  .  .  .  .  .  .  .  .  .  .  .  .  .  .  .  .  .  .  .  .  .  .  .  .  .  .  .  .  .  .  .  .  .</t>
  </si>
  <si>
    <t>Accumulated net revenue (deficit), end of year .  .  .  .  .  .  .  .  .  .  .  .  .  .  .  .  .  .  .  .  .  .  .  .  .  .  .  .  .  .  .  .  .  .  .  .  .  .  .  .  .  .  .  .  .  .  .  .  .  .  .  .  .  .  .  .  .  .  .  .  .  .  .  .  .  .  .  .  .  .  .  .  .  .  .  .  .  .</t>
  </si>
  <si>
    <t>TOTAL Revenue fund receipts</t>
  </si>
  <si>
    <t>TOTAL - Virements</t>
  </si>
  <si>
    <t>Tableau 12</t>
  </si>
  <si>
    <t>Schedule 12</t>
  </si>
  <si>
    <t>E</t>
  </si>
  <si>
    <t>(519) 873-4020</t>
  </si>
  <si>
    <t>1-800-265-4736</t>
  </si>
  <si>
    <t>1-800-461-1193</t>
  </si>
  <si>
    <t>(705) 564-0120</t>
  </si>
  <si>
    <t>(807) 475-1651</t>
  </si>
  <si>
    <t>1-800-465-5027</t>
  </si>
  <si>
    <t>Other Method  (Please describe below)</t>
  </si>
  <si>
    <t>*  1 megalitre  =  1,000,000 litres</t>
  </si>
  <si>
    <t>Total Assets (SLC 70 9930 01) .  .  .  .  .  .  .  .  .  .  .  .  .  .  .  .  .  .  .  .  .  .  .  .  .  .  .  .  .  .  .  .  .  .  .  .  .  .  .  .  .  .  .  .  .  .  .  .  .  .  .  .  .  .  .  .  .  .  .  .  .  .  .  .  .  .  .  .  .  .  .  .  .  .  .  .  .  .</t>
  </si>
  <si>
    <t>0053</t>
  </si>
  <si>
    <t>new blocks within settlement areas</t>
  </si>
  <si>
    <t>8157</t>
  </si>
  <si>
    <t>new units within settlement areas</t>
  </si>
  <si>
    <t>8158</t>
  </si>
  <si>
    <t>Subtotal wiithin settlement areas</t>
  </si>
  <si>
    <t>8159</t>
  </si>
  <si>
    <t>8160</t>
  </si>
  <si>
    <t>8161</t>
  </si>
  <si>
    <t>8162</t>
  </si>
  <si>
    <t>8163</t>
  </si>
  <si>
    <t>Recreation and cultural services:</t>
  </si>
  <si>
    <t>1250</t>
  </si>
  <si>
    <t>1260</t>
  </si>
  <si>
    <t>1440</t>
  </si>
  <si>
    <t>1450</t>
  </si>
  <si>
    <t>1460</t>
  </si>
  <si>
    <t>1480</t>
  </si>
  <si>
    <t>Total number of Solid Waste Management facilities owned by Municipality with a Ministry of Environment (MOE) Certificate of Approval .  .  .  .  .  .  .  .  .  .  .  .  .  .  .  .  .  .  .  .  .  .  .  .  .  .  .  .  .  .  .  .  .  .  .  .  .  .  .  .  .  .  .  .  .  .  .  .  .  .  .  .  .  .  .  .  .  .  .  .  .  .  .  .  .  .  .  .  .  .  .  .  .  .  .  .  .  .  .  .  .  .  .  .  .  .  .  .  .  .  .  .  .  .  .  .  .  .  .  .  .  .  .  .  .  .  .  .  .  .  .  .  .</t>
  </si>
  <si>
    <t>Number of days per year when a Ministry of Environment compliance order for remediation concerning an air or groundwater standard was in effect for a municipally owned Solid Waste Management facility (by facility):</t>
  </si>
  <si>
    <t>Number of paved lane kilometres where the condition is rated as good to very good</t>
  </si>
  <si>
    <r>
      <t>Wastewater Bypasses Treatment</t>
    </r>
    <r>
      <rPr>
        <sz val="7"/>
        <rFont val="Arial Narrow"/>
        <family val="2"/>
      </rPr>
      <t>:   Percentage of wastewater estimated to have bypassed treatment</t>
    </r>
  </si>
  <si>
    <t>0803</t>
  </si>
  <si>
    <t>0804</t>
  </si>
  <si>
    <t>0806</t>
  </si>
  <si>
    <t>0807</t>
  </si>
  <si>
    <t>1001</t>
  </si>
  <si>
    <t>1002</t>
  </si>
  <si>
    <t>1003</t>
  </si>
  <si>
    <t>1201</t>
  </si>
  <si>
    <t>1202</t>
  </si>
  <si>
    <t>1203</t>
  </si>
  <si>
    <t>1401</t>
  </si>
  <si>
    <t>1601</t>
  </si>
  <si>
    <t>1602</t>
  </si>
  <si>
    <t>1603</t>
  </si>
  <si>
    <t>1604</t>
  </si>
  <si>
    <t>1605</t>
  </si>
  <si>
    <t>1606</t>
  </si>
  <si>
    <t xml:space="preserve">Wastewater Collection .  .  .  .  .  .  .  .  .  .  .  .  .  .  .  .  .  .  .  .  .  .  .  .  .  .  .  .  .  .  .  .  .  .  .  .  .  .  .  .  .  .  .  .  .  .  .  .  .  .  . </t>
  </si>
  <si>
    <t xml:space="preserve">Treatment of Drinking Water .  .  .  .  .  .  .  .  .  .  .  .  .  .  .  .  .  .  .  .  .  .  .  .  .  .  .  .  .  .  .  .  .  .  .  .  .  .  .  .  .  .  .  .  .  .  .  .  .  .  . </t>
  </si>
  <si>
    <t xml:space="preserve">Paved Roads .  .  .  .  .  .  .  .  .  .  .  .  .  .  .  .  .  .  .  .  .  .  .  .  .  .  .  .  .  .  .  .  .  .  .  .  .  .  .  .  .  .  .  .  .  .  .  .  .  .  . </t>
  </si>
  <si>
    <t xml:space="preserve">Unpaved Roads .  .  .  .  .  .  .  .  .  .  .  .  .  .  .  .  .  .  .  .  .  .  .  .  .  .  .  .  .  .  .  .  .  .  .  .  .  .  .  .  .  .  .  .  .  .  .  .  .  .  . </t>
  </si>
  <si>
    <t>LT/ST PILS</t>
  </si>
  <si>
    <t>UT PILS</t>
  </si>
  <si>
    <t>Schedule 24</t>
  </si>
  <si>
    <t>Proportion of Total Munic. Contributions Consolidated</t>
  </si>
  <si>
    <t>Municipality's Share of Total Contributions</t>
  </si>
  <si>
    <t>Municipality's Share of Total Fee Revenues</t>
  </si>
  <si>
    <t>Line 0820 of column 11 includes:</t>
  </si>
  <si>
    <t>Line 0830 of column 11 includes:</t>
  </si>
  <si>
    <t>Transfers from reserves and reserve funds .  .  .  .  .  .  .  .  .  .  .  .  .  .  .  .  .  .  .  .  .  .  .  .  .  .  .  .  .  .  .  .  .  .  .  .  .  .  .  .  .  .  .  .  .  .  .  .  .  .  .  .  .  .  .  .  .  .  .  .  .  .  .  .  .  .  .  .  .  .  .  .  .  .  .  .  .  .  .  .  .  .  .  .  .  .  .  .  .  .  .  .  .  .  .  .  .  .</t>
  </si>
  <si>
    <t>From own funds .  .  .  .  .  .  .  .  .  .  .  .  .  .  .  .  .  .  .  .  .  .  .  .  .  .  .  .  .  .  .  .  .  .  .  .  .  .  .  .  .  .  .  .  .  .  .  .  .  .  .  .  .  .  .  .  .  .  .  .  .  .  .  .  .  .  .  .  .  .  .  .  .  .  .  .  .  .</t>
  </si>
  <si>
    <t>kilometres of trails per 1,000 persons</t>
  </si>
  <si>
    <t>Participant Hours</t>
  </si>
  <si>
    <t xml:space="preserve">Participant Hours for Recreation Programs: </t>
  </si>
  <si>
    <t>Calculating Numerator in Line 7255, Column 5</t>
  </si>
  <si>
    <t>3561</t>
  </si>
  <si>
    <t>3562</t>
  </si>
  <si>
    <t>3563</t>
  </si>
  <si>
    <t>3564</t>
  </si>
  <si>
    <t>3565</t>
  </si>
  <si>
    <t xml:space="preserve">Site 7 .  .  .  .  .  .  .  .  .  .  .  .  .  .  .  .  .  .  .  .  .  .  .  .  .  .  .  .  .  .  .  .  .  .  .  .  .  .  .  .  .  .  .  .  .  .  .  .  .  .  .  .  .  .  .  .  .  .  .  .  </t>
  </si>
  <si>
    <t>REMOVED "Other" LINES 2003</t>
  </si>
  <si>
    <t>STORM WATER</t>
  </si>
  <si>
    <t>WASTEWATER</t>
  </si>
  <si>
    <t>SOLID WASTE</t>
  </si>
  <si>
    <t>hectares were re-designated from agricultural purposes to other uses during the reporting year</t>
  </si>
  <si>
    <t>4731</t>
  </si>
  <si>
    <t xml:space="preserve">G   Parking Lot .  .  .  .  .  .  .  .  .  .  .  .  .  .  .  .  .  .  .  .  .  .  .  .  .  .  .  .  .  .  .  .  .  .  .  .  .  .  .  .  .  .  .  .  .  </t>
  </si>
  <si>
    <r>
      <t xml:space="preserve">Trails: </t>
    </r>
    <r>
      <rPr>
        <sz val="7"/>
        <color indexed="8"/>
        <rFont val="Arial Narrow"/>
        <family val="2"/>
      </rPr>
      <t>Total kilometres of trails per 1,000 persons.  (Defined as trails owned by municipality and third parties)</t>
    </r>
  </si>
  <si>
    <t>Sanitary sewer collection  .  .  .  .  .  .  .  .  .  .  .  .  .  .  .  .  .  .  .  .  .  .  .  .  .  .  .  .  .  .  .  .  .  .  .  .  .  .  .  .  .  .  .  .  .  .  .  .  .  .  .  .  .  .  .  .  .  .  .  .  .  .  .  .  .  .  .  .  .  .  .  .  .  .  .  .  .  .  .  .  .  .  .  .  .  .  .  .  .  .  .  .  .  .  .  .  .  .  .  .  .  .  .  .  .  .  .  .  .  .  .  .  .  .  .  .  .  .  .  .  .  .  .  .  .  .  .  .  .  .  .  .  .  .  .  .  .  .  .  .  .  .  .  .  .  .  .  .  .  .  .  .  .  .  .  .  .  .  .  .  .  .  .  .  .  .  .  .  .  .  .  .  .  .  .  .</t>
  </si>
  <si>
    <t>Recreation facilities - Other .  .  .  .  .  .  .  .  .  .  .  .  .  .  .  .  .  .  .  .  .  .  .  .  .  .  .  .  .  .  .  .  .  .  .  .  .  .  .  .  .  .  .  .  .  .  .  .  .  .  .  .  .  .  .  .  .  .  .  .  .  .  .  .  .  .  .  .  .  .  .  .  .  .  .  .  .  .  .  .  .  .  .  .  .  .  .  .  .  .  .  .  .  .  .  .  .  .</t>
  </si>
  <si>
    <t>5274</t>
  </si>
  <si>
    <t>5474</t>
  </si>
  <si>
    <t>1474</t>
  </si>
  <si>
    <t>Number of winter events where the response met or exceeded locally determined municipal service levels for road maintenance</t>
  </si>
  <si>
    <t>of winter events where response met or exceeded locally determined municipal service levels for road maintenance</t>
  </si>
  <si>
    <t>Total population / 1,000</t>
  </si>
  <si>
    <t>Total hours for drop-in programs .  .  .  .  .  .  .  .  .  .  .  .  .  .  .  .  .  .  .  .  .  .  .  .  .  .  .  .  .  .  .  .  .  .  .  .  .  .  .  .  .  .  .  .  .  .  .  .  .  .  .  .  .  .  .  .  .  .  .  .  .  .  .  .  .  .  .  .  .  .  .  .  .  .  .  .  .  .  .  .  .  .  .  .  .  .  .  .  .  .  .  .  .  .  .  .  .  .  .  .  .  .  .  .  .  .  .  .  .  .  .  .  .</t>
  </si>
  <si>
    <t>Total hours for permitted programs .  .  .  .  .  .  .  .  .  .  .  .  .  .  .  .  .  .  .  .  .  .  .  .  .  .  .  .  .  .  .  .  .  .  .  .  .  .  .  .  .  .  .  .  .  .  .  .  .  .  .  .  .  .  .  .  .  .  .  .  .  .  .  .  .  .  .  .  .  .  .  .  .  .  .  .  .  .  .  .  .  .  .  .  .  .  .  .  .  .  .  .  .  .  .  .  .  .  .  .  .  .  .  .  .  .  .  .  .  .  .  .  .</t>
  </si>
  <si>
    <t>7252</t>
  </si>
  <si>
    <t>7253</t>
  </si>
  <si>
    <t>7254</t>
  </si>
  <si>
    <t>Total participant hours for recreation programs (registered, drop-in and permitted programs)</t>
  </si>
  <si>
    <t>participant hours of recreation programs per 1,000 persons</t>
  </si>
  <si>
    <t>(613) 545-2100</t>
  </si>
  <si>
    <r>
      <t xml:space="preserve">Outdoor Recreation Facility Space: </t>
    </r>
    <r>
      <rPr>
        <sz val="7"/>
        <color indexed="8"/>
        <rFont val="Arial Narrow"/>
        <family val="2"/>
      </rPr>
      <t>Square metres of outdoor recreation facility space with controlled access and electrical or mechanical functions (owned by third parties)</t>
    </r>
  </si>
  <si>
    <t xml:space="preserve">Reduction for Heritage Property (Mun. Act 365.2) .  .  .  .  .  .  .  .  .  .  .  .  .  .  .  .  .  .  .  .  .  .  .  .  .  .  .  .  .  .  .  .  .  .  .  .  .  .  .  .  .  .  .  .  .  .  .  .  .  .  .  .  .  .  </t>
  </si>
  <si>
    <t xml:space="preserve"> .  .  .  .  .  .  .  .  .  .  .  .  .  .  .  .  .  .  .  .  .  .  .  .  .  .  .  .  .  .  .  .  .  .  .  .  .  .  .  .  .  .  .  .  .  .  .  .  .  .  .  .  .  .  .  .  .  .  .  .  .  .  .  .  .  .  .  .  .  .  .  .  .  .  .  .  .  .  .  .  .  .  .  .  .  .  .  .  .  .  .  .  .  .  .  .  .  .  .  .  .  .  .  .  .  .  .  .  .  .  .  .  .</t>
  </si>
  <si>
    <t>ST</t>
  </si>
  <si>
    <t>Working funds .  .  .  .  .  .  .  .  .  .  .  .  .  .  .  .  .  .  .  .  .  .  .  .  .  .  .  .  .  .  .  .  .  .  .  .  .  .  .  .  .  .  .  .  .  .  .  .  .  .  .  .  .  .  .  .  .  .  .  .  .  .  .  .  .  .  .  .  .  .  .  .  .  .  .  .  .  .  .  .  .  .  .  .  .  .  .  .  .  .  .  .  .  .  .  .  .  .</t>
  </si>
  <si>
    <t>Property Class Group</t>
  </si>
  <si>
    <t>Low Band</t>
  </si>
  <si>
    <t>Middle Band</t>
  </si>
  <si>
    <t>Tableau 72</t>
  </si>
  <si>
    <r>
      <t xml:space="preserve">Balance, beginning of year </t>
    </r>
    <r>
      <rPr>
        <sz val="8"/>
        <rFont val="Arial Narrow"/>
        <family val="2"/>
      </rPr>
      <t>.  .  .  .  .  .  .  .  .  .  .  .  .  .  .  .  .  .  .  .  .  .  .  .  .  .  .  .  .  .  .  .  .  .  .  .  .  .  .  .  .  .  .  .  .  .  .  .  .  .  .  .  .  .  .  .  .  .  .  .  .  .  .  .  .  .  .  .  .  .  .  .  .  .  .  .  .  .  .  .  .  .  .  .  .  .  .  .  .  .  .  .  .  .  .  .  .  .</t>
    </r>
  </si>
  <si>
    <t xml:space="preserve">Other PIL Amounts .  .  .  .  .  .  .  .  .  .  .  .  .  .  .  .  .  .  .  .  .  .  .  .  .  .  .  .  .  .  .  .  .  .  .  .  .  .  .  .  .  .  .  .  .  . </t>
  </si>
  <si>
    <t>Taxable Asmt.
(Wtd &amp; Disc CVA)</t>
  </si>
  <si>
    <t>Taxable Asmt.
(CVA)</t>
  </si>
  <si>
    <t>PIL Asmt.
(Wtd &amp; Disc CVA)</t>
  </si>
  <si>
    <t>3204</t>
  </si>
  <si>
    <t>Total of column 4 includes:</t>
  </si>
  <si>
    <t>Total of columns 2 and 8 includes:</t>
  </si>
  <si>
    <t>Total of column 5 includes:</t>
  </si>
  <si>
    <t>Total of column 6 includes:</t>
  </si>
  <si>
    <t xml:space="preserve">Total of column 11 includes: </t>
  </si>
  <si>
    <t>Line 0810 of column 11 includes:</t>
  </si>
  <si>
    <t>No Tier</t>
  </si>
  <si>
    <t>S28</t>
  </si>
  <si>
    <t>Mun</t>
  </si>
  <si>
    <t>12.   Future principal and Interest payments on EXISTING debt</t>
  </si>
  <si>
    <t>MOINS : Total - Dépenses du fonds d'administration  MOINS  ???? (Tableau 40 9910 15) .  .  .  .  .  .  .  .  .  .  .  .  .  .  .  .  .  .  .  .  .  .  .  .  .  .  .  .  .  .  .  .  .  .  .  .  .  .  .  .  .  .  .  .  .  .  .  .  .  .  .  .  .  .  .  .  .  .  .  .  .  .  .  .  .  .  .  .  .  .  .  .  .  .  .  .  .  .</t>
  </si>
  <si>
    <t>Allocation of Program Support *</t>
  </si>
  <si>
    <t>Amounts for Unfunded Liabilities</t>
  </si>
  <si>
    <t>Ontario Financing Authority .  .  .  .  .  .  .  .  .  .  .  .  .  .  .  .  .  .  .  .  .  .  .  .  .  .  .  .  .  .  .  .  .  .  .  .  .  .  .  .  .  .  .  .  .  .  .  .  .  .  .  .  .  .  .  .  .  .  .  .  .  .  .  .  .  .  .  .  .  .  .  .  .  .  .  .  .  .  .  .  .  .  .  .  .  .  .  .  .  .  .  .  .  .  .  .  .  .</t>
  </si>
  <si>
    <t>Sewer and water connection charges .  .  .  .  .  .  .  .  .  .  .  .  .  .  .  .  .  .  .  .  .  .  .  .  .  .  .  .  .  .  .  .  .  .  .  .  .  .  .  .  .  .  .  .  .  .  .  .  .  .  .  .  .  .  .  .  .  .  .  .  .  .  .  .  .  .  .  .  .  .  .  .  .  .  .  .  .  .  .  .  .  .  .  .  .  .  .  .  .  .  .  .  .  .  .  .  .  .</t>
  </si>
  <si>
    <t>LESS:  Own sinking funds (Actual balances)</t>
  </si>
  <si>
    <t>DO NOT change Settings which are built into this FIR2007, or the FIR2007 file will NOT function properly.</t>
  </si>
  <si>
    <t>The FIR2007 has been pre-formatted to ensure that every user can complete the FIR and MPMP Schedules with efficiency and accuracy.</t>
  </si>
  <si>
    <t xml:space="preserve">CUT and PASTE (or Drag and Drop) will greatly affect many or all of the background formulas and links that have been incorporated into the FIR2007.  If you have cut and pasted any information into the FIR file, unfortunately the only way to correct the file is to download a fresh copy and start over.  </t>
  </si>
  <si>
    <t>It is also recommended that you DO NOT Copy and Paste.  However, the Copy and Paste feature may be used with caution providing that information is only copied and pasted from an open workbook within the same Excel application that is currently running the FIR2007.  Information that is copied and pasted from one Excel application to another is treated as a cut and paste and will damage the FIR file.  Also, DO NOT Paste into a cell that contains a drop-down LIST, otherwise the LIST, CHECKS and calculations will no longer function.</t>
  </si>
  <si>
    <t>Do Not set up the FIR2007 file as a "Shared Workbook"</t>
  </si>
  <si>
    <t>Government Business Enterprise Equity, end of year .  .  .  .  .  .  .  .  .  .  .  .  .  .  .  .  .  .  .  .  .  .  .  .  .  .  .  .  .  .  .  .  .  .  .  .  .  .  .  .  .  .  .  .  .  .  .  .  .  .  .  .  .  .  .  .  .  .  .  .  .  .  .  .  .  .  .  .  .  .  .  .  .  .  .  .  .  .</t>
  </si>
  <si>
    <t>Construction Financing Debentures  .  .  .  .  .  .  .  .  .  .  .  .  .  .  .  .  .  .  .  .  .  .  .  .  .  .  .  .  .  .  .  .  .  .  .  .  .  .  .  .  .  .  .  .  .  .  .  .  .  .  .  .  .  .  .  .  .  .  .  .  .  .  .  .  .  .  .  .  .  .  .  .  .  .  .  .  .  .  .  .  .  .  .  .  .  .  .  .  .  .  .  .  .  .  .  .  .  .  .  .  .  .  .  .  .  .  .  .  .  .  .  .  .  .  .  .  .  .  .  .  .  .  .  .  .  .  .  .  .  .  .  .  .  .  .  .  .  .  .  .  .  .  .  .  .  .  .  .  .  .  .  .  .  .  .  .  .  .  .  .  .  .  .  .  .  .  .  .  .  .  .  .  .  .  .  .</t>
  </si>
  <si>
    <t>Total of column 1 and 14 includes:</t>
  </si>
  <si>
    <t>CONTINUITY OF TAXES RECEIVABLE</t>
  </si>
  <si>
    <t>Deferred taxes receivable .  .  .  .  .  .  .  .  .  .  .  .  .  .  .  .  .  .  .  .  .  .  .  .  .  .  .  .  .  .  .  .  .  .  .  .  .  .  .  .  .  .  .  .  .  .  .  .  .  .  .  .  .  .  .  .  .  .  .  .  .  .  .  .  .  .  .  .  .  .  .  .  .  .  .  .  .  .  .  .  .  .  .  .  .  .  .  .  .  .  .  .  .  .  .  .  .  .  .  .  .  .  .  .  .  .  .  .  .  .  .  .  .  .  .  .  .  .  .  .  .  .  .  .  .  .  .  .  .  .  .  .  .  .  .  .  .  .  .  .  .  .  .  .  .  .  .  .  .</t>
  </si>
  <si>
    <t>Nipissing D</t>
  </si>
  <si>
    <t>Le Comté de Grey</t>
  </si>
  <si>
    <t>47</t>
  </si>
  <si>
    <t xml:space="preserve">Enterprises and others .  .  .  .  .  .  .  .  .  .  .  .  .  .  .  .  .  .  .  .  .  .  .  .  .  .  .  .  .  .  .  .  .  .  .  .  .  .  .  .  .  .  .  .  .  .  .  .  .  .  .  .  .  .  .  .  .  .  .  .  .  .  .  .  .  .  .  .  .  .  .  .  .  .  .  .  .  .  .  .  .  .  .  .  .  .  .  .  .  .  .  .  .  .  .  .  .  .  .  . </t>
  </si>
  <si>
    <t>Sinking fund debentures .  .  .  .  .  .  .  .  .  .  .  .  .  .  .  .  .  .  .  .  .  .  .  .  .  .  .  .  .  .  .  .  .  .  .  .  .  .  .  .  .  .  .  .  .  .  .  .  .  .  .  .  .  .  .  .  .  .  .  .  .  .  .  .  .  .  .  .  .  .  .  .  .  .  .  .  .  .  .  .  .  .  .  .  .  .  .  .  .  .  .  .  .  .  .  .  .  .  .  .  .  .  .  .</t>
  </si>
  <si>
    <t>7.   Alternate service delivery arrangements</t>
  </si>
  <si>
    <t>Prescott and Russell UCo</t>
  </si>
  <si>
    <t>Les Comtés unis de Prescott and Russell</t>
  </si>
  <si>
    <t>67</t>
  </si>
  <si>
    <t>Cemeteries .  .  .  .  .  .  .  .  .  .  .  .  .  .  .  .  .  .  .  .  .  .  .  .  .  .  .  .  .  .  .  .  .  .  .  .  .  .  .  .  .  .  .  .  .  .  .  .  .  .  .  .  .  .  .  .  .  .  .  .  .  .  .  .  .  .  .  .  .  .  .  .  .  .  .  .  .  .  .  .  .  .  .  .  .  .  .  .  .  .  .  .  .  .  .  .  .  .  .  .  .  .  .  .  .  .  .  .  .  .  .  .  .  .  .  .  .  .  .  .  .  .  .  .  .  .  .  .  .  .  .  .  .  .  .  .  .  .  .  .  .  .  .  .  .  .  .  .  .</t>
  </si>
  <si>
    <t>PLUS:</t>
  </si>
  <si>
    <t>0460</t>
  </si>
  <si>
    <t>Signature of Municipal Treasurer</t>
  </si>
  <si>
    <t>Signature</t>
  </si>
  <si>
    <t xml:space="preserve">Submittee </t>
  </si>
  <si>
    <t xml:space="preserve">Square metres of outdoor recreation facility space with controlled access and electrical or mechanical functions (owned by third parties) .  .  .  .  .  .  .  .  .  .  .  .  .  .  .  .  .  .  .  .  .  .  .  .  .  .  .  .  .  .  .  .  .  .  .  .  .  .  .  .  .  .  .  .  .  .  .  .  .  .  .  .  .  .  .  .  .  .  .  .  .  .  .  .  .  .  .  .  .  .  .  .  .  .  .  .  .  .  .  .  .  .  .  .  .  .  .  .  .  .  .  .  .  .  .  .  .  .  .  .  .  .  .  .  .  .  .  .  .  .  .  .  .  .  .    </t>
  </si>
  <si>
    <t>1263</t>
  </si>
  <si>
    <t>1280</t>
  </si>
  <si>
    <t>Le Comté de Bruce</t>
  </si>
  <si>
    <t>41</t>
  </si>
  <si>
    <t>Parks  .  .  .  .  .  .  .  .  .  .  .  .  .  .  .  .  .  .  .  .  .  .  .  .  .  .  .  .  .  .  .  .  .  .  .  .  .  .  .  .  .  .  .  .  .  .  .  .  .  .  .  .  .  .  .  .  .  .  .  .  .  .  .  .  .  .  .  .  .  .  .  .  .  .  .  .  .  .  .  .  .  .  .  .  .  .  .  .  .  .  .  .  .  .  .  .  .  .</t>
  </si>
  <si>
    <t>Renfrew Co</t>
  </si>
  <si>
    <t>Par value in 'U.S. Dollars' .  .  .  .  .  .  .  .  .  .  .  .  .  .  .  .  .  .  .  .  .  .  .  .  .  .  .  .  .  .  .  .  .  .  .  .  .  .  .  .  .  .  .  .  .  .  .  .  .  .  .  .  .  .  .  .  .  .  .  .  .  .  .  .  .  .  .  .  .  .  .  .  .  .  .  .  .  .  .  .  .  .  .  .  .  .  .  .  .  .  .  .  .  .  .  .  .  .</t>
  </si>
  <si>
    <t>1660</t>
  </si>
  <si>
    <t>US Dollars:</t>
  </si>
  <si>
    <t>Par value in</t>
  </si>
  <si>
    <t>Municipal .  .  .  .  .  .  .  .  .  .  .  .  .  .  .  .  .  .  .  .  .  .  .  .  .  .  .  .  .  .  .  .  .  .  .  .  .  .  .  .  .  .  .  .  .  .  .  .  .  .  .  .  .  .  .  .  .  .  .  .  .  .  .  .  .  .  .  .  .  .  .  .  .  .  .  .  .  .  .  .  .  .  .  .  .  .  .  .  .  .  .  .  .  .  .  .  .  .  .  .  .  .  .  .  .  .  .  .  .  .  .  .  .  .  .  .  .  .  .  .  .  .  .  .  .  .  .  .  .  .  .  .  .  .  .  .  .  .  .  .  .  .  .  .  .  .  .  .  .</t>
  </si>
  <si>
    <t>PLUS : ? .  .  .  .  .  .  .  .  .  .  .  .  .  .  .  .  .  .  .  .  .  .  .  .  .  .  .  .  .  .  .  .  .  .  .  .  .  .  .  .  .  .  .  .  .  .  .  .  .  .  .  .  .  .  .  .  .  .  .  .  .  .  .  .  .  .  .  .  .  .  .  .  .  .  .  .  .  .</t>
  </si>
  <si>
    <t xml:space="preserve">Liquor Control Board of Ont. .  .  .  .  .  .  .  .  .  .  .  .  .  .  .  .  .  .  .  .  .  .  .  .  .  .  .  .  .  .  .  .  .  .  .  .  .  .  .  .  .  .  .  .  .  . </t>
  </si>
  <si>
    <t>? en fin d'exercice .  .  .  .  .  .  .  .  .  .  .  .  .  .  .  .  .  .  .  .  .  .  .  .  .  .  .  .  .  .  .  .  .  .  .  .  .  .  .  .  .  .  .  .  .  .  .  .  .  .  .  .  .  .  .  .  .  .  .  .  .  .  .  .  .  .  .  .  .  .  .  .  .  .  .  .  .  .</t>
  </si>
  <si>
    <t xml:space="preserve">Line 0610 of column 11 includes: </t>
  </si>
  <si>
    <t>Machinery and equipment .  .  .  .  .  .  .  .  .  .  .  .  .  .  .  .  .  .  .  .  .  .  .  .  .  .  .  .  .  .  .  .  .  .  .  .  .  .  .  .  .  .  .  .  .  .  .  .  .  .  .  .  .  .  .  .  .  .</t>
  </si>
  <si>
    <t>Roadways .  .  .  .  .  .  .  .  .  .  .  .  .  .  .  .  .  .  .  .  .  .  .  .  .  .  .  .  .  .  .  .  .  .  .  .  .  .  .  .  .  .  .  .  .  .  .  .  .  .  .  .  .  .  .  .  .  .  .  .  .  .  .  .  .  .  .  .  .  .  .  .  .  .  .  .  .  .  .  .  .  .  .  .  .  .  .  .  .  .  .  .  .  .  .  .  .  .</t>
  </si>
  <si>
    <t>Roadways</t>
  </si>
  <si>
    <t>Management Board</t>
  </si>
  <si>
    <t>Roads Commission</t>
  </si>
  <si>
    <t xml:space="preserve">Discounts for Advance Payments (Mun. Act 345(10)) .  .  .  .  .  .  .  .  .  .  .  .  .  .  .  .  .  .  .  .  .  .  .  .  .  .  .  .  .  .  .  .  .  .  .  .  .  .  .  .  .  .  .  .  .  .  . </t>
  </si>
  <si>
    <t>LESS:   Allowance for uncollectables .  .  .  .  .  .  .  .  .  .  .  .  .  .  .  .  .  .  .  .  .  .  .  .  .  .  .  .  .  .  .  .  .  .  .  .  .  .  .  .  .  .  .  .  .  .  .  .  .  .  .  .  .  .  .  .  .  .  .  .  .  .  .  .  .  .  .  .  .  .  .  .  .  .  .  .  .  .  .  .  .  .  .  .  .  .  .  .  .  .  .  .  .  .  .  .  .  .  .  .  .  .  .  .  .  .  .  .  .  .  .  .  .  .  .  .  .  .  .  .  .  .  .  .  .  .  .  .  .  .  .  .  .  .  .  .  .  .  .  .  .  .  .  .  .  .  .  .  .</t>
  </si>
  <si>
    <t>Distribution of Education Taxes in column 6 by School Board</t>
  </si>
  <si>
    <t>J</t>
  </si>
  <si>
    <t>2007-V01</t>
  </si>
  <si>
    <t>Year 2012 .  .  .  .  .  .  .  .  .  .  .  .  .  .  .  .  .  .  .  .  .  .  .  .  .  .  .  .  .  .  .  .  .  .  .  .  .  .  .  .  .  .  .  .  .  .  .  .  .  .  .  .  .  .  .  .  .  .  .  .  .  .  .  .  .  .  .  .  .  .  .  .  .  .  .  .  .  .  .  .  .  .  .  .  .  .  .  .  .  .  .  .  .  .  .  .  .  .</t>
  </si>
  <si>
    <t>Years 2013 to 2017 .  .  .  .  .  .  .  .  .  .  .  .  .  .  .  .  .  .  .  .  .  .  .  .  .  .  .  .  .  .  .  .  .  .  .  .  .  .  .  .  .  .  .  .  .  .  .  .  .  .  .  .  .  .  .  .  .  .  .  .  .  .  .  .  .  .  .  .  .  .  .  .  .  .  .  .  .  .  .  .  .  .  .  .  .  .  .  .  .  .  .  .  .  .  .  .  .  .</t>
  </si>
  <si>
    <t xml:space="preserve">P   Pipeline .  .  .  .  .  .  .  .  .  .  .  .  .  .  .  .  .  .  .  .  .  .  .  .  .  .  .  .  .  .  .  .  .  .  .  .  .  .  .  .  .  .  .  .  .  .  .  .  .  .  .  .  .  .  .  .  .  .  .  .  .  .  </t>
  </si>
  <si>
    <t>Estimated total future income earned from investments in lines 2199 and 2210 above .  .  .  .  .  .  .  .  .  .  .  .  .  .  .  .  .  .  .  .  .  .  .  .  .  .  .  .  .  .  .  .  .  .  .  .  .  .  .  .  .  .  .  .  .  .  .  .  .  .  .  .  .  .  .  .  .  .  .  .  .  .  .  .  .  .  .  .  .  .  .  .  .  .  .  .  .  .  .  .  .  .  .  .  .  .  .  .  .  .  .  .  .  .  .  .  .  .  .  .  .  .  .  .  .  .  .  .  .  .  .  .  .  .  .  .  .  .  .  .  .  .  .  .  .  .  .  .  .  .  .  .  .  .  .  .  .  .  .  .  .  .  .  .  .  .  .  .  .  .  .  .  .  .  .  .  .  .  .  .  .  .  .  .  .  .</t>
  </si>
  <si>
    <t xml:space="preserve">$ </t>
  </si>
  <si>
    <t>Transit Commission</t>
  </si>
  <si>
    <t>Parking Authority</t>
  </si>
  <si>
    <t>Airport Commission</t>
  </si>
  <si>
    <t xml:space="preserve">Lease purchase agreements (Tangible capital leases) .  .  .  .  .  .  .  .  .  .  .  .  .  .  .  .  .  .  .  .  .  .  .  .  .  .  .  .  .  .  .  .  .  .  .  .  .  .  .  .  .  .  .  .  .  .  .  .  .  .  .  .  .  .  .  .  .  .  .  .  .  .  .  .  .  .  .  .  .  .  .  .  .  .  .  .  .  .  .  .  .  .  .  .  .  .  .  .  .  .  .  .  . </t>
  </si>
  <si>
    <t xml:space="preserve">Wastewater Collection, Treatment and Disposal (Integrated System) .  .  .  .  .  .  .  .  .  .  .  .  .  .  .  .  .  .  .  .  .  .  .  .  .  .  .  .  .  .  .  .  .  .  .  .  .  .  .  .  .  .  .  .  .  .  .  .  .  .  . </t>
  </si>
  <si>
    <t>Storm Water</t>
  </si>
  <si>
    <t>Rec. Fac. - Golf Crs, Marina, Ski Hill .  .  .  .  .  .  .  .  .  .  .  .  .  .  .  .  .  .  .  .  .  .  .  .  .  .  .  .  .  .  .  .  .  .  .  .  .  .  .  .  .  .  .  .  .  .  .  .  .  .  .  .  .  .  .  .  .  .  .  .  .  .  .  .  .  .  .  .  .  .  .  .  .  .  .  .  .  .  .  .  .  .  .  .  .  .  .  .  .  .  .  .  .  .  .  .  .  .</t>
  </si>
  <si>
    <t>Recreation facilities - Golf Course, Marina, Ski Hill .  .  .  .  .  .  .  .  .  .  .  .  .  .  .  .  .  .  .  .  .  .  .  .  .  .  .  .  .  .  .  .  .  .  .  .  .  .  .  .  .  .  .  .  .  .  .  .  .  .  .  .  .  .  .  .  .  .  .  .  .  .  .  .  .  .  .  .  .  .  .  .  .  .  .  .  .  .  .  .  .  .  .  .  .  .  .  .  .  .  .  .  .  .  .  .  .  .</t>
  </si>
  <si>
    <r>
      <t xml:space="preserve">Solid Waste Management (Integrated System):  </t>
    </r>
    <r>
      <rPr>
        <sz val="7"/>
        <rFont val="Arial Narrow"/>
        <family val="2"/>
      </rPr>
      <t>Average operating costs for solid waste management (collection, disposal and diversion) per tonne (or per household)  ***</t>
    </r>
  </si>
  <si>
    <t>*  Calculations on Line 3109 occur only IF Line 3110 and Line 3108 are completed</t>
  </si>
  <si>
    <r>
      <t>Equity in Government Business Enterprises</t>
    </r>
    <r>
      <rPr>
        <sz val="7"/>
        <rFont val="Arial Narrow"/>
        <family val="2"/>
      </rPr>
      <t xml:space="preserve">  (SLC 10 6090 01)   .  .  .  .  .  .  .  .  .  .  .  .  .  .  .  .  .  .  .  .  .  .  .  .  .  .  .  .  .  .  .  .  .  .  .  .  .  .  .  .  .  .  .  .  .  .  .  .  .  .  .  .  .  .  .  .  .  .  .  .  .  .  .  .  .  .  .  .  .  .  .  .  .  .  .  .  .  .  .  .  .  .  .  .  .  .  .  .  .  .  .  .  .  .  .  .  .  .  .  .  .  .  .  .  .  .  .  .  .  .  .  .  .  .  .  .  .  .  .  .  .  .  .  .  .  .  .  .  .  .  .  .  .  .  .  .  .  .  .  .  .  .  .  .  .  .  .  .</t>
    </r>
  </si>
  <si>
    <t>Does Municipality have property with significant assessed value that has its own Fire Fighting Force? .  .  .  .  .  .  .  .  .  .  .  .  .  .  .  .  .  .  .  .  .  .  .  .  .  .  .  .  .  .  .  .  .  .  .  .  .  .  .  .  .  .  .  .  .  .  .  .  .  .  .  .  .  .  .  .  .  .  .  .  .  .  .  .  .  .  .  .  .  .  .  .  .  .  .  .  .  .</t>
  </si>
  <si>
    <t>youth crimes per 1,000 youths</t>
  </si>
  <si>
    <t>3106</t>
  </si>
  <si>
    <t>3303</t>
  </si>
  <si>
    <t>Schedule 94</t>
  </si>
  <si>
    <t>Other .  .  .  .  .  .  .  .  .  .  .  .  .  .  .  .  .  .  .  .  .  .  .  .  .  .  .  .  .  .  .  .  .  .  .  .  .  .  .  .  .  .  .  .  .  .  .  .  .  .  .  .  .  .  .  .  .  .  .  .  .  .  .  .  .  .  .  .  .  .  .  .  .  .  .  .  .  .  .  .  .  .  .  .  .  .  .  .  .  .  .  .  .  .  .  .  .  .</t>
  </si>
  <si>
    <r>
      <t>Outdoor Recreation Facility Space</t>
    </r>
    <r>
      <rPr>
        <sz val="7"/>
        <color indexed="8"/>
        <rFont val="Arial Narrow"/>
        <family val="2"/>
      </rPr>
      <t>: Square metres of outdoor recreation facility space per 1,000 persons  (municipally owned)</t>
    </r>
  </si>
  <si>
    <t>Rents, concessions and franchises .  .  .  .  .  .  .  .  .  .  .  .  .  .  .  .  .  .  .  .  .  .  .  .  .  .  .  .  .  .  .  .  .  .  .  .  .  .  .  .  .  .  .  .  .  .  .  .  .  .  .  .  .  .  .  .  .  .  .  .  .  .  .  .  .  .  .  .  .  .  .  .  .  .  .  .  .  .</t>
  </si>
  <si>
    <t xml:space="preserve">Parks .  .  .  .  .  .  .  .  .  .  .  .  .  .  .  .  .  .  .  .  .  .  .  .  .  .  .  .  .  .  .  .  .  .  .  .  .  .  .  .  .  .  .  .  .  .  .  .  .  .  .  .  .  .  .  .  .  .  .  .  .  .  .  .  .  .  .  .  .  .  .  .  .  .  .  .  .  .  .  .  .  .  .  .  .  .  .  .  .  .  .  .  .  .  .  .  .  .  .  .  .  .  .  .  .  .  .  .  </t>
  </si>
  <si>
    <t>Total number of actual incidents of violent crime</t>
  </si>
  <si>
    <t>1259</t>
  </si>
  <si>
    <t xml:space="preserve">Total number of actual incidents of property crime </t>
  </si>
  <si>
    <t>ROADWAYS</t>
  </si>
  <si>
    <t>2251</t>
  </si>
  <si>
    <t>Water .  .  .  .  .  .  .  .  .  .  .  .  .  .  .  .  .  .  .  .  .  .  .  .  .  .  .  .  .  .  .  .  .  .  .  .  .  .  .  .  .  .  .  .  .  .  .  .  .  .  .  .  .  .  .  .  .  .  .  .  .  .  .  .  .  .  .  .  .  .  .  .  .  .  .  .  .  .  .  .  .  .  .  .  .  .  .  .  .  .  .  .  .  .  .  .  .  .</t>
  </si>
  <si>
    <t>Wil Barr</t>
  </si>
  <si>
    <t>613-432-3664</t>
  </si>
  <si>
    <t>613-432-8424</t>
  </si>
  <si>
    <t>wil@mackillicanandassociates.com</t>
  </si>
  <si>
    <t>khr@on.aibn.com</t>
  </si>
  <si>
    <t>MacKillican &amp; Associates</t>
  </si>
  <si>
    <t>Lorna Hudder</t>
  </si>
  <si>
    <t>Village of Killaloe Area Rate</t>
  </si>
  <si>
    <t xml:space="preserve">Site 13 .  .  .  .  .  .  .  .  .  .  .  .  .  .  .  .  .  .  .  .  .  .  .  .  .  .  .  .  .  .  .  .  .  .  .  .  .  .  .  .  .  .  .  .  .  .  .  .  .  .  .  .  .  .  .  .  .  .  .  .  </t>
  </si>
  <si>
    <t>6.   AMOUNTS ADDED TO PAYMENTS-IN-LIEU</t>
  </si>
  <si>
    <t>7.   OTHER PAYMENTS-IN-LIEU AMOUNTS</t>
  </si>
  <si>
    <t>9892</t>
  </si>
  <si>
    <t>8060</t>
  </si>
  <si>
    <t xml:space="preserve">Fire .  .  .  .  .  .  .  .  .  .  .  .  .  .  .  .  .  .  .  .  .  .  .  .  .  .  .  .  .  .  .  .  .  .  .  .  .  .  .  .  .  .  .  .  .  .  .  .  .  .  . </t>
  </si>
  <si>
    <t>PLUS:  All debt assumed by the municipality from others .  .  .  .  .  .  .  .  .  .  .  .  .  .  .  .  .  .  .  .  .  .  .  .  .  .  .  .  .  .  .  .  .  .  .  .  .  .  .  .  .  .  .  .  .  .  .  .  .  .  .  .  .  .  .  .  .  .  .  .  .  .  .  .  .  .  .  .  .  .  .  .  .  .  .  .  .  .  .  .  .  .  .  .  .  .  .  .  .  .  .  .  .  .  .  .  .  .</t>
  </si>
  <si>
    <t xml:space="preserve">Wastewater Treatment and Disposal .  .  .  .  .  .  .  .  .  .  .  .  .  .  .  .  .  .  .  .  .  .  .  .  .  .  .  .  .  .  .  .  .  .  .  .  .  .  .  .  .  .  .  .  .  .  .  .  .  .  . </t>
  </si>
  <si>
    <t>To Ontario and agencies  .  .  .  .  .  .  .  .  .  .  .  .  .  .  .  .  .  .  .  .  .  .  .  .  .  .  .  .  .  .  .  .  .  .  .  .  .  .  .  .  .  .  .  .  .  .  .  .  .  .  .  .  .  .  .  .  .  .  .  .  .  .  .  .  .  .  .  .  .  .  .  .  .  .  .  .  .  .  .  .  .  .  .  .  .  .  .  .  .  .  .  .  .  .  .  .  .  .</t>
  </si>
  <si>
    <t>Total kilometres of trails (owned by municipality and third parties)</t>
  </si>
  <si>
    <r>
      <t>Indoor Recreation Facilites</t>
    </r>
    <r>
      <rPr>
        <sz val="7"/>
        <color indexed="8"/>
        <rFont val="Arial Narrow"/>
        <family val="2"/>
      </rPr>
      <t>: Square metres of indoor recreation facilities per 1,000 persons (municipally owned)</t>
    </r>
  </si>
  <si>
    <t xml:space="preserve">Total kilometres of trails (owned by third parties) .  .  .  .  .  .  .  .  .  .  .  .  .  .  .  .  .  .  .  .  .  .  .  .  .  .  .  .  .  .  .  .  .  .  .  .  .  .  .  .  .  .  .  .  .  .  .  .  .  .  .  .  .  .  .  .  .  .  .  .  .  .  .  .  .  .  .  .  .  .  .  .  .  .  .  .  .  .  .  .  .  .  .  .  .  .  .  .  .  .  .  .  .  .  .  .  .  .  .  .  .  .  .  .  .  .  .  .  .  .  .  .  .  .  .    </t>
  </si>
  <si>
    <t xml:space="preserve">Hectares of open space (owned by third parties) .  .  .  .  .  .  .  .  .  .  .  .  .  .  .  .  .  .  .  .  .  .  .  .  .  .  .  .  .  .  .  .  .  .  .  .  .  .  .  .  .  .  .  .  .  .  .  .  .  .  .  .  .  .  .  .  .  .  .  .  .  .  .  .  .  .  .  .  .  .  .  .  .  .  .  .  .  .  .  .  .  .  .  .  .  .  .  .  .  .  .  .  .  .  .  .  .  .  .  .  .  .  .  .  .  .  .  .  .  .  .  .  .  .  .    </t>
  </si>
  <si>
    <t xml:space="preserve">Square metres of indoor recreation facilities (owned by third parties) .  .  .  .  .  .  .  .  .  .  .  .  .  .  .  .  .  .  .  .  .  .  .  .  .  .  .  .  .  .  .  .  .  .  .  .  .  .  .  .  .  .  .  .  .  .  .  .  .  .  .  .  .  .  .  .  .  .  .  .  .  .  .  .  .  .  .  .  .  .  .  .  .  .  .  .  .  .  .  .  .  .  .  .  .  .  .  .  .  .  .  .  .  .  .  .  .  .  .  .  .  .  .  .  .  .  .  .  .  .  .  .  .  .  .    </t>
  </si>
  <si>
    <t>Rec. Fac. - Other .  .  .  .  .  .  .  .  .  .  .  .  .  .  .  .  .  .  .  .  .  .  .  .  .  .  .  .  .  .  .  .  .  .  .  .  .  .  .  .  .  .  .  .  .  .  .  .  .  .  .  .  .  .  .  .  .  .  .  .  .  .  .  .  .  .  .  .  .  .  .  .  .  .  .  .  .  .  .  .  .  .  .  .  .  .  .  .  .  .  .  .  .  .  .  .  .  .</t>
  </si>
  <si>
    <r>
      <t xml:space="preserve">Email  </t>
    </r>
    <r>
      <rPr>
        <b/>
        <sz val="8"/>
        <color indexed="60"/>
        <rFont val="Arial"/>
        <family val="2"/>
      </rPr>
      <t>(Required)</t>
    </r>
    <r>
      <rPr>
        <sz val="8"/>
        <rFont val="Arial"/>
        <family val="2"/>
      </rPr>
      <t xml:space="preserve"> .  .  .  .  .  .  .  .  .  .  .  .  .  .  .  .  .  .  .  .  .  .  .  .  .  .  .  .  .  .  .  .  .  .  .  .  .  .  .  .  .  .  .  .  .  .  .  .  .  .  .  .  .  .  .  .  .  .  .  .  .  .  .  .  .  .  .  .  .  .  .  .  .  .  .  .  .  .</t>
    </r>
  </si>
  <si>
    <t>Capital fund balance, end of year, reported in line 5090 is analyzed as follows:</t>
  </si>
  <si>
    <t>Operating Costs for Parks</t>
  </si>
  <si>
    <t>Operating Costs for Recreation Programs</t>
  </si>
  <si>
    <t>Operating Costs for Recreation Facilities</t>
  </si>
  <si>
    <t>Agriculture and reforestation .  .  .  .  .  .  .  .  .  .  .  .  .  .  .  .  .  .  .  .  .  .  .  .  .  .  .  .  .  .  .  .  .  .  .  .  .  .  .  .  .  .  .  .  .  .  .  .  .  .  .  .  .  .  .  .  .  .  .  .  .  .  .  .  .  .  .  .  .  .  .  .  .  .  .  .  .  .  .  .  .  .  .  .  .  .  .  .  .  .  .  .  .  .  .  .  .  .</t>
  </si>
  <si>
    <t>Public health services .  .  .  .  .  .  .  .  .  .  .  .  .  .  .  .  .  .  .  .  .  .  .  .  .  .  .  .  .  .  .  .  .  .  .  .  .  .  .  .  .  .  .  .  .  .  .  .  .  .  .  .  .  .  .  .  .  .  .  .  .  .  .  .  .  .  .  .  .  .  .  .  .  .  .  .  .  .  .  .  .  .  .  .  .  .  .  .  .  .  .  .  .  .  .  .  .  .</t>
  </si>
  <si>
    <t>Total population (Copy entry from SLC 91 7403 11) .  .  .  .  .  .  .  .  .  .  .  .  .  .  .  .  .  .  .  .  .  .  .  .  .  .  .  .  .  .  .  .  .  .  .  .  .  .  .  .  .  .  .  .  .  .  .  .  .  .  .  .  .  .  .  .  .  .  .  .  .  .  .  .  .  .  .  .  .  .  .  .  .  .  .  .  .  .  .  .  .  .  .  .  .  .  .  .  .  .  .  .  .  .  .  .  .  .  .  .  .  .  .  .  .  .  .  .  .  .  .  .  .</t>
  </si>
  <si>
    <t>Square metres of indoor recreation facilities (municipally owned)</t>
  </si>
  <si>
    <t>square metres of indoor recreation facilities (municipally owned)</t>
  </si>
  <si>
    <t xml:space="preserve">M   Multi-Residential .  .  .  .  .  .  .  .  .  .  .  .  .  .  .  .  .  .  .  .  .  .  .  .  .  .  .  .  .  .  .  .  .  .  .  .  .  .  .  .  .  .  .  .  .  .  . </t>
  </si>
  <si>
    <t>2099</t>
  </si>
  <si>
    <t>2299</t>
  </si>
  <si>
    <t>Planning and development</t>
  </si>
  <si>
    <t>1634</t>
  </si>
  <si>
    <t>Ontario  (SLC 52 9910 03) .  .  .  .  .  .  .  .  .  .  .  .  .  .  .  .  .  .  .  .  .  .  .  .  .  .  .  .  .  .  .  .  .  .  .  .  .  .  .  .  .  .  .  .  .  .  .  .  .  .  .  .  .  .  .  .  .  .  .  .  .  .  .  .  .  .  .  .  .  .  .  .  .  .  .  .  .  .  .  .  .  .  .  .  .  .  .  .  .  .  .  .  .  .  .  .  .  .</t>
  </si>
  <si>
    <r>
      <t>General Government</t>
    </r>
    <r>
      <rPr>
        <sz val="7"/>
        <color indexed="8"/>
        <rFont val="Arial Narrow"/>
        <family val="2"/>
      </rPr>
      <t>:   Operating costs for governance and corporate management as a % of total municipal operating costs</t>
    </r>
  </si>
  <si>
    <r>
      <t>TOTAL</t>
    </r>
    <r>
      <rPr>
        <sz val="7"/>
        <rFont val="Arial Narrow"/>
        <family val="2"/>
      </rPr>
      <t xml:space="preserve"> .   .   .   .   .   .   .   .   .   .   .   .   .   .   .   .   .   .   .   .   .   .   .   .   .   .   .   .   .   .   .   .   .   .   .   .   .   .   .   .   .   .   .   .   .   .   .   .   .   .   .   .   .   .   .   .   .   .   .   .   .   .   .   .   .   .   .   .   .   .   .   .   .   .   .   .   .   .   .   .   .   .  </t>
    </r>
  </si>
  <si>
    <r>
      <t>TOTAL</t>
    </r>
    <r>
      <rPr>
        <sz val="7"/>
        <rFont val="Arial Narrow"/>
        <family val="2"/>
      </rPr>
      <t xml:space="preserve"> .   .   .   .   .   .   .   .   .   .   .   .   .   .   .   .   .   .   .   .   .   .   .   .   .   .   .   .   .   .   .   .   .   .   .   .   .   .   .   .   .   .   .   .   .   .   .   .   .   .   .</t>
    </r>
  </si>
  <si>
    <t xml:space="preserve"> .   .   .   .   .   .   .   .   .   .   .   .   .   .   .   .   .   .   .   .   .   .   .   .   .   .   .   .   .   .   .   .   .   .   .   .   .   .   .   .   .   .   .   .   .   .   .   .   .   .   .</t>
  </si>
  <si>
    <t>5661</t>
  </si>
  <si>
    <t>Program Support</t>
  </si>
  <si>
    <t>Tile drainage and shoreline property assistance programs .  .  .  .  .  .  .  .  .  .  .  .  .  .  .  .  .  .  .  .  .  .  .  .  .  .  .  .  .  .  .  .  .  .  .  .  .  .  .  .  .  .  .  .  .  .  .  .  .  .  .  .  .  .  .  .  .  .  .  .  .  .  .  .  .  .  .  .  .  .  .  .  .  .  .  .  .  .  .  .  .  .  .  .  .  .  .  .  .  .  .  .  .  .  .  .  .  .</t>
  </si>
  <si>
    <t>8055</t>
  </si>
  <si>
    <t xml:space="preserve">5.   SUPPLEMENTARY TAXES  </t>
  </si>
  <si>
    <t>6.   AMOUNT LEVIED BY TAX RATE</t>
  </si>
  <si>
    <t>Sanitary sewer treatment and disposal  .  .  .  .  .  .  .  .  .  .  .  .  .  .  .  .  .  .  .  .  .  .  .  .  .  .  .  .  .  .  .  .  .  .  .  .  .  .  .  .  .  .  .  .  .  .  .  .  .  .  .  .  .  .  .  .  .  .  .  .  .  .  .  .  .  .  .  .  .  .  .  .  .  .  .  .  .  .  .  .  .  .  .  .  .  .  .  .  .  .  .  .  .  .  .  .  .  .  .  .  .  .  .  .  .  .  .  .  .  .  .  .  .  .  .  .  .  .  .  .  .  .  .  .  .  .  .  .  .  .  .  .  .  .  .  .  .  .  .  .  .  .  .  .  .  .  .  .  .  .  .  .  .  .  .  .  .  .  .  .  .  .  .  .  .  .  .  .  .  .  .  .  .  .  .  .</t>
  </si>
  <si>
    <t>2898</t>
  </si>
  <si>
    <t>5026</t>
  </si>
  <si>
    <t>5027</t>
  </si>
  <si>
    <t>5028</t>
  </si>
  <si>
    <t>5029</t>
  </si>
  <si>
    <t>5099</t>
  </si>
  <si>
    <t>5035</t>
  </si>
  <si>
    <t>I   Industrial  (Includes L) .  .  .  .  .  .  .  .  .  .  .  .  .  .  .  .  .  .  .  .  .  .  .  .  .  .  .  .  .  .  .  .  .  .  .  .  .  .  .  .  .  .  .  .  .  .  .  .  .  .  .  .  .  .  .  .</t>
  </si>
  <si>
    <t>Recreation programs .  .  .  .  .  .  .  .  .  .  .  .  .  .  .  .  .  .  .  .  .  .  .  .  .  .  .  .  .  .  .  .  .  .  .  .  .  .  .  .  .  .  .  .  .  .  .  .  .  .  .  .  .  .  .  .  .  .  .  .  .  .  .  .  .  .  .  .  .  .  .  .  .  .  .  .  .  .  .  .  .  .  .  .  .  .  .  .  .  .  .  .  .  .  .  .  .  .</t>
  </si>
  <si>
    <t>Municipal Tax Assist. Act</t>
  </si>
  <si>
    <t>Short term interest costs .  .  .  .  .  .  .  .  .  .  .  .  .  .  .  .  .  .  .  .  .  .  .  .  .  .  .  .  .  .  .  .  .  .  .  .  .  .  .  .  .  .  .  .  .  .  .  .  .  .  .  .  .  .  .  .  .  .  .  .  .  .  .  .  .  .  .  .  .  .  .  .  .  .  .  .  .  .  .  .  .  .  .  .  .  .  .  .  .  .  .  .  .  .  .  .  .  .</t>
  </si>
  <si>
    <t>User Fees and Service Charges</t>
  </si>
  <si>
    <t>Water - Public Utility</t>
  </si>
  <si>
    <t>Sewer Board</t>
  </si>
  <si>
    <t>1910</t>
  </si>
  <si>
    <r>
      <t xml:space="preserve">Treatment of Drinking Water:   </t>
    </r>
    <r>
      <rPr>
        <sz val="7"/>
        <rFont val="Arial Narrow"/>
        <family val="2"/>
      </rPr>
      <t xml:space="preserve">Operating costs for the treatment of drinking water per megalitre </t>
    </r>
  </si>
  <si>
    <t>0215</t>
  </si>
  <si>
    <t>0225</t>
  </si>
  <si>
    <t>0235</t>
  </si>
  <si>
    <t>0245</t>
  </si>
  <si>
    <t>9940</t>
  </si>
  <si>
    <t>ST Col 9 = 0</t>
  </si>
  <si>
    <t>Gen Rates</t>
  </si>
  <si>
    <t>Ed Rate</t>
  </si>
  <si>
    <t>No Educ</t>
  </si>
  <si>
    <t>LIBRARY SERVICES</t>
  </si>
  <si>
    <t>Operating Costs for Library Services</t>
  </si>
  <si>
    <t>7401</t>
  </si>
  <si>
    <t>7255</t>
  </si>
  <si>
    <t>7201</t>
  </si>
  <si>
    <t>Operating Costs for Winter Maintenance</t>
  </si>
  <si>
    <r>
      <t xml:space="preserve">Wastewater Treatment and Disposal:   </t>
    </r>
    <r>
      <rPr>
        <sz val="7"/>
        <rFont val="Arial Narrow"/>
        <family val="2"/>
      </rPr>
      <t>Operating costs for the treatment and disposal of wastewater per megalitre</t>
    </r>
  </si>
  <si>
    <t>Number of new lots, blocks and/or units with final approval which are located within settlement areas</t>
  </si>
  <si>
    <t>of land designated for agricultural purposes in the Official Plan was not re-designated for other uses relative to the base year of 2000</t>
  </si>
  <si>
    <t>Tableau 94</t>
  </si>
  <si>
    <t>Hydro Res. Killaloe</t>
  </si>
  <si>
    <t>True Sport Foundation</t>
  </si>
  <si>
    <t>Ottawa River Power Corporation</t>
  </si>
  <si>
    <r>
      <t>General government</t>
    </r>
    <r>
      <rPr>
        <sz val="8"/>
        <rFont val="Arial Narrow"/>
        <family val="2"/>
      </rPr>
      <t xml:space="preserve"> .  .  .  .  .  .  .  .  .  .  .  .  .  .  .  .  .  .  .  .  .  .  .  .  .  .  .  .  .  .  .  .  .  .  .  .  .  .  .  .  .  .  .  .  .  .  .  .  .  .  .  .  .  .  .  .  .  .  .  .  .  .  .  .  .  .  .  .  .  .  .  .  .  .  .  .  .  .  .  .  .  .  .  .  .  .  .  .  .  .  .  .  .  .  .  .  .  .</t>
    </r>
  </si>
  <si>
    <t>Grey Co</t>
  </si>
  <si>
    <t xml:space="preserve">R   Residential .  .  .  .  .  .  .  .  .  .  .  .  .  .  .  .  .  .  .  .  .  .  .  .  .  .  .  .  .  .  .  .  .  .  .  .  .  .  .  .  .  .  .  .  .  .  .  .  .  .  .  .  .  .  .  </t>
  </si>
  <si>
    <t>M   Multi-Residential .  .  .  .  .  .  .  .  .  .  .  .  .  .  .  .  .  .  .  .  .  .  .  .  .  .  .  .  .  .  .  .  .  .  .  .  .  .  .  .  .  .  .  .  .  .  .  .  .  .  .  .  .  .</t>
  </si>
  <si>
    <t xml:space="preserve">Rebates for Charities (Mun. Act 361) .  .  .  .  .  .  .  .  .  .  .  .  .  .  .  .  .  .  .  .  .  .  .  .  .  .  .  .  .  .  .  .  .  .  .  .  .  .  .  .  .  .  . </t>
  </si>
  <si>
    <t>G   Parking Lot  (Includes CX, CY, CZ) .  .  .  .  .  .  .  .  .  .  .  .  .  .  .  .  .  .  .  .  .  .  .  .  .  .  .  .  .  .  .  .  .  .  .  .  .  .  .  .  .  .  .  .  .  .  .  .  .  .  .  .  .  .  .  .  .  .</t>
  </si>
  <si>
    <r>
      <t>Location of New Residential Development</t>
    </r>
    <r>
      <rPr>
        <sz val="7"/>
        <color indexed="52"/>
        <rFont val="Arial Narrow"/>
        <family val="2"/>
      </rPr>
      <t>:   Percentage of new residential units located within settlement areas</t>
    </r>
  </si>
  <si>
    <t>C   Commercial .  .  .  .  .  .  .  .  .  .  .  .  .  .  .  .  .  .  .  .  .  .  .  .  .  .  .  .  .  .  .  .  .  .  .  .  .  .  .  .  .  .  .  .  .  .  .  .  .</t>
  </si>
  <si>
    <t xml:space="preserve">Long term bank loans .  .  .  .  .  .  .  .  .  .  .  .  .  .  .  .  .  .  .  .  .  .  .  .  .  .  .  .  .  .  .  .  .  .  .  .  .  .  .  .  .  .  .  .  .  .  .  .  .  .  .  .  .  .  .  .  .  .  .  .  .  .  .  .  .  .  .  .  .  .  .  .  .  .  .  .  .  .  .  .  .  .  .  .  .  .  .  .  .  .  .  .  .  .  .  .  .  .  .  .  .  .  .  . </t>
  </si>
  <si>
    <t>IT 0</t>
  </si>
  <si>
    <t>RT 0</t>
  </si>
  <si>
    <t>MT 0</t>
  </si>
  <si>
    <t>Years 2018 onwards .  .  .  .  .  .  .  .  .  .  .  .  .  .  .  .  .  .  .  .  .  .  .  .  .  .  .  .  .  .  .  .  .  .  .  .  .  .  .  .  .  .  .  .  .  .  .  .  .  .  .  .  .  .  .  .  .  .  .  .  .  .  .  .  .  .  .  .  .  .  .  .  .  .  .  .  .  .  .  .  .  .  .  .  .  .  .  .  .  .  .  .  .  .  .  .  .  .</t>
  </si>
  <si>
    <r>
      <t xml:space="preserve">Losses due to structural fires, averaged over 3 yrs </t>
    </r>
    <r>
      <rPr>
        <b/>
        <sz val="8"/>
        <color indexed="18"/>
        <rFont val="Arial Narrow"/>
        <family val="2"/>
      </rPr>
      <t>(2005 - 2007)</t>
    </r>
    <r>
      <rPr>
        <sz val="8"/>
        <rFont val="Arial Narrow"/>
        <family val="2"/>
      </rPr>
      <t xml:space="preserve"> .  .  .  .  .  .  .  .  .  .  .  .  .  .  .  .  .  .  .  .  .  .  .  .  .  .  .  .  .  .  .  .  .  .  .  .  .  .  .  .  .  .  .  .</t>
    </r>
  </si>
  <si>
    <t>LESS:
MPAC &amp; Tax Write-offs</t>
  </si>
  <si>
    <t>col 10 / col 11</t>
  </si>
  <si>
    <t>Debt issued .  .  .  .  .  .  .  .  .  .  .  .  .  .  .  .  .  .  .  .  .  .  .  .  .  .  .  .  .  .  .  .  .  .  .  .  .  .  .  .  .  .  .  .  .  .  .  .  .  .  .  .  .  .  .  .  .  .  .  .  .  .  .  .  .  .  .  .  .  .  .  .  .  .  .  .  .  .  .  .  .  .  .  .  .  .  .  .  .  .  .  .  .  .  .  .  .  .  .  .  .  .  .  .  .  .  .  .  .  .  .  .  .  .  .  .  .  .  .  .  .  .  .  .  .  .  .  .  .  .  .  .  .  .  .  .  .  .  .  .  .  .  .  .  .  .  .  .  .</t>
  </si>
  <si>
    <t>0024</t>
  </si>
  <si>
    <t>0028</t>
  </si>
  <si>
    <r>
      <t xml:space="preserve">Wastewater Collection:   </t>
    </r>
    <r>
      <rPr>
        <sz val="7"/>
        <color indexed="8"/>
        <rFont val="Arial Narrow"/>
        <family val="2"/>
      </rPr>
      <t>Operating costs for the collection of wastewater per kilometre of wastewater main</t>
    </r>
  </si>
  <si>
    <r>
      <t xml:space="preserve">Urban Storm Water Management (Separate Storm Water System):   </t>
    </r>
    <r>
      <rPr>
        <sz val="7"/>
        <color indexed="8"/>
        <rFont val="Arial Narrow"/>
        <family val="2"/>
      </rPr>
      <t>Operating costs for urban storm water management (collection, treatment, disposal) per km of drainage system</t>
    </r>
  </si>
  <si>
    <r>
      <t xml:space="preserve">Distribution of Drinking Water:   </t>
    </r>
    <r>
      <rPr>
        <sz val="7"/>
        <color indexed="8"/>
        <rFont val="Arial Narrow"/>
        <family val="2"/>
      </rPr>
      <t>Operating costs for the distribution of drinking water per kilometre of water distribution pipe</t>
    </r>
  </si>
  <si>
    <t>Total KM of Rural Drainage System plus (0.005 KM times No. of Catch Basins)</t>
  </si>
  <si>
    <t>Total KM of Urban Drainage System plus (0.005 KM times No. of Catch Basins)</t>
  </si>
  <si>
    <r>
      <t>Change in Size of Settlement Area</t>
    </r>
    <r>
      <rPr>
        <sz val="7"/>
        <rFont val="Arial Narrow"/>
        <family val="2"/>
      </rPr>
      <t>:  Percentage change in the size of the settlement area relative to the base year of 2004</t>
    </r>
  </si>
  <si>
    <t>Number of lane kilometres maintained during the rest of the year in own municipality (exclude private roads) .  .  .  .  .  .  .  .  .  .  .  .  .  .  .  .  .  .  .  .  .  .  .  .  .  .  .  .  .  .  .  .  .  .  .  .  .  .  .  .  .  .  .  .  .  .  .  .  .  .  .  .  .  .  .  .  .  .  .  .  .  .  .  .  .  .  .  .  .  .  .  .  .  .  .  .  .  .</t>
  </si>
  <si>
    <t>Type of Fire Fighting Force that exists in the Municipality? .  .  .  .  .  .  .  .  .  .  .  .  .  .  .  .  .  .  .  .  .  .  .  .  .  .  .  .  .  .  .  .  .  .  .  .  .  .  .  .  .  .  .  .  .  .  .  .  .  .  .  .  .  .  .  .  .  .  .  .  .  .  .  .  .  .  .  .  .  .  .  .  .  .  .  .  .  .</t>
  </si>
  <si>
    <t>3.   Debt burden of the municipality:  Analysed by function</t>
  </si>
  <si>
    <t>1110</t>
  </si>
  <si>
    <t>1140</t>
  </si>
  <si>
    <t>2.   Payments-In-Lieu of Taxation</t>
  </si>
  <si>
    <t>1.   Municipal and School Board Taxation</t>
  </si>
  <si>
    <t xml:space="preserve"> .  .  .  .  .  .  .  .  .  .  .  .  .  .  .  .  .  .  .  .  .  .  .  .  .  .  .  .  .  .  .  .  .  .  .  .  .  .  .  .  .  .  .  .  .  . </t>
  </si>
  <si>
    <t>1865</t>
  </si>
  <si>
    <t>Province of Ontario  -  Ministry of Municipal Affairs</t>
  </si>
  <si>
    <t>FIR and MPMP</t>
  </si>
  <si>
    <t>RIF and PMPM</t>
  </si>
  <si>
    <t>FIR2007:   Killaloe Hagarty and Richards Tp</t>
  </si>
  <si>
    <t>Asmt Code:   4731</t>
  </si>
  <si>
    <t>MAH Code:   69633</t>
  </si>
  <si>
    <t>for the year ended December 31, 2007</t>
  </si>
  <si>
    <t>RIF2007:   Le Canton de Killaloe, Hagarty and Richards</t>
  </si>
  <si>
    <t>Code mun.   4731</t>
  </si>
  <si>
    <t>AML   69633</t>
  </si>
  <si>
    <t>pour l'exercice terminé le 31 décembre 2007</t>
  </si>
  <si>
    <t>Levy Area:  0   Killaloe Hagarty and Richards Tp</t>
  </si>
  <si>
    <t>OK</t>
  </si>
  <si>
    <t xml:space="preserve">Levy Area:     </t>
  </si>
  <si>
    <t xml:space="preserve">    :  </t>
  </si>
  <si>
    <t>VERIFY</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</si>
</sst>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44" formatCode="_(&quot;$&quot;* #,##0.00_);_(&quot;$&quot;* \(#,##0.00\);_(&quot;$&quot;* &quot;-&quot;??_);_(@_)"/>
    <numFmt numFmtId="43" formatCode="_(* #,##0.00_);_(* \(#,##0.00\);_(* &quot;-&quot;??_);_(@_)"/>
    <numFmt numFmtId="172" formatCode="&quot;$&quot;#,##0;[Red]&quot;$&quot;\-#,##0"/>
    <numFmt numFmtId="173" formatCode="0.0000"/>
    <numFmt numFmtId="174" formatCode="0.000000%"/>
    <numFmt numFmtId="175" formatCode="mmmm\ d\,\ yyyy"/>
    <numFmt numFmtId="176" formatCode="0.000%"/>
    <numFmt numFmtId="177" formatCode="#,##0_ ;[Red]\-#,##0\ "/>
    <numFmt numFmtId="178" formatCode="0.0%"/>
    <numFmt numFmtId="180" formatCode="0.0%;[Red]\-0.0%"/>
    <numFmt numFmtId="181" formatCode="#,##0.00_ ;[Red]\-#,##0.00\ "/>
    <numFmt numFmtId="183" formatCode="#,##0.0000_ ;[Red]\-#,##0.0000\ "/>
    <numFmt numFmtId="184" formatCode="#,##0.0_ ;[Red]\-#,##0.0\ "/>
    <numFmt numFmtId="186" formatCode="#,##0.000_ ;[Red]\-#,##0.000\ "/>
    <numFmt numFmtId="189" formatCode="[$$-1009]#,##0.00;[Red]\-[$$-1009]#,##0.00"/>
    <numFmt numFmtId="191" formatCode="[$CAD]\ #,##0;[Red][$CAD]\ \-#,##0"/>
    <numFmt numFmtId="192" formatCode="[$USD]\ #,##0;[Red][$USD]\ \-#,##0"/>
    <numFmt numFmtId="198" formatCode="dd\.m\.yyyy\ \ hh:mm"/>
    <numFmt numFmtId="199" formatCode="dd\.mm\.yyyy\ \ hh:mm"/>
    <numFmt numFmtId="200" formatCode="dd\-mmm\-yyyy"/>
    <numFmt numFmtId="201" formatCode="0.000000"/>
  </numFmts>
  <fonts count="102" x14ac:knownFonts="1">
    <font>
      <sz val="10"/>
      <name val="Arial"/>
    </font>
    <font>
      <sz val="10"/>
      <name val="Arial"/>
    </font>
    <font>
      <sz val="10"/>
      <name val="Arial Narrow"/>
      <family val="2"/>
    </font>
    <font>
      <sz val="7"/>
      <name val="Arial Narrow"/>
      <family val="2"/>
    </font>
    <font>
      <sz val="8"/>
      <name val="Arial Narrow"/>
      <family val="2"/>
    </font>
    <font>
      <sz val="6"/>
      <name val="Arial Narrow"/>
      <family val="2"/>
    </font>
    <font>
      <b/>
      <sz val="8"/>
      <name val="Arial Narrow"/>
      <family val="2"/>
    </font>
    <font>
      <b/>
      <sz val="10"/>
      <name val="Arial"/>
      <family val="2"/>
    </font>
    <font>
      <b/>
      <sz val="10"/>
      <name val="Arial Narrow"/>
      <family val="2"/>
    </font>
    <font>
      <b/>
      <sz val="7"/>
      <name val="Arial Narrow"/>
      <family val="2"/>
    </font>
    <font>
      <b/>
      <sz val="9"/>
      <name val="Arial Narrow"/>
      <family val="2"/>
    </font>
    <font>
      <sz val="7"/>
      <name val="Arial"/>
      <family val="2"/>
    </font>
    <font>
      <sz val="10"/>
      <color indexed="9"/>
      <name val="Arial"/>
      <family val="2"/>
    </font>
    <font>
      <b/>
      <sz val="7"/>
      <color indexed="9"/>
      <name val="Arial Narrow"/>
      <family val="2"/>
    </font>
    <font>
      <sz val="7"/>
      <color indexed="9"/>
      <name val="Arial Narrow"/>
      <family val="2"/>
    </font>
    <font>
      <sz val="9"/>
      <name val="Arial Narrow"/>
      <family val="2"/>
    </font>
    <font>
      <sz val="8"/>
      <color indexed="9"/>
      <name val="Arial"/>
      <family val="2"/>
    </font>
    <font>
      <sz val="8"/>
      <name val="Arial"/>
      <family val="2"/>
    </font>
    <font>
      <b/>
      <sz val="8"/>
      <name val="Arial"/>
      <family val="2"/>
    </font>
    <font>
      <b/>
      <sz val="8"/>
      <color indexed="18"/>
      <name val="Arial"/>
      <family val="2"/>
    </font>
    <font>
      <i/>
      <sz val="7"/>
      <name val="Arial Narrow"/>
      <family val="2"/>
    </font>
    <font>
      <b/>
      <sz val="8"/>
      <color indexed="9"/>
      <name val="Arial"/>
      <family val="2"/>
    </font>
    <font>
      <sz val="10"/>
      <name val="Arial"/>
      <family val="2"/>
    </font>
    <font>
      <b/>
      <sz val="7"/>
      <name val="Arial"/>
      <family val="2"/>
    </font>
    <font>
      <sz val="9"/>
      <name val="Arial"/>
      <family val="2"/>
    </font>
    <font>
      <b/>
      <sz val="9"/>
      <color indexed="9"/>
      <name val="Arial"/>
      <family val="2"/>
    </font>
    <font>
      <b/>
      <sz val="10"/>
      <color indexed="9"/>
      <name val="Arial"/>
      <family val="2"/>
    </font>
    <font>
      <b/>
      <sz val="16"/>
      <name val="Arial"/>
      <family val="2"/>
    </font>
    <font>
      <sz val="5"/>
      <name val="Arial"/>
      <family val="2"/>
    </font>
    <font>
      <sz val="5"/>
      <color indexed="9"/>
      <name val="Arial"/>
      <family val="2"/>
    </font>
    <font>
      <b/>
      <sz val="12"/>
      <color indexed="9"/>
      <name val="Arial"/>
      <family val="2"/>
    </font>
    <font>
      <b/>
      <sz val="12"/>
      <name val="Arial"/>
      <family val="2"/>
    </font>
    <font>
      <b/>
      <sz val="9"/>
      <name val="Arial"/>
      <family val="2"/>
    </font>
    <font>
      <u/>
      <sz val="8"/>
      <name val="Arial"/>
      <family val="2"/>
    </font>
    <font>
      <b/>
      <sz val="14"/>
      <color indexed="9"/>
      <name val="Arial"/>
      <family val="2"/>
    </font>
    <font>
      <b/>
      <sz val="14"/>
      <name val="Arial"/>
      <family val="2"/>
    </font>
    <font>
      <b/>
      <sz val="5"/>
      <name val="Arial"/>
      <family val="2"/>
    </font>
    <font>
      <sz val="7"/>
      <color indexed="18"/>
      <name val="Arial Narrow"/>
      <family val="2"/>
    </font>
    <font>
      <b/>
      <sz val="6"/>
      <name val="Arial Narrow"/>
      <family val="2"/>
    </font>
    <font>
      <sz val="5"/>
      <name val="Arial Narrow"/>
      <family val="2"/>
    </font>
    <font>
      <sz val="6"/>
      <name val="Arial"/>
      <family val="2"/>
    </font>
    <font>
      <b/>
      <sz val="5"/>
      <name val="Arial Narrow"/>
      <family val="2"/>
    </font>
    <font>
      <b/>
      <u/>
      <sz val="12"/>
      <color indexed="12"/>
      <name val="Arial"/>
      <family val="2"/>
    </font>
    <font>
      <sz val="12"/>
      <name val="Arial"/>
      <family val="2"/>
    </font>
    <font>
      <sz val="20"/>
      <color indexed="18"/>
      <name val="Arial"/>
      <family val="2"/>
    </font>
    <font>
      <b/>
      <sz val="20"/>
      <color indexed="18"/>
      <name val="Arial"/>
      <family val="2"/>
    </font>
    <font>
      <b/>
      <sz val="10"/>
      <color indexed="18"/>
      <name val="Arial"/>
      <family val="2"/>
    </font>
    <font>
      <i/>
      <sz val="7"/>
      <name val="Arial"/>
      <family val="2"/>
    </font>
    <font>
      <b/>
      <sz val="9"/>
      <color indexed="18"/>
      <name val="Arial"/>
      <family val="2"/>
    </font>
    <font>
      <sz val="6"/>
      <name val="Arial"/>
      <family val="2"/>
    </font>
    <font>
      <sz val="4"/>
      <color indexed="9"/>
      <name val="Arial"/>
      <family val="2"/>
    </font>
    <font>
      <b/>
      <sz val="5"/>
      <color indexed="9"/>
      <name val="Arial"/>
      <family val="2"/>
    </font>
    <font>
      <b/>
      <sz val="16"/>
      <color indexed="9"/>
      <name val="Arial"/>
      <family val="2"/>
    </font>
    <font>
      <b/>
      <sz val="18"/>
      <color indexed="9"/>
      <name val="Arial"/>
      <family val="2"/>
    </font>
    <font>
      <b/>
      <sz val="11"/>
      <color indexed="9"/>
      <name val="Arial"/>
      <family val="2"/>
    </font>
    <font>
      <b/>
      <u/>
      <sz val="12"/>
      <color indexed="18"/>
      <name val="Arial"/>
      <family val="2"/>
    </font>
    <font>
      <b/>
      <u/>
      <sz val="12"/>
      <color indexed="60"/>
      <name val="Arial"/>
      <family val="2"/>
    </font>
    <font>
      <i/>
      <sz val="8"/>
      <name val="Arial Narrow"/>
      <family val="2"/>
    </font>
    <font>
      <sz val="8"/>
      <color indexed="18"/>
      <name val="Arial Narrow"/>
      <family val="2"/>
    </font>
    <font>
      <b/>
      <u/>
      <sz val="12"/>
      <name val="Arial"/>
      <family val="2"/>
    </font>
    <font>
      <b/>
      <sz val="22"/>
      <color indexed="56"/>
      <name val="Arial"/>
      <family val="2"/>
    </font>
    <font>
      <sz val="6"/>
      <color indexed="52"/>
      <name val="Arial Narrow"/>
      <family val="2"/>
    </font>
    <font>
      <sz val="7"/>
      <color indexed="52"/>
      <name val="Arial Narrow"/>
      <family val="2"/>
    </font>
    <font>
      <b/>
      <sz val="7"/>
      <color indexed="18"/>
      <name val="Arial Narrow"/>
      <family val="2"/>
    </font>
    <font>
      <b/>
      <sz val="7"/>
      <color indexed="60"/>
      <name val="Arial Narrow"/>
      <family val="2"/>
    </font>
    <font>
      <sz val="7"/>
      <color indexed="60"/>
      <name val="Arial Narrow"/>
      <family val="2"/>
    </font>
    <font>
      <sz val="8"/>
      <color indexed="60"/>
      <name val="Arial Narrow"/>
      <family val="2"/>
    </font>
    <font>
      <b/>
      <sz val="6"/>
      <color indexed="18"/>
      <name val="Arial Narrow"/>
      <family val="2"/>
    </font>
    <font>
      <sz val="6"/>
      <color indexed="18"/>
      <name val="Arial Narrow"/>
      <family val="2"/>
    </font>
    <font>
      <sz val="5"/>
      <color indexed="18"/>
      <name val="Arial Narrow"/>
      <family val="2"/>
    </font>
    <font>
      <b/>
      <sz val="8"/>
      <color indexed="60"/>
      <name val="Arial Narrow"/>
      <family val="2"/>
    </font>
    <font>
      <b/>
      <sz val="8"/>
      <color indexed="60"/>
      <name val="Arial"/>
      <family val="2"/>
    </font>
    <font>
      <b/>
      <sz val="9"/>
      <color indexed="60"/>
      <name val="Arial"/>
      <family val="2"/>
    </font>
    <font>
      <sz val="7"/>
      <color indexed="8"/>
      <name val="Arial Narrow"/>
      <family val="2"/>
    </font>
    <font>
      <sz val="8"/>
      <color indexed="8"/>
      <name val="Arial Narrow"/>
      <family val="2"/>
    </font>
    <font>
      <sz val="6"/>
      <color indexed="8"/>
      <name val="Arial Narrow"/>
      <family val="2"/>
    </font>
    <font>
      <sz val="5"/>
      <color indexed="8"/>
      <name val="Arial Narrow"/>
      <family val="2"/>
    </font>
    <font>
      <sz val="7"/>
      <color indexed="62"/>
      <name val="Arial Narrow"/>
      <family val="2"/>
    </font>
    <font>
      <sz val="8"/>
      <color indexed="62"/>
      <name val="Arial Narrow"/>
      <family val="2"/>
    </font>
    <font>
      <b/>
      <sz val="7"/>
      <color indexed="62"/>
      <name val="Arial Narrow"/>
      <family val="2"/>
    </font>
    <font>
      <b/>
      <sz val="8"/>
      <color indexed="62"/>
      <name val="Arial Narrow"/>
      <family val="2"/>
    </font>
    <font>
      <sz val="6"/>
      <color indexed="62"/>
      <name val="Arial Narrow"/>
      <family val="2"/>
    </font>
    <font>
      <b/>
      <sz val="6"/>
      <color indexed="62"/>
      <name val="Arial Narrow"/>
      <family val="2"/>
    </font>
    <font>
      <b/>
      <sz val="5"/>
      <color indexed="62"/>
      <name val="Arial Narrow"/>
      <family val="2"/>
    </font>
    <font>
      <sz val="5"/>
      <color indexed="62"/>
      <name val="Arial Narrow"/>
      <family val="2"/>
    </font>
    <font>
      <sz val="8"/>
      <color indexed="62"/>
      <name val="Arial"/>
      <family val="2"/>
    </font>
    <font>
      <sz val="7"/>
      <color indexed="62"/>
      <name val="Arial"/>
      <family val="2"/>
    </font>
    <font>
      <b/>
      <sz val="7"/>
      <color indexed="52"/>
      <name val="Arial Narrow"/>
      <family val="2"/>
    </font>
    <font>
      <b/>
      <sz val="7"/>
      <color indexed="8"/>
      <name val="Arial Narrow"/>
      <family val="2"/>
    </font>
    <font>
      <sz val="7"/>
      <color indexed="53"/>
      <name val="Arial Narrow"/>
      <family val="2"/>
    </font>
    <font>
      <b/>
      <sz val="7"/>
      <color indexed="53"/>
      <name val="Arial Narrow"/>
      <family val="2"/>
    </font>
    <font>
      <b/>
      <sz val="8"/>
      <color indexed="8"/>
      <name val="Arial Narrow"/>
      <family val="2"/>
    </font>
    <font>
      <b/>
      <sz val="9"/>
      <color indexed="8"/>
      <name val="Arial"/>
      <family val="2"/>
    </font>
    <font>
      <sz val="8"/>
      <color indexed="63"/>
      <name val="Arial Narrow"/>
      <family val="2"/>
    </font>
    <font>
      <b/>
      <sz val="8"/>
      <color indexed="18"/>
      <name val="Arial Narrow"/>
      <family val="2"/>
    </font>
    <font>
      <sz val="7"/>
      <color indexed="56"/>
      <name val="Arial Narrow"/>
      <family val="2"/>
    </font>
    <font>
      <sz val="7"/>
      <color indexed="8"/>
      <name val="Arial"/>
      <family val="2"/>
    </font>
    <font>
      <sz val="8"/>
      <color indexed="8"/>
      <name val="Arial"/>
      <family val="2"/>
    </font>
    <font>
      <sz val="10"/>
      <color indexed="53"/>
      <name val="Arial"/>
      <family val="2"/>
    </font>
    <font>
      <b/>
      <sz val="9"/>
      <color indexed="8"/>
      <name val="Arial Narrow"/>
      <family val="2"/>
    </font>
    <font>
      <sz val="7"/>
      <color indexed="10"/>
      <name val="Arial Narrow"/>
      <family val="2"/>
    </font>
    <font>
      <sz val="10"/>
      <color indexed="8"/>
      <name val="Arial"/>
      <family val="2"/>
    </font>
  </fonts>
  <fills count="17">
    <fill>
      <patternFill patternType="none"/>
    </fill>
    <fill>
      <patternFill patternType="gray125"/>
    </fill>
    <fill>
      <patternFill patternType="solid">
        <fgColor indexed="42"/>
        <bgColor indexed="64"/>
      </patternFill>
    </fill>
    <fill>
      <patternFill patternType="solid">
        <fgColor indexed="23"/>
        <bgColor indexed="64"/>
      </patternFill>
    </fill>
    <fill>
      <patternFill patternType="solid">
        <fgColor indexed="56"/>
        <bgColor indexed="64"/>
      </patternFill>
    </fill>
    <fill>
      <patternFill patternType="solid">
        <fgColor indexed="22"/>
        <bgColor indexed="64"/>
      </patternFill>
    </fill>
    <fill>
      <patternFill patternType="solid">
        <fgColor indexed="14"/>
        <bgColor indexed="64"/>
      </patternFill>
    </fill>
    <fill>
      <patternFill patternType="solid">
        <fgColor indexed="10"/>
        <bgColor indexed="64"/>
      </patternFill>
    </fill>
    <fill>
      <patternFill patternType="solid">
        <fgColor indexed="60"/>
        <bgColor indexed="64"/>
      </patternFill>
    </fill>
    <fill>
      <patternFill patternType="solid">
        <fgColor indexed="63"/>
        <bgColor indexed="64"/>
      </patternFill>
    </fill>
    <fill>
      <patternFill patternType="solid">
        <fgColor indexed="47"/>
        <bgColor indexed="64"/>
      </patternFill>
    </fill>
    <fill>
      <patternFill patternType="solid">
        <fgColor indexed="55"/>
        <bgColor indexed="64"/>
      </patternFill>
    </fill>
    <fill>
      <patternFill patternType="solid">
        <fgColor indexed="41"/>
        <bgColor indexed="64"/>
      </patternFill>
    </fill>
    <fill>
      <patternFill patternType="solid">
        <fgColor indexed="26"/>
        <bgColor indexed="64"/>
      </patternFill>
    </fill>
    <fill>
      <patternFill patternType="solid">
        <fgColor indexed="53"/>
        <bgColor indexed="64"/>
      </patternFill>
    </fill>
    <fill>
      <patternFill patternType="solid">
        <fgColor indexed="54"/>
        <bgColor indexed="64"/>
      </patternFill>
    </fill>
    <fill>
      <patternFill patternType="solid">
        <fgColor indexed="33"/>
        <bgColor indexed="64"/>
      </patternFill>
    </fill>
  </fills>
  <borders count="23">
    <border>
      <left/>
      <right/>
      <top/>
      <bottom/>
      <diagonal/>
    </border>
    <border>
      <left style="hair">
        <color indexed="64"/>
      </left>
      <right style="hair">
        <color indexed="64"/>
      </right>
      <top style="hair">
        <color indexed="64"/>
      </top>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top/>
      <bottom/>
      <diagonal/>
    </border>
    <border>
      <left/>
      <right style="hair">
        <color indexed="64"/>
      </right>
      <top/>
      <bottom/>
      <diagonal/>
    </border>
    <border>
      <left style="hair">
        <color indexed="64"/>
      </left>
      <right/>
      <top style="hair">
        <color indexed="64"/>
      </top>
      <bottom/>
      <diagonal/>
    </border>
    <border>
      <left/>
      <right/>
      <top style="hair">
        <color indexed="64"/>
      </top>
      <bottom/>
      <diagonal/>
    </border>
    <border>
      <left style="hair">
        <color indexed="64"/>
      </left>
      <right style="hair">
        <color indexed="64"/>
      </right>
      <top style="thin">
        <color indexed="64"/>
      </top>
      <bottom style="hair">
        <color indexed="64"/>
      </bottom>
      <diagonal/>
    </border>
    <border>
      <left/>
      <right style="hair">
        <color indexed="64"/>
      </right>
      <top style="hair">
        <color indexed="64"/>
      </top>
      <bottom/>
      <diagonal/>
    </border>
    <border>
      <left/>
      <right/>
      <top/>
      <bottom style="thin">
        <color indexed="64"/>
      </bottom>
      <diagonal/>
    </border>
    <border>
      <left/>
      <right/>
      <top style="thin">
        <color indexed="64"/>
      </top>
      <bottom/>
      <diagonal/>
    </border>
    <border>
      <left style="hair">
        <color indexed="64"/>
      </left>
      <right style="hair">
        <color indexed="64"/>
      </right>
      <top style="hair">
        <color indexed="64"/>
      </top>
      <bottom style="thin">
        <color indexed="64"/>
      </bottom>
      <diagonal/>
    </border>
    <border>
      <left/>
      <right/>
      <top/>
      <bottom style="medium">
        <color indexed="64"/>
      </bottom>
      <diagonal/>
    </border>
    <border>
      <left/>
      <right style="hair">
        <color indexed="64"/>
      </right>
      <top/>
      <bottom style="medium">
        <color indexed="64"/>
      </bottom>
      <diagonal/>
    </border>
    <border>
      <left style="hair">
        <color indexed="64"/>
      </left>
      <right/>
      <top/>
      <bottom style="medium">
        <color indexed="64"/>
      </bottom>
      <diagonal/>
    </border>
  </borders>
  <cellStyleXfs count="6">
    <xf numFmtId="0" fontId="0" fillId="0" borderId="0"/>
    <xf numFmtId="43" fontId="1" fillId="0" borderId="0" applyFont="0" applyFill="0" applyBorder="0" applyAlignment="0" applyProtection="0"/>
    <xf numFmtId="44" fontId="1" fillId="0" borderId="0" applyFont="0" applyFill="0" applyBorder="0" applyAlignment="0" applyProtection="0"/>
    <xf numFmtId="0" fontId="56" fillId="0" borderId="0" applyNumberFormat="0" applyFill="0" applyBorder="0" applyAlignment="0" applyProtection="0">
      <alignment vertical="top"/>
      <protection locked="0"/>
    </xf>
    <xf numFmtId="0" fontId="55" fillId="0" borderId="0" applyNumberFormat="0" applyFill="0" applyBorder="0" applyAlignment="0" applyProtection="0">
      <alignment vertical="top"/>
      <protection locked="0"/>
    </xf>
    <xf numFmtId="9" fontId="1" fillId="0" borderId="0" applyFont="0" applyFill="0" applyBorder="0" applyAlignment="0" applyProtection="0"/>
  </cellStyleXfs>
  <cellXfs count="1465">
    <xf numFmtId="0" fontId="0" fillId="0" borderId="0" xfId="0"/>
    <xf numFmtId="0" fontId="2" fillId="0" borderId="0" xfId="0" applyFont="1" applyFill="1" applyAlignment="1" applyProtection="1">
      <alignment vertical="center"/>
    </xf>
    <xf numFmtId="0" fontId="3" fillId="0" borderId="0" xfId="0" applyFont="1" applyFill="1" applyBorder="1" applyAlignment="1" applyProtection="1">
      <alignment vertical="center"/>
    </xf>
    <xf numFmtId="0" fontId="4" fillId="0" borderId="0" xfId="0" applyFont="1" applyFill="1" applyBorder="1" applyAlignment="1" applyProtection="1">
      <alignment vertical="center"/>
    </xf>
    <xf numFmtId="0" fontId="3" fillId="0" borderId="0" xfId="0" applyFont="1" applyFill="1" applyAlignment="1" applyProtection="1">
      <alignment vertical="center"/>
    </xf>
    <xf numFmtId="0" fontId="3" fillId="0" borderId="0" xfId="0" applyFont="1" applyFill="1" applyBorder="1" applyAlignment="1" applyProtection="1">
      <alignment horizontal="right" vertical="center"/>
    </xf>
    <xf numFmtId="0" fontId="4" fillId="0" borderId="0" xfId="0" applyFont="1" applyAlignment="1" applyProtection="1">
      <alignment vertical="center"/>
    </xf>
    <xf numFmtId="0" fontId="9" fillId="0" borderId="0" xfId="0" applyFont="1" applyBorder="1" applyAlignment="1" applyProtection="1">
      <alignment vertical="center"/>
    </xf>
    <xf numFmtId="49" fontId="3" fillId="0" borderId="0" xfId="0" applyNumberFormat="1" applyFont="1" applyBorder="1" applyAlignment="1" applyProtection="1">
      <alignment horizontal="right" vertical="center"/>
    </xf>
    <xf numFmtId="0" fontId="3" fillId="0" borderId="0" xfId="0" applyFont="1" applyBorder="1" applyAlignment="1" applyProtection="1">
      <alignment vertical="center"/>
    </xf>
    <xf numFmtId="0" fontId="3" fillId="2" borderId="1" xfId="0" applyFont="1" applyFill="1" applyBorder="1" applyAlignment="1" applyProtection="1">
      <alignment horizontal="center" vertical="center" wrapText="1"/>
    </xf>
    <xf numFmtId="38" fontId="3" fillId="2" borderId="2" xfId="0" applyNumberFormat="1" applyFont="1" applyFill="1" applyBorder="1" applyAlignment="1" applyProtection="1">
      <alignment horizontal="centerContinuous" vertical="center"/>
    </xf>
    <xf numFmtId="38" fontId="3" fillId="2" borderId="3" xfId="0" applyNumberFormat="1" applyFont="1" applyFill="1" applyBorder="1" applyAlignment="1" applyProtection="1">
      <alignment horizontal="centerContinuous" vertical="center"/>
    </xf>
    <xf numFmtId="38" fontId="3" fillId="2" borderId="4" xfId="0" applyNumberFormat="1" applyFont="1" applyFill="1" applyBorder="1" applyAlignment="1" applyProtection="1">
      <alignment horizontal="center" vertical="center"/>
    </xf>
    <xf numFmtId="0" fontId="3" fillId="0" borderId="0" xfId="0" applyFont="1" applyAlignment="1" applyProtection="1">
      <alignment vertical="center"/>
    </xf>
    <xf numFmtId="0" fontId="4" fillId="0" borderId="0" xfId="0" applyFont="1" applyBorder="1" applyAlignment="1" applyProtection="1">
      <alignment vertical="center"/>
    </xf>
    <xf numFmtId="49" fontId="3" fillId="0" borderId="0" xfId="0" applyNumberFormat="1" applyFont="1" applyBorder="1" applyAlignment="1" applyProtection="1">
      <alignment horizontal="center" vertical="center"/>
    </xf>
    <xf numFmtId="0" fontId="3" fillId="0" borderId="0" xfId="0" applyFont="1" applyBorder="1" applyAlignment="1" applyProtection="1">
      <alignment horizontal="right" vertical="center"/>
    </xf>
    <xf numFmtId="0" fontId="2" fillId="0" borderId="0" xfId="0" applyFont="1" applyBorder="1" applyAlignment="1" applyProtection="1">
      <alignment vertical="center"/>
    </xf>
    <xf numFmtId="0" fontId="2" fillId="0" borderId="0" xfId="0" applyFont="1" applyBorder="1" applyAlignment="1" applyProtection="1">
      <alignment horizontal="right" vertical="center"/>
    </xf>
    <xf numFmtId="0" fontId="2" fillId="0" borderId="0" xfId="0" applyFont="1" applyAlignment="1" applyProtection="1">
      <alignment vertical="center"/>
    </xf>
    <xf numFmtId="49" fontId="3" fillId="0" borderId="0" xfId="0" applyNumberFormat="1" applyFont="1" applyAlignment="1" applyProtection="1">
      <alignment horizontal="right" vertical="center"/>
    </xf>
    <xf numFmtId="3" fontId="4" fillId="0" borderId="0" xfId="0" applyNumberFormat="1" applyFont="1" applyAlignment="1" applyProtection="1">
      <alignment vertical="center"/>
    </xf>
    <xf numFmtId="3" fontId="2" fillId="0" borderId="0" xfId="0" applyNumberFormat="1" applyFont="1" applyAlignment="1" applyProtection="1">
      <alignment vertical="center"/>
    </xf>
    <xf numFmtId="0" fontId="4" fillId="0" borderId="0" xfId="0" applyFont="1" applyProtection="1"/>
    <xf numFmtId="0" fontId="2" fillId="0" borderId="0" xfId="0" applyFont="1" applyBorder="1" applyProtection="1"/>
    <xf numFmtId="0" fontId="0" fillId="0" borderId="0" xfId="0" applyProtection="1"/>
    <xf numFmtId="0" fontId="4" fillId="0" borderId="0" xfId="0" applyFont="1" applyAlignment="1" applyProtection="1"/>
    <xf numFmtId="38" fontId="4" fillId="0" borderId="0" xfId="1" applyNumberFormat="1" applyFont="1" applyAlignment="1" applyProtection="1">
      <alignment horizontal="right"/>
    </xf>
    <xf numFmtId="38" fontId="4" fillId="0" borderId="0" xfId="1" applyNumberFormat="1" applyFont="1" applyAlignment="1" applyProtection="1">
      <alignment vertical="center"/>
    </xf>
    <xf numFmtId="49" fontId="3" fillId="0" borderId="0" xfId="0" applyNumberFormat="1" applyFont="1" applyAlignment="1" applyProtection="1">
      <alignment horizontal="right"/>
    </xf>
    <xf numFmtId="49" fontId="3" fillId="0" borderId="0" xfId="0" applyNumberFormat="1" applyFont="1" applyAlignment="1" applyProtection="1">
      <alignment horizontal="center" vertical="center"/>
    </xf>
    <xf numFmtId="0" fontId="2" fillId="0" borderId="0" xfId="0" applyFont="1" applyProtection="1"/>
    <xf numFmtId="177" fontId="3" fillId="3" borderId="0" xfId="1" applyNumberFormat="1" applyFont="1" applyFill="1" applyBorder="1" applyAlignment="1" applyProtection="1">
      <alignment vertical="center"/>
    </xf>
    <xf numFmtId="177" fontId="3" fillId="3" borderId="0" xfId="0" applyNumberFormat="1" applyFont="1" applyFill="1" applyBorder="1" applyAlignment="1" applyProtection="1">
      <alignment vertical="center"/>
    </xf>
    <xf numFmtId="38" fontId="4" fillId="2" borderId="4" xfId="1" applyNumberFormat="1" applyFont="1" applyFill="1" applyBorder="1" applyAlignment="1" applyProtection="1">
      <alignment horizontal="center" vertical="center"/>
    </xf>
    <xf numFmtId="38" fontId="4" fillId="2" borderId="1" xfId="1" applyNumberFormat="1" applyFont="1" applyFill="1" applyBorder="1" applyAlignment="1" applyProtection="1">
      <alignment horizontal="center" vertical="center"/>
    </xf>
    <xf numFmtId="0" fontId="3" fillId="2" borderId="5" xfId="0" applyFont="1" applyFill="1" applyBorder="1" applyAlignment="1" applyProtection="1">
      <alignment horizontal="center" vertical="center" wrapText="1"/>
    </xf>
    <xf numFmtId="0" fontId="3" fillId="2" borderId="4" xfId="0" applyFont="1" applyFill="1" applyBorder="1" applyAlignment="1" applyProtection="1">
      <alignment horizontal="center" vertical="center" wrapText="1"/>
    </xf>
    <xf numFmtId="38" fontId="3" fillId="2" borderId="6" xfId="0" applyNumberFormat="1" applyFont="1" applyFill="1" applyBorder="1" applyAlignment="1" applyProtection="1">
      <alignment horizontal="centerContinuous" vertical="center"/>
    </xf>
    <xf numFmtId="0" fontId="3" fillId="2" borderId="2" xfId="0" applyFont="1" applyFill="1" applyBorder="1" applyAlignment="1" applyProtection="1">
      <alignment horizontal="centerContinuous" vertical="center"/>
    </xf>
    <xf numFmtId="38" fontId="3" fillId="2" borderId="5" xfId="0" applyNumberFormat="1" applyFont="1" applyFill="1" applyBorder="1" applyAlignment="1" applyProtection="1">
      <alignment horizontal="center" vertical="center" wrapText="1"/>
    </xf>
    <xf numFmtId="38" fontId="3" fillId="3" borderId="0" xfId="0" applyNumberFormat="1" applyFont="1" applyFill="1" applyBorder="1" applyAlignment="1" applyProtection="1">
      <alignment vertical="center"/>
    </xf>
    <xf numFmtId="49" fontId="3" fillId="0" borderId="0" xfId="0" applyNumberFormat="1" applyFont="1" applyAlignment="1" applyProtection="1">
      <alignment vertical="center"/>
    </xf>
    <xf numFmtId="38" fontId="3" fillId="2" borderId="4" xfId="1" quotePrefix="1" applyNumberFormat="1" applyFont="1" applyFill="1" applyBorder="1" applyAlignment="1" applyProtection="1">
      <alignment horizontal="center" vertical="center"/>
    </xf>
    <xf numFmtId="38" fontId="3" fillId="2" borderId="1" xfId="1" applyNumberFormat="1" applyFont="1" applyFill="1" applyBorder="1" applyAlignment="1" applyProtection="1">
      <alignment horizontal="center" vertical="center"/>
    </xf>
    <xf numFmtId="0" fontId="3" fillId="2" borderId="5" xfId="0" applyFont="1" applyFill="1" applyBorder="1" applyAlignment="1" applyProtection="1">
      <alignment horizontal="center" vertical="center"/>
    </xf>
    <xf numFmtId="38" fontId="3" fillId="2" borderId="4" xfId="0" applyNumberFormat="1" applyFont="1" applyFill="1" applyBorder="1" applyAlignment="1" applyProtection="1">
      <alignment horizontal="center" vertical="center" wrapText="1"/>
    </xf>
    <xf numFmtId="38" fontId="3" fillId="2" borderId="1" xfId="1" applyNumberFormat="1" applyFont="1" applyFill="1" applyBorder="1" applyAlignment="1" applyProtection="1">
      <alignment horizontal="center" vertical="center" wrapText="1"/>
    </xf>
    <xf numFmtId="38" fontId="3" fillId="2" borderId="5" xfId="1" applyNumberFormat="1" applyFont="1" applyFill="1" applyBorder="1" applyAlignment="1" applyProtection="1">
      <alignment horizontal="center" vertical="center" wrapText="1"/>
    </xf>
    <xf numFmtId="38" fontId="3" fillId="2" borderId="5" xfId="1" applyNumberFormat="1" applyFont="1" applyFill="1" applyBorder="1" applyAlignment="1" applyProtection="1">
      <alignment horizontal="center" vertical="center"/>
    </xf>
    <xf numFmtId="38" fontId="3" fillId="2" borderId="4" xfId="1" applyNumberFormat="1" applyFont="1" applyFill="1" applyBorder="1" applyAlignment="1" applyProtection="1">
      <alignment horizontal="center" vertical="center"/>
    </xf>
    <xf numFmtId="38" fontId="3" fillId="2" borderId="1" xfId="0" applyNumberFormat="1" applyFont="1" applyFill="1" applyBorder="1" applyAlignment="1" applyProtection="1">
      <alignment horizontal="center" vertical="center"/>
    </xf>
    <xf numFmtId="38" fontId="3" fillId="2" borderId="1" xfId="0" applyNumberFormat="1" applyFont="1" applyFill="1" applyBorder="1" applyAlignment="1" applyProtection="1">
      <alignment horizontal="center" vertical="center" wrapText="1"/>
    </xf>
    <xf numFmtId="0" fontId="7" fillId="0" borderId="0" xfId="0" applyFont="1" applyProtection="1"/>
    <xf numFmtId="0" fontId="0" fillId="0" borderId="0" xfId="0" applyAlignment="1" applyProtection="1">
      <alignment horizontal="center"/>
    </xf>
    <xf numFmtId="0" fontId="0" fillId="0" borderId="0" xfId="0" quotePrefix="1" applyProtection="1"/>
    <xf numFmtId="0" fontId="3" fillId="2" borderId="1" xfId="0" applyFont="1" applyFill="1" applyBorder="1" applyAlignment="1" applyProtection="1">
      <alignment horizontal="center" vertical="center"/>
    </xf>
    <xf numFmtId="0" fontId="3" fillId="2" borderId="4" xfId="0" applyFont="1" applyFill="1" applyBorder="1" applyAlignment="1" applyProtection="1">
      <alignment horizontal="center" vertical="center"/>
    </xf>
    <xf numFmtId="49" fontId="3" fillId="0" borderId="0" xfId="1" applyNumberFormat="1" applyFont="1" applyAlignment="1" applyProtection="1">
      <alignment horizontal="right" vertical="center"/>
    </xf>
    <xf numFmtId="0" fontId="2" fillId="0" borderId="0" xfId="0" applyFont="1" applyAlignment="1" applyProtection="1">
      <alignment horizontal="right" vertical="center"/>
    </xf>
    <xf numFmtId="38" fontId="2" fillId="0" borderId="0" xfId="1" applyNumberFormat="1" applyFont="1" applyAlignment="1" applyProtection="1">
      <alignment horizontal="right" vertical="center"/>
    </xf>
    <xf numFmtId="38" fontId="3" fillId="2" borderId="5" xfId="1" quotePrefix="1" applyNumberFormat="1" applyFont="1" applyFill="1" applyBorder="1" applyAlignment="1" applyProtection="1">
      <alignment horizontal="center" vertical="center"/>
    </xf>
    <xf numFmtId="38" fontId="3" fillId="2" borderId="7" xfId="1" applyNumberFormat="1" applyFont="1" applyFill="1" applyBorder="1" applyAlignment="1" applyProtection="1">
      <alignment horizontal="center" vertical="center"/>
    </xf>
    <xf numFmtId="0" fontId="15" fillId="0" borderId="0" xfId="0" applyFont="1" applyAlignment="1" applyProtection="1">
      <alignment vertical="center"/>
    </xf>
    <xf numFmtId="177" fontId="3" fillId="2" borderId="8" xfId="0" applyNumberFormat="1" applyFont="1" applyFill="1" applyBorder="1" applyAlignment="1" applyProtection="1">
      <alignment vertical="center"/>
    </xf>
    <xf numFmtId="177" fontId="3" fillId="2" borderId="9" xfId="1" applyNumberFormat="1" applyFont="1" applyFill="1" applyBorder="1" applyAlignment="1" applyProtection="1">
      <alignment horizontal="center" vertical="center"/>
    </xf>
    <xf numFmtId="177" fontId="3" fillId="2" borderId="10" xfId="1" applyNumberFormat="1" applyFont="1" applyFill="1" applyBorder="1" applyAlignment="1" applyProtection="1">
      <alignment horizontal="center" vertical="center"/>
    </xf>
    <xf numFmtId="177" fontId="3" fillId="2" borderId="8" xfId="1" applyNumberFormat="1" applyFont="1" applyFill="1" applyBorder="1" applyAlignment="1" applyProtection="1">
      <alignment horizontal="center" vertical="center"/>
    </xf>
    <xf numFmtId="177" fontId="3" fillId="2" borderId="4" xfId="1" applyNumberFormat="1" applyFont="1" applyFill="1" applyBorder="1" applyAlignment="1" applyProtection="1">
      <alignment horizontal="center" vertical="center"/>
    </xf>
    <xf numFmtId="177" fontId="3" fillId="2" borderId="5" xfId="1" applyNumberFormat="1" applyFont="1" applyFill="1" applyBorder="1" applyAlignment="1" applyProtection="1">
      <alignment horizontal="center" vertical="center" wrapText="1"/>
    </xf>
    <xf numFmtId="177" fontId="3" fillId="2" borderId="11" xfId="0" applyNumberFormat="1" applyFont="1" applyFill="1" applyBorder="1" applyAlignment="1" applyProtection="1">
      <alignment vertical="center"/>
    </xf>
    <xf numFmtId="177" fontId="3" fillId="2" borderId="0" xfId="1" applyNumberFormat="1" applyFont="1" applyFill="1" applyBorder="1" applyAlignment="1" applyProtection="1">
      <alignment horizontal="center" vertical="center"/>
    </xf>
    <xf numFmtId="177" fontId="3" fillId="2" borderId="12" xfId="1" applyNumberFormat="1" applyFont="1" applyFill="1" applyBorder="1" applyAlignment="1" applyProtection="1">
      <alignment horizontal="center" vertical="center"/>
    </xf>
    <xf numFmtId="177" fontId="3" fillId="2" borderId="11" xfId="1" applyNumberFormat="1" applyFont="1" applyFill="1" applyBorder="1" applyAlignment="1" applyProtection="1">
      <alignment horizontal="center" vertical="center"/>
    </xf>
    <xf numFmtId="177" fontId="3" fillId="2" borderId="5" xfId="1" applyNumberFormat="1" applyFont="1" applyFill="1" applyBorder="1" applyAlignment="1" applyProtection="1">
      <alignment horizontal="center" vertical="center"/>
    </xf>
    <xf numFmtId="177" fontId="3" fillId="2" borderId="4" xfId="0" applyNumberFormat="1" applyFont="1" applyFill="1" applyBorder="1" applyAlignment="1" applyProtection="1">
      <alignment horizontal="center" vertical="center"/>
    </xf>
    <xf numFmtId="38" fontId="4" fillId="2" borderId="5" xfId="1" applyNumberFormat="1" applyFont="1" applyFill="1" applyBorder="1" applyAlignment="1" applyProtection="1">
      <alignment horizontal="center" vertical="center"/>
    </xf>
    <xf numFmtId="38" fontId="3" fillId="2" borderId="5" xfId="0" applyNumberFormat="1" applyFont="1" applyFill="1" applyBorder="1" applyAlignment="1" applyProtection="1">
      <alignment horizontal="center" vertical="center"/>
    </xf>
    <xf numFmtId="0" fontId="3" fillId="2" borderId="6" xfId="0" applyFont="1" applyFill="1" applyBorder="1" applyAlignment="1" applyProtection="1">
      <alignment horizontal="centerContinuous" vertical="center" wrapText="1"/>
    </xf>
    <xf numFmtId="0" fontId="3" fillId="2" borderId="3" xfId="0" applyFont="1" applyFill="1" applyBorder="1" applyAlignment="1" applyProtection="1">
      <alignment horizontal="centerContinuous" vertical="center" wrapText="1"/>
    </xf>
    <xf numFmtId="49" fontId="3" fillId="0" borderId="0" xfId="0" applyNumberFormat="1" applyFont="1" applyFill="1" applyAlignment="1" applyProtection="1">
      <alignment horizontal="center" vertical="center"/>
    </xf>
    <xf numFmtId="0" fontId="3" fillId="0" borderId="0" xfId="0" applyNumberFormat="1" applyFont="1" applyFill="1" applyAlignment="1" applyProtection="1">
      <alignment horizontal="right" vertical="center"/>
    </xf>
    <xf numFmtId="0" fontId="3" fillId="0" borderId="0" xfId="0" applyFont="1" applyFill="1" applyBorder="1" applyAlignment="1" applyProtection="1">
      <alignment horizontal="center" vertical="center"/>
    </xf>
    <xf numFmtId="38" fontId="3" fillId="2" borderId="7" xfId="0" applyNumberFormat="1" applyFont="1" applyFill="1" applyBorder="1" applyAlignment="1" applyProtection="1">
      <alignment horizontal="center" vertical="center" wrapText="1"/>
    </xf>
    <xf numFmtId="0" fontId="3" fillId="2" borderId="2" xfId="0" applyFont="1" applyFill="1" applyBorder="1" applyAlignment="1" applyProtection="1">
      <alignment horizontal="centerContinuous" vertical="center" wrapText="1"/>
    </xf>
    <xf numFmtId="0" fontId="3" fillId="2" borderId="5" xfId="0" quotePrefix="1" applyFont="1" applyFill="1" applyBorder="1" applyAlignment="1" applyProtection="1">
      <alignment horizontal="center" vertical="center"/>
    </xf>
    <xf numFmtId="0" fontId="3" fillId="2" borderId="5" xfId="5" applyNumberFormat="1" applyFont="1" applyFill="1" applyBorder="1" applyAlignment="1" applyProtection="1">
      <alignment horizontal="center" vertical="center"/>
    </xf>
    <xf numFmtId="9" fontId="3" fillId="2" borderId="4" xfId="5" applyFont="1" applyFill="1" applyBorder="1" applyAlignment="1" applyProtection="1">
      <alignment horizontal="center" vertical="center"/>
    </xf>
    <xf numFmtId="0" fontId="3" fillId="0" borderId="0" xfId="0" applyFont="1" applyFill="1" applyAlignment="1" applyProtection="1">
      <alignment vertical="center" wrapText="1"/>
    </xf>
    <xf numFmtId="49" fontId="3" fillId="0" borderId="0" xfId="0" applyNumberFormat="1" applyFont="1" applyFill="1" applyAlignment="1" applyProtection="1">
      <alignment horizontal="right" vertical="center"/>
    </xf>
    <xf numFmtId="0" fontId="0" fillId="0" borderId="0" xfId="0" applyAlignment="1" applyProtection="1"/>
    <xf numFmtId="0" fontId="3" fillId="0" borderId="0" xfId="0" applyFont="1" applyFill="1" applyAlignment="1" applyProtection="1">
      <alignment horizontal="center" vertical="center"/>
    </xf>
    <xf numFmtId="174" fontId="3" fillId="0" borderId="0" xfId="5" applyNumberFormat="1" applyFont="1" applyFill="1" applyBorder="1" applyAlignment="1" applyProtection="1">
      <alignment horizontal="center" vertical="center"/>
    </xf>
    <xf numFmtId="1" fontId="3" fillId="0" borderId="0" xfId="0" applyNumberFormat="1" applyFont="1" applyFill="1" applyBorder="1" applyAlignment="1" applyProtection="1">
      <alignment horizontal="center" vertical="center"/>
    </xf>
    <xf numFmtId="0" fontId="9" fillId="0" borderId="0" xfId="0" applyFont="1" applyFill="1" applyBorder="1" applyAlignment="1" applyProtection="1">
      <alignment horizontal="center" vertical="center"/>
    </xf>
    <xf numFmtId="1" fontId="9" fillId="0" borderId="9" xfId="0" applyNumberFormat="1" applyFont="1" applyFill="1" applyBorder="1" applyAlignment="1" applyProtection="1">
      <alignment horizontal="center" vertical="center"/>
    </xf>
    <xf numFmtId="49" fontId="3" fillId="0" borderId="0" xfId="0" applyNumberFormat="1" applyFont="1" applyFill="1" applyBorder="1" applyAlignment="1" applyProtection="1">
      <alignment horizontal="center" vertical="center"/>
    </xf>
    <xf numFmtId="177" fontId="3" fillId="3" borderId="13" xfId="0" applyNumberFormat="1" applyFont="1" applyFill="1" applyBorder="1" applyAlignment="1" applyProtection="1">
      <alignment vertical="center"/>
    </xf>
    <xf numFmtId="177" fontId="3" fillId="3" borderId="14" xfId="0" applyNumberFormat="1" applyFont="1" applyFill="1" applyBorder="1" applyAlignment="1" applyProtection="1">
      <alignment vertical="center"/>
    </xf>
    <xf numFmtId="38" fontId="3" fillId="3" borderId="11" xfId="0" applyNumberFormat="1" applyFont="1" applyFill="1" applyBorder="1" applyAlignment="1" applyProtection="1">
      <alignment vertical="center"/>
    </xf>
    <xf numFmtId="177" fontId="3" fillId="3" borderId="11" xfId="5" applyNumberFormat="1" applyFont="1" applyFill="1" applyBorder="1" applyAlignment="1" applyProtection="1">
      <alignment vertical="center"/>
    </xf>
    <xf numFmtId="177" fontId="3" fillId="3" borderId="0" xfId="5" applyNumberFormat="1" applyFont="1" applyFill="1" applyBorder="1" applyAlignment="1" applyProtection="1">
      <alignment vertical="center"/>
    </xf>
    <xf numFmtId="9" fontId="3" fillId="0" borderId="7" xfId="5" applyFont="1" applyFill="1" applyBorder="1" applyAlignment="1" applyProtection="1">
      <alignment horizontal="center" vertical="center"/>
      <protection locked="0"/>
    </xf>
    <xf numFmtId="38" fontId="3" fillId="0" borderId="7" xfId="0" applyNumberFormat="1" applyFont="1" applyFill="1" applyBorder="1" applyAlignment="1" applyProtection="1">
      <alignment vertical="center"/>
      <protection locked="0"/>
    </xf>
    <xf numFmtId="174" fontId="3" fillId="0" borderId="7" xfId="0" applyNumberFormat="1" applyFont="1" applyFill="1" applyBorder="1" applyAlignment="1" applyProtection="1">
      <alignment horizontal="center" vertical="center"/>
      <protection locked="0"/>
    </xf>
    <xf numFmtId="49" fontId="3" fillId="0" borderId="9" xfId="0" applyNumberFormat="1" applyFont="1" applyFill="1" applyBorder="1" applyAlignment="1" applyProtection="1">
      <alignment horizontal="center" vertical="center"/>
    </xf>
    <xf numFmtId="0" fontId="3" fillId="0" borderId="9" xfId="0" applyFont="1" applyFill="1" applyBorder="1" applyAlignment="1" applyProtection="1">
      <alignment horizontal="center" vertical="center"/>
    </xf>
    <xf numFmtId="49" fontId="3" fillId="0" borderId="2" xfId="0" applyNumberFormat="1" applyFont="1" applyFill="1" applyBorder="1" applyAlignment="1" applyProtection="1">
      <alignment horizontal="center" vertical="center"/>
    </xf>
    <xf numFmtId="0" fontId="3" fillId="0" borderId="2" xfId="0" applyFont="1" applyFill="1" applyBorder="1" applyAlignment="1" applyProtection="1">
      <alignment horizontal="center" vertical="center"/>
    </xf>
    <xf numFmtId="0" fontId="3" fillId="0" borderId="7" xfId="0" applyFont="1" applyFill="1" applyBorder="1" applyAlignment="1" applyProtection="1">
      <alignment vertical="center"/>
      <protection locked="0"/>
    </xf>
    <xf numFmtId="177" fontId="3" fillId="0" borderId="7" xfId="0" applyNumberFormat="1" applyFont="1" applyFill="1" applyBorder="1" applyAlignment="1" applyProtection="1">
      <alignment vertical="center"/>
      <protection locked="0"/>
    </xf>
    <xf numFmtId="177" fontId="4" fillId="0" borderId="7" xfId="0" applyNumberFormat="1" applyFont="1" applyFill="1" applyBorder="1" applyAlignment="1" applyProtection="1">
      <alignment horizontal="right" vertical="center"/>
      <protection locked="0"/>
    </xf>
    <xf numFmtId="177" fontId="4" fillId="0" borderId="7" xfId="1" applyNumberFormat="1" applyFont="1" applyFill="1" applyBorder="1" applyAlignment="1" applyProtection="1">
      <alignment horizontal="right" vertical="center"/>
      <protection locked="0"/>
    </xf>
    <xf numFmtId="177" fontId="3" fillId="0" borderId="15" xfId="1" applyNumberFormat="1" applyFont="1" applyFill="1" applyBorder="1" applyAlignment="1" applyProtection="1">
      <alignment horizontal="center" vertical="center"/>
      <protection locked="0"/>
    </xf>
    <xf numFmtId="177" fontId="3" fillId="0" borderId="7" xfId="0" applyNumberFormat="1" applyFont="1" applyFill="1" applyBorder="1" applyAlignment="1" applyProtection="1">
      <alignment horizontal="center" vertical="center"/>
      <protection locked="0"/>
    </xf>
    <xf numFmtId="3" fontId="3" fillId="0" borderId="7" xfId="0" applyNumberFormat="1" applyFont="1" applyFill="1" applyBorder="1" applyAlignment="1" applyProtection="1">
      <alignment vertical="center"/>
      <protection locked="0"/>
    </xf>
    <xf numFmtId="177" fontId="3" fillId="0" borderId="7" xfId="1" applyNumberFormat="1" applyFont="1" applyFill="1" applyBorder="1" applyAlignment="1" applyProtection="1">
      <alignment vertical="center"/>
      <protection locked="0"/>
    </xf>
    <xf numFmtId="177" fontId="3" fillId="0" borderId="4" xfId="0" applyNumberFormat="1" applyFont="1" applyFill="1" applyBorder="1" applyAlignment="1" applyProtection="1">
      <alignment vertical="center"/>
      <protection locked="0"/>
    </xf>
    <xf numFmtId="178" fontId="3" fillId="0" borderId="7" xfId="0" applyNumberFormat="1" applyFont="1" applyFill="1" applyBorder="1" applyAlignment="1" applyProtection="1">
      <alignment horizontal="center" vertical="center"/>
      <protection locked="0"/>
    </xf>
    <xf numFmtId="1" fontId="3" fillId="0" borderId="7" xfId="0" applyNumberFormat="1" applyFont="1" applyFill="1" applyBorder="1" applyAlignment="1" applyProtection="1">
      <alignment horizontal="center" vertical="center"/>
      <protection locked="0"/>
    </xf>
    <xf numFmtId="0" fontId="3" fillId="0" borderId="0" xfId="0" quotePrefix="1" applyFont="1" applyFill="1" applyBorder="1" applyAlignment="1" applyProtection="1">
      <alignment horizontal="center" vertical="center"/>
    </xf>
    <xf numFmtId="177" fontId="3" fillId="0" borderId="9" xfId="0" applyNumberFormat="1" applyFont="1" applyFill="1" applyBorder="1" applyAlignment="1" applyProtection="1">
      <alignment vertical="center"/>
    </xf>
    <xf numFmtId="177" fontId="3" fillId="0" borderId="2" xfId="0" applyNumberFormat="1" applyFont="1" applyFill="1" applyBorder="1" applyAlignment="1" applyProtection="1">
      <alignment vertical="center"/>
    </xf>
    <xf numFmtId="0" fontId="4" fillId="0" borderId="0" xfId="0" applyFont="1" applyFill="1" applyBorder="1" applyAlignment="1" applyProtection="1">
      <alignment vertical="center" wrapText="1"/>
    </xf>
    <xf numFmtId="0" fontId="3" fillId="0" borderId="7" xfId="0" applyFont="1" applyFill="1" applyBorder="1" applyAlignment="1" applyProtection="1">
      <alignment vertical="center" wrapText="1"/>
      <protection locked="0"/>
    </xf>
    <xf numFmtId="38" fontId="3" fillId="0" borderId="7" xfId="0" applyNumberFormat="1" applyFont="1" applyFill="1" applyBorder="1" applyAlignment="1" applyProtection="1">
      <alignment horizontal="center" vertical="center"/>
      <protection locked="0"/>
    </xf>
    <xf numFmtId="0" fontId="3" fillId="0" borderId="7" xfId="0" applyNumberFormat="1" applyFont="1" applyFill="1" applyBorder="1" applyAlignment="1" applyProtection="1">
      <alignment horizontal="center" vertical="center"/>
      <protection locked="0"/>
    </xf>
    <xf numFmtId="0" fontId="3" fillId="0" borderId="7" xfId="0" quotePrefix="1" applyNumberFormat="1" applyFont="1" applyFill="1" applyBorder="1" applyAlignment="1" applyProtection="1">
      <alignment vertical="center"/>
      <protection locked="0"/>
    </xf>
    <xf numFmtId="0" fontId="3" fillId="0" borderId="7" xfId="0" applyNumberFormat="1" applyFont="1" applyFill="1" applyBorder="1" applyAlignment="1" applyProtection="1">
      <alignment vertical="center"/>
      <protection locked="0"/>
    </xf>
    <xf numFmtId="0" fontId="3" fillId="0" borderId="6" xfId="0" applyFont="1" applyFill="1" applyBorder="1" applyAlignment="1" applyProtection="1">
      <alignment vertical="center" wrapText="1"/>
      <protection locked="0"/>
    </xf>
    <xf numFmtId="0" fontId="18" fillId="0" borderId="0" xfId="0" applyFont="1" applyFill="1" applyBorder="1" applyAlignment="1" applyProtection="1">
      <alignment horizontal="center" vertical="center"/>
    </xf>
    <xf numFmtId="0" fontId="22" fillId="0" borderId="0" xfId="0" applyNumberFormat="1" applyFont="1" applyFill="1" applyBorder="1" applyAlignment="1" applyProtection="1">
      <alignment vertical="center"/>
    </xf>
    <xf numFmtId="0" fontId="18" fillId="0" borderId="0" xfId="0" applyFont="1" applyFill="1" applyBorder="1" applyAlignment="1" applyProtection="1">
      <alignment vertical="center"/>
    </xf>
    <xf numFmtId="0" fontId="17" fillId="0" borderId="0" xfId="0" applyNumberFormat="1" applyFont="1" applyFill="1" applyBorder="1" applyAlignment="1" applyProtection="1">
      <alignment vertical="center"/>
    </xf>
    <xf numFmtId="0" fontId="22" fillId="0" borderId="0" xfId="0" applyFont="1" applyAlignment="1" applyProtection="1">
      <alignment vertical="center"/>
    </xf>
    <xf numFmtId="0" fontId="17" fillId="0" borderId="6" xfId="0" applyNumberFormat="1" applyFont="1" applyFill="1" applyBorder="1" applyAlignment="1" applyProtection="1">
      <alignment horizontal="left" vertical="center"/>
      <protection locked="0"/>
    </xf>
    <xf numFmtId="0" fontId="7" fillId="0" borderId="0" xfId="0" applyNumberFormat="1" applyFont="1" applyFill="1" applyBorder="1" applyAlignment="1" applyProtection="1">
      <alignment vertical="center"/>
    </xf>
    <xf numFmtId="0" fontId="27" fillId="0" borderId="0" xfId="0" applyNumberFormat="1" applyFont="1" applyFill="1" applyBorder="1" applyAlignment="1" applyProtection="1">
      <alignment vertical="center"/>
    </xf>
    <xf numFmtId="0" fontId="28" fillId="0" borderId="0" xfId="0" applyNumberFormat="1" applyFont="1" applyFill="1" applyBorder="1" applyAlignment="1" applyProtection="1">
      <alignment vertical="center"/>
    </xf>
    <xf numFmtId="0" fontId="24" fillId="0" borderId="0" xfId="0" applyNumberFormat="1" applyFont="1" applyFill="1" applyBorder="1" applyAlignment="1" applyProtection="1">
      <alignment vertical="center"/>
    </xf>
    <xf numFmtId="0" fontId="23" fillId="0" borderId="0" xfId="0" applyFont="1" applyFill="1" applyBorder="1" applyAlignment="1" applyProtection="1">
      <alignment horizontal="center" vertical="center"/>
    </xf>
    <xf numFmtId="0" fontId="18" fillId="0" borderId="0" xfId="0" applyNumberFormat="1" applyFont="1" applyFill="1" applyBorder="1" applyAlignment="1" applyProtection="1">
      <alignment horizontal="center" vertical="center"/>
    </xf>
    <xf numFmtId="0" fontId="7" fillId="0" borderId="0" xfId="0" applyNumberFormat="1" applyFont="1" applyFill="1" applyBorder="1" applyAlignment="1" applyProtection="1">
      <alignment horizontal="center" vertical="center"/>
    </xf>
    <xf numFmtId="0" fontId="17" fillId="0" borderId="2" xfId="0" applyFont="1" applyFill="1" applyBorder="1" applyAlignment="1" applyProtection="1">
      <alignment horizontal="left" vertical="center"/>
    </xf>
    <xf numFmtId="0" fontId="17" fillId="0" borderId="3" xfId="0" applyFont="1" applyFill="1" applyBorder="1" applyAlignment="1" applyProtection="1">
      <alignment horizontal="left" vertical="center"/>
    </xf>
    <xf numFmtId="0" fontId="32" fillId="0" borderId="0" xfId="0" applyFont="1" applyFill="1" applyBorder="1" applyAlignment="1" applyProtection="1">
      <alignment vertical="center"/>
    </xf>
    <xf numFmtId="0" fontId="32" fillId="0" borderId="0" xfId="0" applyNumberFormat="1" applyFont="1" applyFill="1" applyBorder="1" applyAlignment="1" applyProtection="1">
      <alignment vertical="center"/>
    </xf>
    <xf numFmtId="0" fontId="18" fillId="0" borderId="0" xfId="0" applyFont="1" applyFill="1" applyAlignment="1" applyProtection="1">
      <alignment vertical="center"/>
    </xf>
    <xf numFmtId="0" fontId="28" fillId="0" borderId="0" xfId="0" applyFont="1" applyFill="1" applyBorder="1" applyAlignment="1" applyProtection="1">
      <alignment vertical="center"/>
    </xf>
    <xf numFmtId="0" fontId="28" fillId="0" borderId="0" xfId="0" applyFont="1" applyFill="1" applyAlignment="1" applyProtection="1">
      <alignment vertical="center"/>
    </xf>
    <xf numFmtId="0" fontId="35" fillId="0" borderId="0" xfId="0" applyFont="1" applyFill="1" applyAlignment="1" applyProtection="1">
      <alignment vertical="center"/>
    </xf>
    <xf numFmtId="38" fontId="18" fillId="0" borderId="0" xfId="0" applyNumberFormat="1" applyFont="1" applyFill="1" applyBorder="1" applyAlignment="1" applyProtection="1">
      <alignment vertical="center"/>
    </xf>
    <xf numFmtId="0" fontId="2" fillId="0" borderId="0" xfId="0" applyFont="1" applyFill="1" applyAlignment="1" applyProtection="1">
      <alignment horizontal="right" vertical="center"/>
    </xf>
    <xf numFmtId="9" fontId="2" fillId="0" borderId="0" xfId="5" applyFont="1" applyFill="1" applyAlignment="1" applyProtection="1">
      <alignment vertical="center"/>
    </xf>
    <xf numFmtId="0" fontId="18" fillId="0" borderId="0" xfId="0" applyFont="1" applyFill="1" applyAlignment="1" applyProtection="1">
      <alignment horizontal="center" vertical="center"/>
    </xf>
    <xf numFmtId="0" fontId="28" fillId="0" borderId="0" xfId="0" applyFont="1" applyFill="1" applyAlignment="1" applyProtection="1">
      <alignment horizontal="center" vertical="center"/>
    </xf>
    <xf numFmtId="0" fontId="2" fillId="0" borderId="0" xfId="0" applyFont="1"/>
    <xf numFmtId="0" fontId="36" fillId="0" borderId="0" xfId="0" applyFont="1" applyFill="1" applyAlignment="1" applyProtection="1">
      <alignment vertical="center"/>
    </xf>
    <xf numFmtId="0" fontId="35" fillId="0" borderId="0" xfId="0" applyFont="1" applyFill="1" applyBorder="1" applyAlignment="1" applyProtection="1">
      <alignment vertical="center"/>
    </xf>
    <xf numFmtId="0" fontId="35" fillId="0" borderId="0" xfId="0" applyFont="1" applyFill="1" applyAlignment="1" applyProtection="1">
      <alignment horizontal="center" vertical="center"/>
    </xf>
    <xf numFmtId="0" fontId="35" fillId="0" borderId="0" xfId="0" applyFont="1" applyFill="1" applyAlignment="1" applyProtection="1">
      <alignment horizontal="centerContinuous" vertical="center"/>
    </xf>
    <xf numFmtId="0" fontId="32" fillId="0" borderId="0" xfId="0" applyFont="1" applyFill="1" applyBorder="1" applyAlignment="1" applyProtection="1">
      <alignment horizontal="center" vertical="center"/>
    </xf>
    <xf numFmtId="0" fontId="32" fillId="0" borderId="0" xfId="0" applyFont="1" applyFill="1" applyBorder="1" applyAlignment="1" applyProtection="1">
      <alignment horizontal="centerContinuous" vertical="center"/>
    </xf>
    <xf numFmtId="0" fontId="32" fillId="0" borderId="0" xfId="0" applyFont="1" applyFill="1" applyAlignment="1" applyProtection="1">
      <alignment vertical="center"/>
    </xf>
    <xf numFmtId="0" fontId="32" fillId="0" borderId="0" xfId="0" applyFont="1" applyFill="1" applyAlignment="1" applyProtection="1">
      <alignment horizontal="center" vertical="center"/>
    </xf>
    <xf numFmtId="0" fontId="35" fillId="0" borderId="0" xfId="0" applyFont="1" applyAlignment="1" applyProtection="1">
      <alignment vertical="center"/>
    </xf>
    <xf numFmtId="0" fontId="32" fillId="0" borderId="0" xfId="0" applyFont="1" applyAlignment="1" applyProtection="1">
      <alignment vertical="center"/>
    </xf>
    <xf numFmtId="0" fontId="18" fillId="0" borderId="0" xfId="0" applyFont="1" applyAlignment="1" applyProtection="1">
      <alignment vertical="center"/>
    </xf>
    <xf numFmtId="0" fontId="2" fillId="0" borderId="0" xfId="0" applyFont="1" applyAlignment="1" applyProtection="1">
      <alignment horizontal="right"/>
    </xf>
    <xf numFmtId="0" fontId="18" fillId="0" borderId="0" xfId="0" applyFont="1" applyFill="1" applyBorder="1" applyProtection="1"/>
    <xf numFmtId="0" fontId="18" fillId="0" borderId="0" xfId="0" applyFont="1" applyProtection="1"/>
    <xf numFmtId="0" fontId="18" fillId="0" borderId="0" xfId="0" applyFont="1" applyAlignment="1" applyProtection="1"/>
    <xf numFmtId="0" fontId="18" fillId="0" borderId="0" xfId="0" applyFont="1" applyFill="1" applyBorder="1" applyAlignment="1" applyProtection="1"/>
    <xf numFmtId="0" fontId="28" fillId="0" borderId="0" xfId="0" applyFont="1" applyFill="1" applyProtection="1"/>
    <xf numFmtId="0" fontId="28" fillId="0" borderId="0" xfId="0" applyFont="1" applyFill="1" applyAlignment="1" applyProtection="1"/>
    <xf numFmtId="0" fontId="28" fillId="0" borderId="0" xfId="0" applyFont="1" applyFill="1" applyBorder="1" applyAlignment="1" applyProtection="1"/>
    <xf numFmtId="0" fontId="35" fillId="0" borderId="0" xfId="0" applyFont="1" applyFill="1" applyProtection="1"/>
    <xf numFmtId="0" fontId="35" fillId="0" borderId="0" xfId="0" applyFont="1" applyFill="1" applyAlignment="1" applyProtection="1"/>
    <xf numFmtId="0" fontId="35" fillId="0" borderId="0" xfId="0" applyFont="1" applyFill="1" applyBorder="1" applyAlignment="1" applyProtection="1"/>
    <xf numFmtId="0" fontId="35" fillId="0" borderId="0" xfId="0" applyFont="1" applyProtection="1"/>
    <xf numFmtId="0" fontId="35" fillId="0" borderId="0" xfId="0" applyFont="1" applyAlignment="1" applyProtection="1"/>
    <xf numFmtId="0" fontId="32" fillId="0" borderId="0" xfId="0" applyFont="1" applyFill="1" applyBorder="1" applyProtection="1"/>
    <xf numFmtId="0" fontId="32" fillId="0" borderId="0" xfId="0" applyFont="1" applyFill="1" applyBorder="1" applyAlignment="1" applyProtection="1"/>
    <xf numFmtId="0" fontId="32" fillId="0" borderId="0" xfId="0" applyFont="1" applyProtection="1"/>
    <xf numFmtId="0" fontId="32" fillId="0" borderId="0" xfId="0" applyFont="1" applyAlignment="1" applyProtection="1"/>
    <xf numFmtId="0" fontId="31" fillId="0" borderId="0" xfId="0" applyFont="1" applyFill="1" applyBorder="1" applyProtection="1"/>
    <xf numFmtId="0" fontId="31" fillId="0" borderId="0" xfId="0" applyFont="1" applyFill="1" applyBorder="1" applyAlignment="1" applyProtection="1"/>
    <xf numFmtId="0" fontId="31" fillId="0" borderId="0" xfId="0" applyFont="1" applyFill="1" applyBorder="1" applyAlignment="1" applyProtection="1">
      <alignment vertical="center"/>
    </xf>
    <xf numFmtId="0" fontId="31" fillId="0" borderId="0" xfId="0" applyFont="1" applyProtection="1"/>
    <xf numFmtId="0" fontId="31" fillId="0" borderId="0" xfId="0" applyFont="1" applyAlignment="1" applyProtection="1"/>
    <xf numFmtId="0" fontId="31" fillId="0" borderId="0" xfId="0" applyFont="1" applyAlignment="1" applyProtection="1">
      <alignment vertical="center"/>
    </xf>
    <xf numFmtId="49" fontId="3" fillId="5" borderId="0" xfId="1" applyNumberFormat="1" applyFont="1" applyFill="1" applyBorder="1" applyAlignment="1" applyProtection="1">
      <alignment horizontal="right" vertical="center"/>
    </xf>
    <xf numFmtId="0" fontId="4" fillId="5" borderId="0" xfId="0" applyFont="1" applyFill="1" applyBorder="1" applyAlignment="1" applyProtection="1">
      <alignment vertical="center"/>
    </xf>
    <xf numFmtId="0" fontId="6" fillId="5" borderId="0" xfId="0" applyFont="1" applyFill="1" applyBorder="1" applyAlignment="1" applyProtection="1">
      <alignment vertical="center"/>
    </xf>
    <xf numFmtId="0" fontId="4" fillId="5" borderId="0" xfId="0" applyFont="1" applyFill="1" applyBorder="1" applyAlignment="1" applyProtection="1">
      <alignment horizontal="right" vertical="center"/>
    </xf>
    <xf numFmtId="0" fontId="6" fillId="5" borderId="0" xfId="0" applyFont="1" applyFill="1" applyBorder="1" applyAlignment="1" applyProtection="1">
      <alignment horizontal="right" vertical="center"/>
    </xf>
    <xf numFmtId="49" fontId="3" fillId="5" borderId="0" xfId="0" applyNumberFormat="1" applyFont="1" applyFill="1" applyBorder="1" applyAlignment="1" applyProtection="1">
      <alignment horizontal="right" vertical="center"/>
    </xf>
    <xf numFmtId="49" fontId="18" fillId="0" borderId="0" xfId="0" applyNumberFormat="1" applyFont="1" applyFill="1" applyBorder="1" applyAlignment="1" applyProtection="1">
      <alignment horizontal="center" vertical="center"/>
    </xf>
    <xf numFmtId="38" fontId="18" fillId="0" borderId="0" xfId="0" applyNumberFormat="1" applyFont="1" applyFill="1" applyBorder="1" applyAlignment="1" applyProtection="1">
      <alignment horizontal="center" vertical="center"/>
    </xf>
    <xf numFmtId="9" fontId="18" fillId="0" borderId="0" xfId="5" applyFont="1" applyFill="1" applyBorder="1" applyAlignment="1" applyProtection="1">
      <alignment horizontal="center" vertical="center"/>
    </xf>
    <xf numFmtId="49" fontId="32" fillId="0" borderId="0" xfId="0" applyNumberFormat="1" applyFont="1" applyFill="1" applyBorder="1" applyAlignment="1" applyProtection="1">
      <alignment horizontal="center" vertical="center"/>
    </xf>
    <xf numFmtId="0" fontId="32" fillId="0" borderId="0" xfId="0" applyNumberFormat="1" applyFont="1" applyFill="1" applyBorder="1" applyAlignment="1" applyProtection="1">
      <alignment horizontal="center" vertical="center"/>
    </xf>
    <xf numFmtId="38" fontId="32" fillId="0" borderId="0" xfId="0" applyNumberFormat="1" applyFont="1" applyFill="1" applyBorder="1" applyAlignment="1" applyProtection="1">
      <alignment horizontal="center" vertical="center"/>
    </xf>
    <xf numFmtId="9" fontId="32" fillId="0" borderId="0" xfId="5" applyFont="1" applyFill="1" applyBorder="1" applyAlignment="1" applyProtection="1">
      <alignment horizontal="center" vertical="center"/>
    </xf>
    <xf numFmtId="0" fontId="7" fillId="0" borderId="0" xfId="0" applyFont="1" applyAlignment="1" applyProtection="1">
      <alignment horizontal="center"/>
    </xf>
    <xf numFmtId="0" fontId="18" fillId="0" borderId="0" xfId="0" applyFont="1" applyAlignment="1" applyProtection="1">
      <alignment horizontal="center"/>
    </xf>
    <xf numFmtId="0" fontId="7" fillId="0" borderId="0" xfId="0" applyFont="1" applyAlignment="1" applyProtection="1">
      <alignment horizontal="center" vertical="center"/>
    </xf>
    <xf numFmtId="0" fontId="18" fillId="0" borderId="0" xfId="0" applyFont="1" applyAlignment="1" applyProtection="1">
      <alignment horizontal="center" vertical="center"/>
    </xf>
    <xf numFmtId="0" fontId="35" fillId="0" borderId="0" xfId="0" applyFont="1" applyFill="1" applyBorder="1" applyAlignment="1" applyProtection="1">
      <alignment horizontal="center" vertical="center"/>
    </xf>
    <xf numFmtId="0" fontId="6" fillId="0" borderId="0" xfId="0" applyFont="1" applyAlignment="1" applyProtection="1">
      <alignment horizontal="center" vertical="center"/>
    </xf>
    <xf numFmtId="0" fontId="3" fillId="0" borderId="0" xfId="0" applyFont="1" applyBorder="1" applyAlignment="1" applyProtection="1">
      <alignment horizontal="center" vertical="center" wrapText="1"/>
    </xf>
    <xf numFmtId="0" fontId="9" fillId="0" borderId="0" xfId="0" applyFont="1" applyBorder="1" applyAlignment="1" applyProtection="1">
      <alignment horizontal="center" vertical="center"/>
    </xf>
    <xf numFmtId="0" fontId="36" fillId="0" borderId="0" xfId="0" applyFont="1" applyFill="1" applyBorder="1" applyAlignment="1" applyProtection="1">
      <alignment horizontal="center" vertical="center"/>
    </xf>
    <xf numFmtId="38" fontId="9" fillId="0" borderId="0" xfId="0" applyNumberFormat="1" applyFont="1" applyFill="1" applyBorder="1" applyAlignment="1" applyProtection="1">
      <alignment horizontal="center" vertical="center"/>
    </xf>
    <xf numFmtId="0" fontId="36" fillId="0" borderId="0" xfId="0" applyNumberFormat="1" applyFont="1" applyFill="1" applyBorder="1" applyAlignment="1" applyProtection="1">
      <alignment horizontal="center" vertical="center"/>
    </xf>
    <xf numFmtId="0" fontId="8" fillId="0" borderId="0" xfId="0" applyFont="1" applyFill="1" applyAlignment="1" applyProtection="1">
      <alignment horizontal="center" vertical="center"/>
    </xf>
    <xf numFmtId="0" fontId="8" fillId="0" borderId="0" xfId="0" applyFont="1" applyAlignment="1" applyProtection="1">
      <alignment horizontal="center" vertical="center"/>
    </xf>
    <xf numFmtId="0" fontId="6" fillId="0" borderId="0" xfId="0" applyFont="1" applyAlignment="1" applyProtection="1">
      <alignment horizontal="center"/>
    </xf>
    <xf numFmtId="0" fontId="8" fillId="0" borderId="0" xfId="0" applyFont="1" applyAlignment="1" applyProtection="1">
      <alignment horizontal="center"/>
    </xf>
    <xf numFmtId="0" fontId="9" fillId="0" borderId="0" xfId="0" applyFont="1" applyAlignment="1" applyProtection="1">
      <alignment horizontal="center" vertical="center"/>
    </xf>
    <xf numFmtId="0" fontId="9" fillId="0" borderId="0" xfId="0" applyFont="1" applyBorder="1" applyAlignment="1" applyProtection="1">
      <alignment horizontal="center" vertical="center" wrapText="1"/>
    </xf>
    <xf numFmtId="0" fontId="8" fillId="0" borderId="0" xfId="0" applyFont="1" applyBorder="1" applyAlignment="1" applyProtection="1">
      <alignment horizontal="center" vertical="center"/>
    </xf>
    <xf numFmtId="0" fontId="8" fillId="0" borderId="0" xfId="0" applyFont="1" applyFill="1" applyBorder="1" applyAlignment="1" applyProtection="1">
      <alignment horizontal="center" vertical="center"/>
    </xf>
    <xf numFmtId="0" fontId="9" fillId="0" borderId="0" xfId="0" applyFont="1" applyFill="1" applyAlignment="1" applyProtection="1">
      <alignment horizontal="center" vertical="center"/>
    </xf>
    <xf numFmtId="0" fontId="9" fillId="0" borderId="0" xfId="0" applyFont="1" applyFill="1" applyAlignment="1" applyProtection="1">
      <alignment horizontal="center" vertical="center" wrapText="1"/>
    </xf>
    <xf numFmtId="0" fontId="27" fillId="0" borderId="0" xfId="0" applyNumberFormat="1" applyFont="1" applyFill="1" applyBorder="1" applyAlignment="1" applyProtection="1">
      <alignment horizontal="center" vertical="center"/>
    </xf>
    <xf numFmtId="0" fontId="3" fillId="5" borderId="0" xfId="0" applyFont="1" applyFill="1" applyBorder="1" applyAlignment="1" applyProtection="1">
      <alignment vertical="center"/>
    </xf>
    <xf numFmtId="38" fontId="3" fillId="5" borderId="0" xfId="0" applyNumberFormat="1" applyFont="1" applyFill="1" applyBorder="1" applyAlignment="1" applyProtection="1">
      <alignment vertical="center"/>
    </xf>
    <xf numFmtId="0" fontId="3" fillId="5" borderId="0" xfId="0" applyFont="1" applyFill="1" applyBorder="1" applyAlignment="1" applyProtection="1">
      <alignment horizontal="center" vertical="center" wrapText="1"/>
    </xf>
    <xf numFmtId="49" fontId="3" fillId="5" borderId="0" xfId="0" applyNumberFormat="1" applyFont="1" applyFill="1" applyBorder="1" applyAlignment="1" applyProtection="1">
      <alignment horizontal="right" vertical="center" wrapText="1"/>
    </xf>
    <xf numFmtId="0" fontId="9" fillId="5" borderId="0" xfId="0" applyFont="1" applyFill="1" applyBorder="1" applyAlignment="1" applyProtection="1">
      <alignment horizontal="center" vertical="center" wrapText="1"/>
    </xf>
    <xf numFmtId="0" fontId="3" fillId="5" borderId="0" xfId="0" applyFont="1" applyFill="1" applyBorder="1" applyAlignment="1" applyProtection="1">
      <alignment horizontal="right" vertical="center" wrapText="1"/>
    </xf>
    <xf numFmtId="0" fontId="3" fillId="5" borderId="0" xfId="0" applyFont="1" applyFill="1" applyBorder="1" applyAlignment="1" applyProtection="1">
      <alignment horizontal="right" vertical="center"/>
    </xf>
    <xf numFmtId="0" fontId="9" fillId="5" borderId="0" xfId="0" applyFont="1" applyFill="1" applyBorder="1" applyAlignment="1" applyProtection="1">
      <alignment vertical="center"/>
    </xf>
    <xf numFmtId="38" fontId="4" fillId="5" borderId="0" xfId="0" applyNumberFormat="1" applyFont="1" applyFill="1" applyBorder="1" applyAlignment="1" applyProtection="1">
      <alignment vertical="center"/>
    </xf>
    <xf numFmtId="0" fontId="4" fillId="5" borderId="0" xfId="0" applyFont="1" applyFill="1" applyBorder="1" applyAlignment="1" applyProtection="1">
      <alignment horizontal="left" vertical="center" indent="1"/>
    </xf>
    <xf numFmtId="0" fontId="9" fillId="5" borderId="0" xfId="0" applyFont="1" applyFill="1" applyBorder="1" applyAlignment="1" applyProtection="1">
      <alignment horizontal="right" vertical="center"/>
    </xf>
    <xf numFmtId="38" fontId="9" fillId="5" borderId="0" xfId="0" applyNumberFormat="1" applyFont="1" applyFill="1" applyBorder="1" applyAlignment="1" applyProtection="1">
      <alignment vertical="center"/>
    </xf>
    <xf numFmtId="38" fontId="6" fillId="5" borderId="0" xfId="0" applyNumberFormat="1" applyFont="1" applyFill="1" applyBorder="1" applyAlignment="1" applyProtection="1">
      <alignment vertical="center"/>
    </xf>
    <xf numFmtId="49" fontId="9" fillId="5" borderId="0" xfId="0" applyNumberFormat="1" applyFont="1" applyFill="1" applyBorder="1" applyAlignment="1" applyProtection="1">
      <alignment horizontal="right" vertical="center"/>
    </xf>
    <xf numFmtId="38" fontId="3" fillId="6" borderId="7" xfId="0" applyNumberFormat="1" applyFont="1" applyFill="1" applyBorder="1" applyAlignment="1" applyProtection="1">
      <alignment vertical="center"/>
    </xf>
    <xf numFmtId="177" fontId="3" fillId="0" borderId="7" xfId="1" applyNumberFormat="1" applyFont="1" applyFill="1" applyBorder="1" applyAlignment="1" applyProtection="1">
      <alignment horizontal="right" vertical="center"/>
      <protection locked="0"/>
    </xf>
    <xf numFmtId="177" fontId="3" fillId="0" borderId="1" xfId="1" applyNumberFormat="1" applyFont="1" applyFill="1" applyBorder="1" applyAlignment="1" applyProtection="1">
      <alignment horizontal="right" vertical="center"/>
      <protection locked="0"/>
    </xf>
    <xf numFmtId="9" fontId="3" fillId="0" borderId="7" xfId="0" applyNumberFormat="1" applyFont="1" applyFill="1" applyBorder="1" applyAlignment="1" applyProtection="1">
      <alignment horizontal="center" vertical="center"/>
      <protection locked="0"/>
    </xf>
    <xf numFmtId="49" fontId="3" fillId="0" borderId="7" xfId="0" applyNumberFormat="1" applyFont="1" applyFill="1" applyBorder="1" applyAlignment="1" applyProtection="1">
      <alignment horizontal="center" vertical="center"/>
      <protection locked="0"/>
    </xf>
    <xf numFmtId="0" fontId="3" fillId="2" borderId="5" xfId="0" applyFont="1" applyFill="1" applyBorder="1" applyAlignment="1" applyProtection="1">
      <alignment vertical="center" wrapText="1"/>
    </xf>
    <xf numFmtId="3" fontId="3" fillId="2" borderId="1" xfId="0" applyNumberFormat="1" applyFont="1" applyFill="1" applyBorder="1" applyAlignment="1" applyProtection="1">
      <alignment horizontal="center" vertical="center"/>
    </xf>
    <xf numFmtId="3" fontId="3" fillId="2" borderId="5" xfId="0" applyNumberFormat="1" applyFont="1" applyFill="1" applyBorder="1" applyAlignment="1" applyProtection="1">
      <alignment horizontal="center" vertical="center"/>
    </xf>
    <xf numFmtId="177" fontId="3" fillId="2" borderId="1" xfId="0" applyNumberFormat="1" applyFont="1" applyFill="1" applyBorder="1" applyAlignment="1" applyProtection="1">
      <alignment horizontal="center" vertical="center"/>
    </xf>
    <xf numFmtId="177" fontId="3" fillId="2" borderId="7" xfId="0" applyNumberFormat="1" applyFont="1" applyFill="1" applyBorder="1" applyAlignment="1" applyProtection="1">
      <alignment horizontal="center" vertical="center"/>
    </xf>
    <xf numFmtId="0" fontId="3" fillId="2" borderId="1" xfId="0" applyFont="1" applyFill="1" applyBorder="1" applyAlignment="1" applyProtection="1">
      <alignment horizontal="center" vertical="top" wrapText="1"/>
    </xf>
    <xf numFmtId="0" fontId="9" fillId="2" borderId="5" xfId="0" applyFont="1" applyFill="1" applyBorder="1" applyAlignment="1" applyProtection="1">
      <alignment horizontal="center" vertical="top" wrapText="1"/>
    </xf>
    <xf numFmtId="0" fontId="3" fillId="2" borderId="1" xfId="0" quotePrefix="1" applyFont="1" applyFill="1" applyBorder="1" applyAlignment="1" applyProtection="1">
      <alignment horizontal="center" vertical="center" wrapText="1"/>
    </xf>
    <xf numFmtId="0" fontId="3" fillId="2" borderId="5" xfId="0" quotePrefix="1" applyFont="1" applyFill="1" applyBorder="1" applyAlignment="1" applyProtection="1">
      <alignment horizontal="center" vertical="center" wrapText="1"/>
    </xf>
    <xf numFmtId="38" fontId="3" fillId="2" borderId="4" xfId="1" applyNumberFormat="1" applyFont="1" applyFill="1" applyBorder="1" applyAlignment="1" applyProtection="1">
      <alignment horizontal="center" vertical="center" wrapText="1"/>
    </xf>
    <xf numFmtId="38" fontId="20" fillId="0" borderId="7" xfId="1" applyNumberFormat="1" applyFont="1" applyFill="1" applyBorder="1" applyAlignment="1" applyProtection="1">
      <alignment vertical="center"/>
      <protection locked="0"/>
    </xf>
    <xf numFmtId="181" fontId="3" fillId="0" borderId="7" xfId="0" applyNumberFormat="1" applyFont="1" applyFill="1" applyBorder="1" applyAlignment="1" applyProtection="1">
      <alignment vertical="center"/>
      <protection locked="0"/>
    </xf>
    <xf numFmtId="49" fontId="3" fillId="5" borderId="0" xfId="0" applyNumberFormat="1" applyFont="1" applyFill="1" applyBorder="1" applyAlignment="1" applyProtection="1">
      <alignment horizontal="center" vertical="center"/>
    </xf>
    <xf numFmtId="9" fontId="3" fillId="5" borderId="0" xfId="5" applyFont="1" applyFill="1" applyBorder="1" applyAlignment="1" applyProtection="1">
      <alignment vertical="center"/>
    </xf>
    <xf numFmtId="38" fontId="3" fillId="5" borderId="0" xfId="0" applyNumberFormat="1" applyFont="1" applyFill="1" applyBorder="1" applyAlignment="1" applyProtection="1">
      <alignment horizontal="center" vertical="center"/>
    </xf>
    <xf numFmtId="49" fontId="3" fillId="5" borderId="0" xfId="5" applyNumberFormat="1" applyFont="1" applyFill="1" applyBorder="1" applyAlignment="1" applyProtection="1">
      <alignment horizontal="center" vertical="center"/>
    </xf>
    <xf numFmtId="38" fontId="6" fillId="5" borderId="0" xfId="0" applyNumberFormat="1" applyFont="1" applyFill="1" applyBorder="1" applyAlignment="1" applyProtection="1">
      <alignment horizontal="left" vertical="center"/>
    </xf>
    <xf numFmtId="38" fontId="6" fillId="5" borderId="0" xfId="0" applyNumberFormat="1" applyFont="1" applyFill="1" applyBorder="1" applyAlignment="1" applyProtection="1">
      <alignment horizontal="centerContinuous" vertical="center"/>
    </xf>
    <xf numFmtId="0" fontId="6" fillId="5" borderId="0" xfId="0" applyFont="1" applyFill="1" applyBorder="1" applyAlignment="1" applyProtection="1">
      <alignment horizontal="centerContinuous" vertical="center"/>
    </xf>
    <xf numFmtId="0" fontId="9" fillId="5" borderId="0" xfId="0" applyFont="1" applyFill="1" applyBorder="1" applyAlignment="1" applyProtection="1">
      <alignment horizontal="centerContinuous" vertical="center"/>
    </xf>
    <xf numFmtId="0" fontId="3" fillId="5" borderId="0" xfId="0" applyFont="1" applyFill="1" applyBorder="1" applyAlignment="1" applyProtection="1">
      <alignment horizontal="center" vertical="center"/>
    </xf>
    <xf numFmtId="38" fontId="4" fillId="5" borderId="0" xfId="0" applyNumberFormat="1" applyFont="1" applyFill="1" applyBorder="1" applyAlignment="1" applyProtection="1">
      <alignment horizontal="centerContinuous" vertical="center"/>
    </xf>
    <xf numFmtId="0" fontId="4" fillId="5" borderId="0" xfId="0" applyFont="1" applyFill="1" applyBorder="1" applyAlignment="1" applyProtection="1">
      <alignment horizontal="centerContinuous" vertical="center"/>
    </xf>
    <xf numFmtId="0" fontId="3" fillId="5" borderId="0" xfId="0" applyFont="1" applyFill="1" applyBorder="1" applyAlignment="1" applyProtection="1">
      <alignment horizontal="centerContinuous" vertical="center"/>
    </xf>
    <xf numFmtId="38" fontId="4" fillId="5" borderId="0" xfId="0" applyNumberFormat="1" applyFont="1" applyFill="1" applyBorder="1" applyAlignment="1" applyProtection="1">
      <alignment horizontal="left" vertical="center" indent="1"/>
    </xf>
    <xf numFmtId="38" fontId="4" fillId="5" borderId="0" xfId="0" applyNumberFormat="1" applyFont="1" applyFill="1" applyBorder="1" applyAlignment="1" applyProtection="1">
      <alignment horizontal="left" vertical="center"/>
    </xf>
    <xf numFmtId="0" fontId="4" fillId="5" borderId="0" xfId="0" applyFont="1" applyFill="1" applyBorder="1" applyAlignment="1" applyProtection="1">
      <alignment horizontal="left" vertical="center"/>
    </xf>
    <xf numFmtId="0" fontId="3" fillId="5" borderId="0" xfId="0" applyFont="1" applyFill="1" applyBorder="1" applyAlignment="1" applyProtection="1">
      <alignment horizontal="left" vertical="center"/>
    </xf>
    <xf numFmtId="3" fontId="3" fillId="5" borderId="0" xfId="0" applyNumberFormat="1" applyFont="1" applyFill="1" applyBorder="1" applyAlignment="1" applyProtection="1">
      <alignment horizontal="center" vertical="center"/>
    </xf>
    <xf numFmtId="3" fontId="3" fillId="5" borderId="0" xfId="0" quotePrefix="1" applyNumberFormat="1" applyFont="1" applyFill="1" applyBorder="1" applyAlignment="1" applyProtection="1">
      <alignment horizontal="center" vertical="center"/>
    </xf>
    <xf numFmtId="38" fontId="3" fillId="5" borderId="0" xfId="0" applyNumberFormat="1" applyFont="1" applyFill="1" applyBorder="1" applyAlignment="1" applyProtection="1">
      <alignment horizontal="centerContinuous" vertical="center"/>
    </xf>
    <xf numFmtId="9" fontId="4" fillId="5" borderId="0" xfId="0" applyNumberFormat="1" applyFont="1" applyFill="1" applyBorder="1" applyAlignment="1" applyProtection="1">
      <alignment horizontal="center" vertical="center"/>
    </xf>
    <xf numFmtId="9" fontId="3" fillId="5" borderId="0" xfId="0" applyNumberFormat="1" applyFont="1" applyFill="1" applyBorder="1" applyAlignment="1" applyProtection="1">
      <alignment horizontal="center" vertical="center"/>
    </xf>
    <xf numFmtId="0" fontId="4" fillId="5" borderId="0" xfId="0" applyFont="1" applyFill="1" applyBorder="1" applyAlignment="1" applyProtection="1">
      <alignment horizontal="center" vertical="center"/>
    </xf>
    <xf numFmtId="49" fontId="3" fillId="5" borderId="0" xfId="0" applyNumberFormat="1" applyFont="1" applyFill="1" applyBorder="1" applyAlignment="1" applyProtection="1">
      <alignment horizontal="center" vertical="center" wrapText="1"/>
    </xf>
    <xf numFmtId="0" fontId="6" fillId="5" borderId="0" xfId="0" applyFont="1" applyFill="1" applyBorder="1" applyAlignment="1" applyProtection="1">
      <alignment vertical="center" wrapText="1"/>
    </xf>
    <xf numFmtId="0" fontId="4" fillId="5" borderId="0" xfId="0" applyFont="1" applyFill="1" applyBorder="1" applyAlignment="1" applyProtection="1">
      <alignment horizontal="center" vertical="center" wrapText="1"/>
    </xf>
    <xf numFmtId="38" fontId="3" fillId="5" borderId="0" xfId="0" applyNumberFormat="1" applyFont="1" applyFill="1" applyBorder="1" applyAlignment="1" applyProtection="1">
      <alignment vertical="center" wrapText="1"/>
    </xf>
    <xf numFmtId="0" fontId="3" fillId="5" borderId="0" xfId="0" applyFont="1" applyFill="1" applyBorder="1" applyAlignment="1" applyProtection="1">
      <alignment vertical="center" wrapText="1"/>
    </xf>
    <xf numFmtId="49" fontId="3" fillId="5" borderId="9" xfId="0" applyNumberFormat="1" applyFont="1" applyFill="1" applyBorder="1" applyAlignment="1" applyProtection="1">
      <alignment horizontal="center" vertical="center"/>
    </xf>
    <xf numFmtId="49" fontId="3" fillId="5" borderId="9" xfId="0" applyNumberFormat="1" applyFont="1" applyFill="1" applyBorder="1" applyAlignment="1" applyProtection="1">
      <alignment horizontal="right" vertical="center"/>
    </xf>
    <xf numFmtId="38" fontId="4" fillId="5" borderId="9" xfId="0" applyNumberFormat="1" applyFont="1" applyFill="1" applyBorder="1" applyAlignment="1" applyProtection="1">
      <alignment horizontal="left" vertical="center"/>
    </xf>
    <xf numFmtId="0" fontId="4" fillId="5" borderId="9" xfId="0" applyFont="1" applyFill="1" applyBorder="1" applyAlignment="1" applyProtection="1">
      <alignment horizontal="left" vertical="center"/>
    </xf>
    <xf numFmtId="0" fontId="3" fillId="5" borderId="9" xfId="0" applyFont="1" applyFill="1" applyBorder="1" applyAlignment="1" applyProtection="1">
      <alignment horizontal="left" vertical="center"/>
    </xf>
    <xf numFmtId="9" fontId="3" fillId="5" borderId="9" xfId="0" applyNumberFormat="1" applyFont="1" applyFill="1" applyBorder="1" applyAlignment="1" applyProtection="1">
      <alignment horizontal="center" vertical="center"/>
    </xf>
    <xf numFmtId="0" fontId="3" fillId="5" borderId="9" xfId="0" applyFont="1" applyFill="1" applyBorder="1" applyAlignment="1" applyProtection="1">
      <alignment horizontal="center" vertical="center"/>
    </xf>
    <xf numFmtId="38" fontId="3" fillId="5" borderId="9" xfId="0" applyNumberFormat="1" applyFont="1" applyFill="1" applyBorder="1" applyAlignment="1" applyProtection="1">
      <alignment vertical="center"/>
    </xf>
    <xf numFmtId="0" fontId="3" fillId="5" borderId="9" xfId="0" applyFont="1" applyFill="1" applyBorder="1" applyAlignment="1" applyProtection="1">
      <alignment vertical="center"/>
    </xf>
    <xf numFmtId="49" fontId="3" fillId="5" borderId="14" xfId="0" applyNumberFormat="1" applyFont="1" applyFill="1" applyBorder="1" applyAlignment="1" applyProtection="1">
      <alignment horizontal="center" vertical="center"/>
    </xf>
    <xf numFmtId="49" fontId="3" fillId="5" borderId="14" xfId="0" applyNumberFormat="1" applyFont="1" applyFill="1" applyBorder="1" applyAlignment="1" applyProtection="1">
      <alignment horizontal="right" vertical="center"/>
    </xf>
    <xf numFmtId="38" fontId="4" fillId="5" borderId="14" xfId="0" applyNumberFormat="1" applyFont="1" applyFill="1" applyBorder="1" applyAlignment="1" applyProtection="1">
      <alignment horizontal="left" vertical="center"/>
    </xf>
    <xf numFmtId="0" fontId="4" fillId="5" borderId="14" xfId="0" applyFont="1" applyFill="1" applyBorder="1" applyAlignment="1" applyProtection="1">
      <alignment horizontal="left" vertical="center"/>
    </xf>
    <xf numFmtId="0" fontId="3" fillId="5" borderId="14" xfId="0" applyFont="1" applyFill="1" applyBorder="1" applyAlignment="1" applyProtection="1">
      <alignment horizontal="left" vertical="center"/>
    </xf>
    <xf numFmtId="9" fontId="3" fillId="5" borderId="14" xfId="0" applyNumberFormat="1" applyFont="1" applyFill="1" applyBorder="1" applyAlignment="1" applyProtection="1">
      <alignment horizontal="center" vertical="center"/>
    </xf>
    <xf numFmtId="0" fontId="3" fillId="5" borderId="14" xfId="0" applyFont="1" applyFill="1" applyBorder="1" applyAlignment="1" applyProtection="1">
      <alignment horizontal="center" vertical="center"/>
    </xf>
    <xf numFmtId="38" fontId="3" fillId="5" borderId="14" xfId="0" applyNumberFormat="1" applyFont="1" applyFill="1" applyBorder="1" applyAlignment="1" applyProtection="1">
      <alignment vertical="center"/>
    </xf>
    <xf numFmtId="0" fontId="3" fillId="5" borderId="14" xfId="0" applyFont="1" applyFill="1" applyBorder="1" applyAlignment="1" applyProtection="1">
      <alignment vertical="center"/>
    </xf>
    <xf numFmtId="38" fontId="3" fillId="2" borderId="5" xfId="0" applyNumberFormat="1" applyFont="1" applyFill="1" applyBorder="1" applyAlignment="1" applyProtection="1">
      <alignment horizontal="centerContinuous" vertical="center"/>
    </xf>
    <xf numFmtId="3" fontId="3" fillId="2" borderId="4" xfId="0" applyNumberFormat="1" applyFont="1" applyFill="1" applyBorder="1" applyAlignment="1" applyProtection="1">
      <alignment horizontal="center" vertical="center"/>
    </xf>
    <xf numFmtId="9" fontId="3" fillId="2" borderId="4" xfId="0" applyNumberFormat="1" applyFont="1" applyFill="1" applyBorder="1" applyAlignment="1" applyProtection="1">
      <alignment horizontal="center" vertical="center"/>
    </xf>
    <xf numFmtId="0" fontId="3" fillId="2" borderId="6" xfId="1" applyNumberFormat="1" applyFont="1" applyFill="1" applyBorder="1" applyAlignment="1" applyProtection="1">
      <alignment horizontal="centerContinuous" vertical="center" wrapText="1"/>
    </xf>
    <xf numFmtId="0" fontId="3" fillId="2" borderId="2" xfId="1" applyNumberFormat="1" applyFont="1" applyFill="1" applyBorder="1" applyAlignment="1" applyProtection="1">
      <alignment horizontal="centerContinuous" vertical="center" wrapText="1"/>
    </xf>
    <xf numFmtId="0" fontId="3" fillId="2" borderId="3" xfId="1" applyNumberFormat="1" applyFont="1" applyFill="1" applyBorder="1" applyAlignment="1" applyProtection="1">
      <alignment horizontal="centerContinuous" vertical="center" wrapText="1"/>
    </xf>
    <xf numFmtId="0" fontId="3" fillId="2" borderId="5" xfId="1" applyNumberFormat="1" applyFont="1" applyFill="1" applyBorder="1" applyAlignment="1" applyProtection="1">
      <alignment horizontal="center" vertical="center" wrapText="1"/>
    </xf>
    <xf numFmtId="0" fontId="3" fillId="2" borderId="5" xfId="1" applyNumberFormat="1" applyFont="1" applyFill="1" applyBorder="1" applyAlignment="1" applyProtection="1">
      <alignment horizontal="center" vertical="center"/>
    </xf>
    <xf numFmtId="0" fontId="3" fillId="2" borderId="4" xfId="1" applyNumberFormat="1" applyFont="1" applyFill="1" applyBorder="1" applyAlignment="1" applyProtection="1">
      <alignment horizontal="center" vertical="center"/>
    </xf>
    <xf numFmtId="49" fontId="3" fillId="5" borderId="0" xfId="0" applyNumberFormat="1" applyFont="1" applyFill="1" applyBorder="1" applyAlignment="1" applyProtection="1">
      <alignment vertical="center"/>
    </xf>
    <xf numFmtId="0" fontId="6" fillId="5" borderId="0" xfId="0" applyFont="1" applyFill="1" applyBorder="1" applyAlignment="1" applyProtection="1">
      <alignment horizontal="left" vertical="center" indent="1"/>
    </xf>
    <xf numFmtId="0" fontId="4" fillId="5" borderId="0" xfId="0" applyFont="1" applyFill="1" applyBorder="1" applyAlignment="1" applyProtection="1">
      <alignment horizontal="left" vertical="center" indent="2"/>
    </xf>
    <xf numFmtId="0" fontId="6" fillId="5" borderId="0" xfId="0" applyFont="1" applyFill="1" applyBorder="1" applyAlignment="1" applyProtection="1">
      <alignment horizontal="left" vertical="center"/>
    </xf>
    <xf numFmtId="0" fontId="9" fillId="5" borderId="0" xfId="0" applyFont="1" applyFill="1" applyBorder="1" applyAlignment="1" applyProtection="1">
      <alignment horizontal="left" vertical="center"/>
    </xf>
    <xf numFmtId="0" fontId="4" fillId="5" borderId="0" xfId="0" applyFont="1" applyFill="1" applyBorder="1" applyAlignment="1" applyProtection="1">
      <alignment horizontal="left" vertical="center" indent="3"/>
    </xf>
    <xf numFmtId="49" fontId="9" fillId="5" borderId="0" xfId="1" applyNumberFormat="1" applyFont="1" applyFill="1" applyBorder="1" applyAlignment="1" applyProtection="1">
      <alignment horizontal="right" vertical="center"/>
    </xf>
    <xf numFmtId="49" fontId="3" fillId="5" borderId="0" xfId="2" applyNumberFormat="1" applyFont="1" applyFill="1" applyBorder="1" applyAlignment="1" applyProtection="1">
      <alignment horizontal="right" vertical="center"/>
    </xf>
    <xf numFmtId="49" fontId="3" fillId="5" borderId="9" xfId="1" applyNumberFormat="1" applyFont="1" applyFill="1" applyBorder="1" applyAlignment="1" applyProtection="1">
      <alignment horizontal="right" vertical="center"/>
    </xf>
    <xf numFmtId="0" fontId="4" fillId="5" borderId="9" xfId="0" applyFont="1" applyFill="1" applyBorder="1" applyAlignment="1" applyProtection="1">
      <alignment vertical="center"/>
    </xf>
    <xf numFmtId="0" fontId="4" fillId="5" borderId="9" xfId="0" applyFont="1" applyFill="1" applyBorder="1" applyAlignment="1" applyProtection="1">
      <alignment horizontal="right" vertical="center"/>
    </xf>
    <xf numFmtId="0" fontId="3" fillId="5" borderId="9" xfId="0" applyFont="1" applyFill="1" applyBorder="1" applyAlignment="1" applyProtection="1">
      <alignment horizontal="right" vertical="center"/>
    </xf>
    <xf numFmtId="49" fontId="3" fillId="5" borderId="14" xfId="1" applyNumberFormat="1" applyFont="1" applyFill="1" applyBorder="1" applyAlignment="1" applyProtection="1">
      <alignment horizontal="right" vertical="center"/>
    </xf>
    <xf numFmtId="0" fontId="6" fillId="5" borderId="14" xfId="0" applyFont="1" applyFill="1" applyBorder="1" applyAlignment="1" applyProtection="1">
      <alignment vertical="center"/>
    </xf>
    <xf numFmtId="0" fontId="9" fillId="5" borderId="14" xfId="0" applyFont="1" applyFill="1" applyBorder="1" applyAlignment="1" applyProtection="1">
      <alignment vertical="center"/>
    </xf>
    <xf numFmtId="0" fontId="4" fillId="5" borderId="14" xfId="0" applyFont="1" applyFill="1" applyBorder="1" applyAlignment="1" applyProtection="1">
      <alignment horizontal="right" vertical="center"/>
    </xf>
    <xf numFmtId="0" fontId="3" fillId="5" borderId="14" xfId="0" applyFont="1" applyFill="1" applyBorder="1" applyAlignment="1" applyProtection="1">
      <alignment horizontal="right" vertical="center"/>
    </xf>
    <xf numFmtId="38" fontId="3" fillId="5" borderId="0" xfId="1" applyNumberFormat="1" applyFont="1" applyFill="1" applyBorder="1" applyAlignment="1" applyProtection="1">
      <alignment horizontal="right" vertical="center"/>
    </xf>
    <xf numFmtId="177" fontId="3" fillId="5" borderId="0" xfId="1" applyNumberFormat="1" applyFont="1" applyFill="1" applyBorder="1" applyAlignment="1" applyProtection="1">
      <alignment horizontal="right" vertical="center"/>
    </xf>
    <xf numFmtId="38" fontId="3" fillId="5" borderId="14" xfId="1" applyNumberFormat="1" applyFont="1" applyFill="1" applyBorder="1" applyAlignment="1" applyProtection="1">
      <alignment horizontal="right" vertical="center"/>
    </xf>
    <xf numFmtId="38" fontId="3" fillId="5" borderId="9" xfId="1" applyNumberFormat="1" applyFont="1" applyFill="1" applyBorder="1" applyAlignment="1" applyProtection="1">
      <alignment horizontal="right" vertical="center"/>
    </xf>
    <xf numFmtId="177" fontId="3" fillId="5" borderId="9" xfId="1" applyNumberFormat="1" applyFont="1" applyFill="1" applyBorder="1" applyAlignment="1" applyProtection="1">
      <alignment horizontal="right" vertical="center"/>
    </xf>
    <xf numFmtId="177" fontId="3" fillId="6" borderId="7" xfId="0" applyNumberFormat="1" applyFont="1" applyFill="1" applyBorder="1" applyAlignment="1" applyProtection="1">
      <alignment vertical="center"/>
    </xf>
    <xf numFmtId="177" fontId="3" fillId="6" borderId="7" xfId="1" applyNumberFormat="1" applyFont="1" applyFill="1" applyBorder="1" applyAlignment="1" applyProtection="1">
      <alignment horizontal="right" vertical="center"/>
    </xf>
    <xf numFmtId="177" fontId="3" fillId="7" borderId="7" xfId="1" applyNumberFormat="1" applyFont="1" applyFill="1" applyBorder="1" applyAlignment="1" applyProtection="1">
      <alignment horizontal="right" vertical="center"/>
    </xf>
    <xf numFmtId="44" fontId="3" fillId="2" borderId="1" xfId="2" applyFont="1" applyFill="1" applyBorder="1" applyAlignment="1" applyProtection="1">
      <alignment horizontal="center" vertical="center"/>
    </xf>
    <xf numFmtId="44" fontId="3" fillId="2" borderId="4" xfId="2" applyFont="1" applyFill="1" applyBorder="1" applyAlignment="1" applyProtection="1">
      <alignment horizontal="center" vertical="center"/>
    </xf>
    <xf numFmtId="0" fontId="3" fillId="5" borderId="5" xfId="0" applyFont="1" applyFill="1" applyBorder="1" applyAlignment="1" applyProtection="1">
      <alignment horizontal="center" vertical="center" wrapText="1"/>
    </xf>
    <xf numFmtId="38" fontId="3" fillId="7" borderId="7" xfId="0" applyNumberFormat="1" applyFont="1" applyFill="1" applyBorder="1" applyAlignment="1" applyProtection="1">
      <alignment vertical="center"/>
    </xf>
    <xf numFmtId="38" fontId="3" fillId="5" borderId="5" xfId="0" applyNumberFormat="1" applyFont="1" applyFill="1" applyBorder="1" applyAlignment="1" applyProtection="1">
      <alignment horizontal="center" vertical="center"/>
    </xf>
    <xf numFmtId="0" fontId="3" fillId="5" borderId="5" xfId="0" applyFont="1" applyFill="1" applyBorder="1" applyAlignment="1" applyProtection="1">
      <alignment horizontal="center" vertical="center"/>
    </xf>
    <xf numFmtId="0" fontId="3" fillId="0" borderId="0" xfId="0" applyFont="1" applyFill="1" applyBorder="1" applyAlignment="1" applyProtection="1">
      <alignment horizontal="centerContinuous" vertical="center"/>
    </xf>
    <xf numFmtId="174" fontId="3" fillId="0" borderId="9" xfId="5" applyNumberFormat="1" applyFont="1" applyFill="1" applyBorder="1" applyAlignment="1" applyProtection="1">
      <alignment horizontal="center" vertical="center"/>
    </xf>
    <xf numFmtId="9" fontId="3" fillId="0" borderId="0" xfId="0" applyNumberFormat="1" applyFont="1" applyFill="1" applyBorder="1" applyAlignment="1" applyProtection="1">
      <alignment horizontal="center" vertical="center"/>
    </xf>
    <xf numFmtId="0" fontId="3" fillId="5" borderId="0" xfId="0" applyNumberFormat="1" applyFont="1" applyFill="1" applyBorder="1" applyAlignment="1" applyProtection="1">
      <alignment vertical="center"/>
    </xf>
    <xf numFmtId="49" fontId="9" fillId="5" borderId="0" xfId="0" applyNumberFormat="1" applyFont="1" applyFill="1" applyBorder="1" applyAlignment="1" applyProtection="1">
      <alignment vertical="center"/>
    </xf>
    <xf numFmtId="49" fontId="3" fillId="5" borderId="9" xfId="0" applyNumberFormat="1" applyFont="1" applyFill="1" applyBorder="1" applyAlignment="1" applyProtection="1">
      <alignment vertical="center"/>
    </xf>
    <xf numFmtId="38" fontId="9" fillId="5" borderId="9" xfId="0" applyNumberFormat="1" applyFont="1" applyFill="1" applyBorder="1" applyAlignment="1" applyProtection="1">
      <alignment horizontal="right" vertical="center"/>
    </xf>
    <xf numFmtId="177" fontId="3" fillId="5" borderId="9" xfId="0" applyNumberFormat="1" applyFont="1" applyFill="1" applyBorder="1" applyAlignment="1" applyProtection="1">
      <alignment vertical="center"/>
    </xf>
    <xf numFmtId="49" fontId="3" fillId="5" borderId="14" xfId="0" applyNumberFormat="1" applyFont="1" applyFill="1" applyBorder="1" applyAlignment="1" applyProtection="1">
      <alignment vertical="center"/>
    </xf>
    <xf numFmtId="174" fontId="3" fillId="5" borderId="0" xfId="0" applyNumberFormat="1" applyFont="1" applyFill="1" applyBorder="1" applyAlignment="1" applyProtection="1">
      <alignment vertical="center"/>
    </xf>
    <xf numFmtId="38" fontId="9" fillId="5" borderId="0" xfId="0" applyNumberFormat="1" applyFont="1" applyFill="1" applyBorder="1" applyAlignment="1" applyProtection="1">
      <alignment horizontal="right" vertical="center"/>
    </xf>
    <xf numFmtId="173" fontId="3" fillId="5" borderId="0" xfId="0" applyNumberFormat="1" applyFont="1" applyFill="1" applyBorder="1" applyAlignment="1" applyProtection="1">
      <alignment vertical="center"/>
    </xf>
    <xf numFmtId="0" fontId="3" fillId="6" borderId="7" xfId="0" applyNumberFormat="1" applyFont="1" applyFill="1" applyBorder="1" applyAlignment="1" applyProtection="1">
      <alignment horizontal="center" vertical="center"/>
    </xf>
    <xf numFmtId="38" fontId="3" fillId="6" borderId="7" xfId="0" applyNumberFormat="1" applyFont="1" applyFill="1" applyBorder="1" applyAlignment="1" applyProtection="1">
      <alignment horizontal="center" vertical="center"/>
    </xf>
    <xf numFmtId="9" fontId="3" fillId="6" borderId="7" xfId="5" quotePrefix="1" applyFont="1" applyFill="1" applyBorder="1" applyAlignment="1" applyProtection="1">
      <alignment horizontal="center" vertical="center"/>
    </xf>
    <xf numFmtId="177" fontId="3" fillId="7" borderId="7" xfId="5" applyNumberFormat="1" applyFont="1" applyFill="1" applyBorder="1" applyAlignment="1" applyProtection="1">
      <alignment vertical="center"/>
    </xf>
    <xf numFmtId="49" fontId="9" fillId="7" borderId="6" xfId="0" applyNumberFormat="1" applyFont="1" applyFill="1" applyBorder="1" applyAlignment="1" applyProtection="1">
      <alignment horizontal="center" vertical="center"/>
    </xf>
    <xf numFmtId="2" fontId="9" fillId="7" borderId="6" xfId="0" applyNumberFormat="1" applyFont="1" applyFill="1" applyBorder="1" applyAlignment="1" applyProtection="1">
      <alignment horizontal="left" vertical="center"/>
    </xf>
    <xf numFmtId="2" fontId="9" fillId="7" borderId="2" xfId="0" applyNumberFormat="1" applyFont="1" applyFill="1" applyBorder="1" applyAlignment="1" applyProtection="1">
      <alignment horizontal="left" vertical="center"/>
    </xf>
    <xf numFmtId="0" fontId="9" fillId="7" borderId="2" xfId="0" applyNumberFormat="1" applyFont="1" applyFill="1" applyBorder="1" applyAlignment="1" applyProtection="1">
      <alignment vertical="center"/>
    </xf>
    <xf numFmtId="0" fontId="9" fillId="7" borderId="3" xfId="0" applyNumberFormat="1" applyFont="1" applyFill="1" applyBorder="1" applyAlignment="1" applyProtection="1">
      <alignment vertical="center"/>
    </xf>
    <xf numFmtId="177" fontId="3" fillId="7" borderId="7" xfId="0" applyNumberFormat="1" applyFont="1" applyFill="1" applyBorder="1" applyAlignment="1" applyProtection="1">
      <alignment vertical="center"/>
    </xf>
    <xf numFmtId="0" fontId="13" fillId="4" borderId="0" xfId="0" applyFont="1" applyFill="1" applyBorder="1" applyAlignment="1" applyProtection="1">
      <alignment horizontal="center" vertical="center"/>
    </xf>
    <xf numFmtId="49" fontId="14" fillId="4" borderId="0" xfId="0" applyNumberFormat="1" applyFont="1" applyFill="1" applyBorder="1" applyAlignment="1" applyProtection="1">
      <alignment horizontal="center" vertical="center"/>
    </xf>
    <xf numFmtId="0" fontId="14" fillId="4" borderId="0" xfId="0" applyFont="1" applyFill="1" applyBorder="1" applyAlignment="1" applyProtection="1">
      <alignment horizontal="center" vertical="center"/>
    </xf>
    <xf numFmtId="0" fontId="13" fillId="4" borderId="0" xfId="0" applyNumberFormat="1" applyFont="1" applyFill="1" applyBorder="1" applyAlignment="1" applyProtection="1">
      <alignment horizontal="center" vertical="center"/>
    </xf>
    <xf numFmtId="0" fontId="13" fillId="4" borderId="0" xfId="0" applyFont="1" applyFill="1" applyBorder="1" applyAlignment="1" applyProtection="1">
      <alignment horizontal="centerContinuous" vertical="center"/>
    </xf>
    <xf numFmtId="0" fontId="14" fillId="4" borderId="0" xfId="0" applyFont="1" applyFill="1" applyBorder="1" applyAlignment="1" applyProtection="1">
      <alignment horizontal="centerContinuous" vertical="center"/>
    </xf>
    <xf numFmtId="0" fontId="13" fillId="4" borderId="0" xfId="0" applyFont="1" applyFill="1" applyBorder="1" applyAlignment="1" applyProtection="1">
      <alignment vertical="center"/>
    </xf>
    <xf numFmtId="174" fontId="3" fillId="7" borderId="7" xfId="0" applyNumberFormat="1" applyFont="1" applyFill="1" applyBorder="1" applyAlignment="1" applyProtection="1">
      <alignment horizontal="center" vertical="center"/>
    </xf>
    <xf numFmtId="0" fontId="3" fillId="0" borderId="0" xfId="0" applyFont="1" applyFill="1"/>
    <xf numFmtId="0" fontId="3" fillId="5" borderId="0" xfId="0" applyFont="1" applyFill="1"/>
    <xf numFmtId="49" fontId="9" fillId="7" borderId="7" xfId="0" applyNumberFormat="1" applyFont="1" applyFill="1" applyBorder="1" applyAlignment="1" applyProtection="1">
      <alignment horizontal="center" vertical="center"/>
    </xf>
    <xf numFmtId="0" fontId="9" fillId="7" borderId="2" xfId="0" applyNumberFormat="1" applyFont="1" applyFill="1" applyBorder="1" applyAlignment="1" applyProtection="1">
      <alignment horizontal="left" vertical="center"/>
    </xf>
    <xf numFmtId="0" fontId="8" fillId="7" borderId="3" xfId="0" applyNumberFormat="1" applyFont="1" applyFill="1" applyBorder="1" applyAlignment="1" applyProtection="1">
      <alignment vertical="center"/>
    </xf>
    <xf numFmtId="0" fontId="3" fillId="7" borderId="2" xfId="0" applyNumberFormat="1" applyFont="1" applyFill="1" applyBorder="1" applyAlignment="1" applyProtection="1">
      <alignment horizontal="left" vertical="center"/>
    </xf>
    <xf numFmtId="0" fontId="3" fillId="7" borderId="2" xfId="0" applyNumberFormat="1" applyFont="1" applyFill="1" applyBorder="1" applyAlignment="1" applyProtection="1">
      <alignment vertical="center"/>
    </xf>
    <xf numFmtId="0" fontId="2" fillId="7" borderId="3" xfId="0" applyNumberFormat="1" applyFont="1" applyFill="1" applyBorder="1" applyAlignment="1" applyProtection="1">
      <alignment vertical="center"/>
    </xf>
    <xf numFmtId="38" fontId="3" fillId="3" borderId="12" xfId="0" applyNumberFormat="1" applyFont="1" applyFill="1" applyBorder="1" applyAlignment="1" applyProtection="1">
      <alignment vertical="center"/>
    </xf>
    <xf numFmtId="177" fontId="3" fillId="3" borderId="12" xfId="5" applyNumberFormat="1" applyFont="1" applyFill="1" applyBorder="1" applyAlignment="1" applyProtection="1">
      <alignment vertical="center"/>
    </xf>
    <xf numFmtId="174" fontId="3" fillId="5" borderId="0" xfId="0" applyNumberFormat="1" applyFont="1" applyFill="1" applyBorder="1" applyAlignment="1" applyProtection="1">
      <alignment horizontal="left" vertical="center" indent="1"/>
    </xf>
    <xf numFmtId="49" fontId="3" fillId="5" borderId="0" xfId="0" quotePrefix="1" applyNumberFormat="1" applyFont="1" applyFill="1" applyBorder="1" applyAlignment="1" applyProtection="1">
      <alignment vertical="center"/>
    </xf>
    <xf numFmtId="0" fontId="9" fillId="5" borderId="0" xfId="0" applyNumberFormat="1" applyFont="1" applyFill="1" applyBorder="1" applyAlignment="1" applyProtection="1">
      <alignment horizontal="right" vertical="center"/>
    </xf>
    <xf numFmtId="177" fontId="3" fillId="3" borderId="16" xfId="0" applyNumberFormat="1" applyFont="1" applyFill="1" applyBorder="1" applyAlignment="1" applyProtection="1">
      <alignment vertical="center"/>
    </xf>
    <xf numFmtId="0" fontId="9" fillId="5" borderId="0" xfId="0" applyFont="1" applyFill="1" applyBorder="1" applyAlignment="1" applyProtection="1">
      <alignment vertical="top"/>
    </xf>
    <xf numFmtId="176" fontId="3" fillId="5" borderId="0" xfId="0" applyNumberFormat="1" applyFont="1" applyFill="1" applyBorder="1" applyAlignment="1" applyProtection="1">
      <alignment vertical="center"/>
    </xf>
    <xf numFmtId="0" fontId="3" fillId="5" borderId="0" xfId="0" applyFont="1" applyFill="1" applyBorder="1" applyAlignment="1" applyProtection="1">
      <alignment horizontal="left" vertical="center" indent="1"/>
    </xf>
    <xf numFmtId="0" fontId="9" fillId="8" borderId="0" xfId="0" applyFont="1" applyFill="1" applyBorder="1" applyAlignment="1" applyProtection="1">
      <alignment horizontal="center" vertical="center"/>
    </xf>
    <xf numFmtId="0" fontId="3" fillId="2" borderId="6" xfId="0" applyFont="1" applyFill="1" applyBorder="1" applyAlignment="1" applyProtection="1">
      <alignment horizontal="centerContinuous" vertical="center"/>
    </xf>
    <xf numFmtId="0" fontId="3" fillId="2" borderId="3" xfId="0" applyFont="1" applyFill="1" applyBorder="1" applyAlignment="1" applyProtection="1">
      <alignment horizontal="centerContinuous" vertical="center"/>
    </xf>
    <xf numFmtId="176" fontId="3" fillId="6" borderId="7" xfId="0" applyNumberFormat="1" applyFont="1" applyFill="1" applyBorder="1" applyAlignment="1" applyProtection="1">
      <alignment horizontal="center" vertical="center"/>
    </xf>
    <xf numFmtId="177" fontId="3" fillId="5" borderId="0" xfId="0" applyNumberFormat="1" applyFont="1" applyFill="1" applyBorder="1" applyAlignment="1" applyProtection="1">
      <alignment vertical="center"/>
    </xf>
    <xf numFmtId="38" fontId="3" fillId="5" borderId="0" xfId="1" applyNumberFormat="1" applyFont="1" applyFill="1" applyBorder="1" applyAlignment="1" applyProtection="1">
      <alignment vertical="center"/>
    </xf>
    <xf numFmtId="0" fontId="3" fillId="2" borderId="5" xfId="0" applyFont="1" applyFill="1" applyBorder="1" applyAlignment="1" applyProtection="1">
      <alignment horizontal="center"/>
    </xf>
    <xf numFmtId="0" fontId="3" fillId="2" borderId="4" xfId="0" applyFont="1" applyFill="1" applyBorder="1" applyAlignment="1" applyProtection="1">
      <alignment horizontal="center"/>
    </xf>
    <xf numFmtId="0" fontId="20" fillId="2" borderId="4" xfId="0" applyFont="1" applyFill="1" applyBorder="1" applyAlignment="1" applyProtection="1">
      <alignment horizontal="center"/>
    </xf>
    <xf numFmtId="0" fontId="9" fillId="5" borderId="0" xfId="0" applyNumberFormat="1" applyFont="1" applyFill="1" applyBorder="1" applyAlignment="1" applyProtection="1">
      <alignment vertical="center"/>
    </xf>
    <xf numFmtId="0" fontId="9" fillId="0" borderId="0" xfId="0" applyFont="1" applyFill="1" applyBorder="1" applyAlignment="1" applyProtection="1">
      <alignment horizontal="center" vertical="center" wrapText="1"/>
    </xf>
    <xf numFmtId="0" fontId="9" fillId="0" borderId="0" xfId="0" applyFont="1" applyFill="1" applyBorder="1" applyAlignment="1" applyProtection="1">
      <alignment vertical="center"/>
    </xf>
    <xf numFmtId="0" fontId="9" fillId="5" borderId="9" xfId="0" applyFont="1" applyFill="1" applyBorder="1" applyAlignment="1" applyProtection="1">
      <alignment horizontal="center" vertical="center" wrapText="1"/>
    </xf>
    <xf numFmtId="0" fontId="9" fillId="5" borderId="9" xfId="0" applyFont="1" applyFill="1" applyBorder="1" applyAlignment="1" applyProtection="1">
      <alignment horizontal="right" vertical="center"/>
    </xf>
    <xf numFmtId="0" fontId="9" fillId="5" borderId="14" xfId="0" applyFont="1" applyFill="1" applyBorder="1" applyAlignment="1" applyProtection="1">
      <alignment horizontal="right" vertical="center"/>
    </xf>
    <xf numFmtId="0" fontId="4" fillId="5" borderId="14" xfId="0" applyFont="1" applyFill="1" applyBorder="1" applyAlignment="1" applyProtection="1">
      <alignment vertical="center"/>
    </xf>
    <xf numFmtId="0" fontId="6" fillId="5" borderId="9" xfId="0" applyFont="1" applyFill="1" applyBorder="1" applyAlignment="1" applyProtection="1">
      <alignment horizontal="right" vertical="center"/>
    </xf>
    <xf numFmtId="0" fontId="6" fillId="5" borderId="14" xfId="0" applyFont="1" applyFill="1" applyBorder="1" applyAlignment="1" applyProtection="1">
      <alignment horizontal="right" vertical="center"/>
    </xf>
    <xf numFmtId="3" fontId="3" fillId="5" borderId="0" xfId="0" applyNumberFormat="1" applyFont="1" applyFill="1" applyBorder="1" applyAlignment="1" applyProtection="1">
      <alignment vertical="center"/>
    </xf>
    <xf numFmtId="177" fontId="9" fillId="5" borderId="2" xfId="0" applyNumberFormat="1" applyFont="1" applyFill="1" applyBorder="1" applyAlignment="1" applyProtection="1">
      <alignment vertical="center"/>
    </xf>
    <xf numFmtId="177" fontId="3" fillId="5" borderId="14" xfId="0" applyNumberFormat="1" applyFont="1" applyFill="1" applyBorder="1" applyAlignment="1" applyProtection="1">
      <alignment vertical="center"/>
    </xf>
    <xf numFmtId="0" fontId="6" fillId="5" borderId="9" xfId="0" applyFont="1" applyFill="1" applyBorder="1" applyAlignment="1" applyProtection="1">
      <alignment horizontal="left" vertical="center"/>
    </xf>
    <xf numFmtId="0" fontId="9" fillId="5" borderId="9" xfId="0" applyFont="1" applyFill="1" applyBorder="1" applyAlignment="1" applyProtection="1">
      <alignment horizontal="left" vertical="center"/>
    </xf>
    <xf numFmtId="0" fontId="6" fillId="5" borderId="14" xfId="0" applyFont="1" applyFill="1" applyBorder="1" applyAlignment="1" applyProtection="1">
      <alignment horizontal="left" vertical="center"/>
    </xf>
    <xf numFmtId="0" fontId="9" fillId="5" borderId="14" xfId="0" applyFont="1" applyFill="1" applyBorder="1" applyAlignment="1" applyProtection="1">
      <alignment horizontal="left" vertical="center"/>
    </xf>
    <xf numFmtId="0" fontId="6" fillId="5" borderId="9" xfId="0" applyFont="1" applyFill="1" applyBorder="1" applyAlignment="1" applyProtection="1">
      <alignment vertical="center"/>
    </xf>
    <xf numFmtId="38" fontId="3" fillId="5" borderId="0" xfId="0" applyNumberFormat="1" applyFont="1" applyFill="1" applyBorder="1" applyAlignment="1" applyProtection="1">
      <alignment horizontal="right" vertical="center"/>
    </xf>
    <xf numFmtId="0" fontId="9" fillId="0" borderId="0" xfId="0" applyFont="1" applyFill="1" applyAlignment="1" applyProtection="1">
      <alignment horizontal="center"/>
    </xf>
    <xf numFmtId="0" fontId="3" fillId="0" borderId="0" xfId="0" applyFont="1" applyFill="1" applyBorder="1" applyProtection="1"/>
    <xf numFmtId="0" fontId="3" fillId="0" borderId="0" xfId="0" applyFont="1" applyFill="1" applyProtection="1"/>
    <xf numFmtId="0" fontId="9" fillId="0" borderId="0" xfId="0" applyFont="1" applyFill="1" applyBorder="1" applyAlignment="1" applyProtection="1">
      <alignment horizontal="center" vertical="top" wrapText="1"/>
    </xf>
    <xf numFmtId="0" fontId="3" fillId="0" borderId="0" xfId="0" applyFont="1" applyFill="1" applyBorder="1" applyAlignment="1" applyProtection="1">
      <alignment horizontal="center" vertical="top" wrapText="1"/>
    </xf>
    <xf numFmtId="0" fontId="3" fillId="0" borderId="0" xfId="0" applyFont="1" applyFill="1" applyBorder="1" applyAlignment="1" applyProtection="1">
      <alignment vertical="top" wrapText="1"/>
    </xf>
    <xf numFmtId="0" fontId="9" fillId="0" borderId="0" xfId="0" applyFont="1" applyFill="1" applyBorder="1" applyProtection="1"/>
    <xf numFmtId="0" fontId="3" fillId="5" borderId="0" xfId="0" applyFont="1" applyFill="1" applyBorder="1" applyProtection="1"/>
    <xf numFmtId="0" fontId="3" fillId="5" borderId="0" xfId="0" applyFont="1" applyFill="1" applyBorder="1" applyAlignment="1" applyProtection="1">
      <alignment horizontal="right"/>
    </xf>
    <xf numFmtId="38" fontId="3" fillId="5" borderId="0" xfId="0" applyNumberFormat="1" applyFont="1" applyFill="1" applyBorder="1" applyProtection="1"/>
    <xf numFmtId="38" fontId="3" fillId="5" borderId="0" xfId="0" applyNumberFormat="1" applyFont="1" applyFill="1" applyBorder="1" applyAlignment="1" applyProtection="1">
      <alignment horizontal="center"/>
    </xf>
    <xf numFmtId="0" fontId="3" fillId="5" borderId="0" xfId="0" applyFont="1" applyFill="1" applyBorder="1" applyAlignment="1" applyProtection="1">
      <alignment horizontal="center" vertical="top" wrapText="1"/>
    </xf>
    <xf numFmtId="0" fontId="3" fillId="5" borderId="0" xfId="0" applyFont="1" applyFill="1" applyBorder="1" applyAlignment="1" applyProtection="1">
      <alignment vertical="top" wrapText="1"/>
    </xf>
    <xf numFmtId="0" fontId="3" fillId="5" borderId="0" xfId="0" applyFont="1" applyFill="1" applyBorder="1" applyAlignment="1" applyProtection="1">
      <alignment horizontal="right" vertical="top" wrapText="1"/>
    </xf>
    <xf numFmtId="0" fontId="9" fillId="5" borderId="0" xfId="0" applyFont="1" applyFill="1" applyBorder="1" applyAlignment="1" applyProtection="1">
      <alignment horizontal="center" vertical="top" wrapText="1"/>
    </xf>
    <xf numFmtId="0" fontId="4" fillId="5" borderId="0" xfId="0" applyFont="1" applyFill="1" applyBorder="1" applyProtection="1"/>
    <xf numFmtId="0" fontId="9" fillId="5" borderId="0" xfId="0" applyFont="1" applyFill="1" applyBorder="1" applyProtection="1"/>
    <xf numFmtId="38" fontId="3" fillId="5" borderId="9" xfId="0" applyNumberFormat="1" applyFont="1" applyFill="1" applyBorder="1" applyAlignment="1" applyProtection="1">
      <alignment horizontal="right" vertical="center"/>
    </xf>
    <xf numFmtId="0" fontId="3" fillId="5" borderId="9" xfId="0" applyFont="1" applyFill="1" applyBorder="1" applyProtection="1"/>
    <xf numFmtId="38" fontId="3" fillId="5" borderId="14" xfId="0" applyNumberFormat="1" applyFont="1" applyFill="1" applyBorder="1" applyAlignment="1" applyProtection="1">
      <alignment horizontal="right" vertical="center"/>
    </xf>
    <xf numFmtId="0" fontId="3" fillId="5" borderId="14" xfId="0" applyFont="1" applyFill="1" applyBorder="1" applyProtection="1"/>
    <xf numFmtId="177" fontId="3" fillId="5" borderId="2" xfId="0" applyNumberFormat="1" applyFont="1" applyFill="1" applyBorder="1" applyAlignment="1" applyProtection="1">
      <alignment vertical="center"/>
    </xf>
    <xf numFmtId="0" fontId="9" fillId="5" borderId="9" xfId="0" applyFont="1" applyFill="1" applyBorder="1" applyAlignment="1" applyProtection="1">
      <alignment vertical="center"/>
    </xf>
    <xf numFmtId="0" fontId="9" fillId="5" borderId="9" xfId="0" applyFont="1" applyFill="1" applyBorder="1" applyProtection="1"/>
    <xf numFmtId="0" fontId="9" fillId="5" borderId="14" xfId="0" applyFont="1" applyFill="1" applyBorder="1" applyProtection="1"/>
    <xf numFmtId="38" fontId="3" fillId="5" borderId="0" xfId="1" applyNumberFormat="1" applyFont="1" applyFill="1" applyBorder="1" applyAlignment="1" applyProtection="1">
      <alignment horizontal="center" vertical="center"/>
    </xf>
    <xf numFmtId="177" fontId="3" fillId="5" borderId="0" xfId="1" applyNumberFormat="1" applyFont="1" applyFill="1" applyBorder="1" applyAlignment="1" applyProtection="1">
      <alignment vertical="center"/>
    </xf>
    <xf numFmtId="177" fontId="4" fillId="5" borderId="0" xfId="0" applyNumberFormat="1" applyFont="1" applyFill="1" applyBorder="1" applyAlignment="1" applyProtection="1">
      <alignment vertical="center"/>
    </xf>
    <xf numFmtId="38" fontId="3" fillId="5" borderId="9" xfId="1" applyNumberFormat="1" applyFont="1" applyFill="1" applyBorder="1" applyAlignment="1" applyProtection="1">
      <alignment vertical="center"/>
    </xf>
    <xf numFmtId="38" fontId="3" fillId="5" borderId="14" xfId="1" applyNumberFormat="1" applyFont="1" applyFill="1" applyBorder="1" applyAlignment="1" applyProtection="1">
      <alignment vertical="center"/>
    </xf>
    <xf numFmtId="177" fontId="3" fillId="6" borderId="7" xfId="1" applyNumberFormat="1" applyFont="1" applyFill="1" applyBorder="1" applyAlignment="1" applyProtection="1">
      <alignment vertical="center"/>
    </xf>
    <xf numFmtId="177" fontId="3" fillId="7" borderId="7" xfId="1" applyNumberFormat="1" applyFont="1" applyFill="1" applyBorder="1" applyAlignment="1" applyProtection="1">
      <alignment vertical="center"/>
    </xf>
    <xf numFmtId="0" fontId="3" fillId="0" borderId="0" xfId="0" applyFont="1" applyFill="1" applyBorder="1" applyAlignment="1" applyProtection="1">
      <alignment vertical="center" wrapText="1"/>
    </xf>
    <xf numFmtId="0" fontId="3" fillId="5" borderId="0" xfId="0" applyFont="1" applyFill="1" applyBorder="1" applyAlignment="1" applyProtection="1">
      <alignment horizontal="centerContinuous" vertical="center" wrapText="1"/>
    </xf>
    <xf numFmtId="177" fontId="3" fillId="5" borderId="2" xfId="1" applyNumberFormat="1" applyFont="1" applyFill="1" applyBorder="1" applyAlignment="1" applyProtection="1">
      <alignment vertical="center"/>
    </xf>
    <xf numFmtId="177" fontId="9" fillId="5" borderId="0" xfId="0" applyNumberFormat="1" applyFont="1" applyFill="1" applyBorder="1" applyAlignment="1" applyProtection="1">
      <alignment horizontal="right" vertical="center"/>
    </xf>
    <xf numFmtId="49" fontId="9" fillId="5" borderId="9" xfId="0" applyNumberFormat="1" applyFont="1" applyFill="1" applyBorder="1" applyAlignment="1" applyProtection="1">
      <alignment horizontal="right" vertical="center"/>
    </xf>
    <xf numFmtId="177" fontId="3" fillId="5" borderId="9" xfId="1" applyNumberFormat="1" applyFont="1" applyFill="1" applyBorder="1" applyAlignment="1" applyProtection="1">
      <alignment vertical="center"/>
    </xf>
    <xf numFmtId="49" fontId="9" fillId="5" borderId="14" xfId="0" applyNumberFormat="1" applyFont="1" applyFill="1" applyBorder="1" applyAlignment="1" applyProtection="1">
      <alignment horizontal="right" vertical="center"/>
    </xf>
    <xf numFmtId="177" fontId="3" fillId="5" borderId="14" xfId="1" applyNumberFormat="1" applyFont="1" applyFill="1" applyBorder="1" applyAlignment="1" applyProtection="1">
      <alignment vertical="center"/>
    </xf>
    <xf numFmtId="0" fontId="3" fillId="5" borderId="11" xfId="0" applyFont="1" applyFill="1" applyBorder="1" applyAlignment="1" applyProtection="1">
      <alignment horizontal="center" vertical="center" wrapText="1"/>
    </xf>
    <xf numFmtId="0" fontId="3" fillId="5" borderId="9" xfId="0" applyFont="1" applyFill="1" applyBorder="1" applyAlignment="1" applyProtection="1">
      <alignment horizontal="centerContinuous" vertical="center" wrapText="1"/>
    </xf>
    <xf numFmtId="49" fontId="3" fillId="5" borderId="0" xfId="0" applyNumberFormat="1" applyFont="1" applyFill="1" applyBorder="1" applyAlignment="1" applyProtection="1">
      <alignment horizontal="right" vertical="top" wrapText="1"/>
    </xf>
    <xf numFmtId="38" fontId="3" fillId="5" borderId="0" xfId="1" applyNumberFormat="1" applyFont="1" applyFill="1" applyBorder="1" applyAlignment="1" applyProtection="1">
      <alignment horizontal="center" vertical="center" wrapText="1"/>
    </xf>
    <xf numFmtId="38" fontId="3" fillId="5" borderId="0" xfId="1" quotePrefix="1" applyNumberFormat="1" applyFont="1" applyFill="1" applyBorder="1" applyAlignment="1" applyProtection="1">
      <alignment horizontal="center" vertical="center"/>
    </xf>
    <xf numFmtId="1" fontId="3" fillId="5" borderId="0" xfId="0" applyNumberFormat="1" applyFont="1" applyFill="1" applyBorder="1" applyAlignment="1" applyProtection="1">
      <alignment horizontal="center" vertical="center"/>
    </xf>
    <xf numFmtId="3" fontId="3" fillId="5" borderId="0" xfId="1" applyNumberFormat="1" applyFont="1" applyFill="1" applyBorder="1" applyAlignment="1" applyProtection="1">
      <alignment vertical="center"/>
    </xf>
    <xf numFmtId="38" fontId="9" fillId="5" borderId="0" xfId="1" applyNumberFormat="1" applyFont="1" applyFill="1" applyBorder="1" applyAlignment="1" applyProtection="1">
      <alignment vertical="center"/>
    </xf>
    <xf numFmtId="0" fontId="9" fillId="0" borderId="0" xfId="0" applyFont="1" applyFill="1" applyAlignment="1" applyProtection="1">
      <alignment vertical="center"/>
    </xf>
    <xf numFmtId="0" fontId="3" fillId="6" borderId="7" xfId="0" applyFont="1" applyFill="1" applyBorder="1" applyAlignment="1" applyProtection="1">
      <alignment horizontal="center" vertical="center"/>
    </xf>
    <xf numFmtId="0" fontId="14" fillId="4" borderId="0" xfId="0" applyFont="1" applyFill="1" applyAlignment="1" applyProtection="1">
      <alignment vertical="center"/>
    </xf>
    <xf numFmtId="0" fontId="3" fillId="0" borderId="0" xfId="0" applyNumberFormat="1" applyFont="1" applyFill="1" applyAlignment="1" applyProtection="1">
      <alignment vertical="center"/>
    </xf>
    <xf numFmtId="9" fontId="3" fillId="6" borderId="7" xfId="0" applyNumberFormat="1" applyFont="1" applyFill="1" applyBorder="1" applyAlignment="1" applyProtection="1">
      <alignment horizontal="center" vertical="center"/>
    </xf>
    <xf numFmtId="38" fontId="3" fillId="5" borderId="0" xfId="0" applyNumberFormat="1" applyFont="1" applyFill="1" applyBorder="1" applyAlignment="1" applyProtection="1">
      <alignment horizontal="center" vertical="center" wrapText="1"/>
    </xf>
    <xf numFmtId="180" fontId="3" fillId="5" borderId="14" xfId="0" applyNumberFormat="1" applyFont="1" applyFill="1" applyBorder="1" applyAlignment="1" applyProtection="1">
      <alignment horizontal="center" vertical="center"/>
    </xf>
    <xf numFmtId="180" fontId="3" fillId="5" borderId="9" xfId="0" applyNumberFormat="1" applyFont="1" applyFill="1" applyBorder="1" applyAlignment="1" applyProtection="1">
      <alignment horizontal="center" vertical="center"/>
    </xf>
    <xf numFmtId="180" fontId="3" fillId="5" borderId="2" xfId="0" applyNumberFormat="1" applyFont="1" applyFill="1" applyBorder="1" applyAlignment="1" applyProtection="1">
      <alignment horizontal="center" vertical="center"/>
    </xf>
    <xf numFmtId="180" fontId="3" fillId="5" borderId="0" xfId="0" applyNumberFormat="1" applyFont="1" applyFill="1" applyBorder="1" applyAlignment="1" applyProtection="1">
      <alignment horizontal="center" vertical="center"/>
    </xf>
    <xf numFmtId="0" fontId="3" fillId="6" borderId="7" xfId="0" applyFont="1" applyFill="1" applyBorder="1" applyAlignment="1" applyProtection="1">
      <alignment vertical="center"/>
    </xf>
    <xf numFmtId="180" fontId="3" fillId="7" borderId="7" xfId="0" applyNumberFormat="1" applyFont="1" applyFill="1" applyBorder="1" applyAlignment="1" applyProtection="1">
      <alignment horizontal="center" vertical="center"/>
    </xf>
    <xf numFmtId="180" fontId="3" fillId="6" borderId="7" xfId="0" applyNumberFormat="1" applyFont="1" applyFill="1" applyBorder="1" applyAlignment="1" applyProtection="1">
      <alignment horizontal="center" vertical="center"/>
    </xf>
    <xf numFmtId="0" fontId="22" fillId="5" borderId="0" xfId="0" applyFont="1" applyFill="1" applyAlignment="1" applyProtection="1">
      <alignment vertical="center"/>
    </xf>
    <xf numFmtId="0" fontId="7" fillId="5" borderId="0" xfId="0" applyFont="1" applyFill="1" applyAlignment="1" applyProtection="1">
      <alignment vertical="center"/>
    </xf>
    <xf numFmtId="0" fontId="17" fillId="5" borderId="0" xfId="0" applyNumberFormat="1" applyFont="1" applyFill="1" applyBorder="1" applyAlignment="1" applyProtection="1">
      <alignment vertical="center"/>
    </xf>
    <xf numFmtId="0" fontId="17" fillId="5" borderId="0" xfId="0" quotePrefix="1" applyNumberFormat="1" applyFont="1" applyFill="1" applyBorder="1" applyAlignment="1" applyProtection="1">
      <alignment vertical="center"/>
    </xf>
    <xf numFmtId="0" fontId="11" fillId="5" borderId="0" xfId="0" applyNumberFormat="1" applyFont="1" applyFill="1" applyBorder="1" applyAlignment="1" applyProtection="1">
      <alignment vertical="center"/>
    </xf>
    <xf numFmtId="0" fontId="18" fillId="5" borderId="0" xfId="0" applyNumberFormat="1" applyFont="1" applyFill="1" applyBorder="1" applyAlignment="1" applyProtection="1">
      <alignment horizontal="center" vertical="center"/>
    </xf>
    <xf numFmtId="0" fontId="17" fillId="5" borderId="0" xfId="0" applyNumberFormat="1" applyFont="1" applyFill="1" applyBorder="1" applyAlignment="1" applyProtection="1">
      <alignment vertical="center" wrapText="1"/>
    </xf>
    <xf numFmtId="0" fontId="18" fillId="5" borderId="0" xfId="0" applyNumberFormat="1" applyFont="1" applyFill="1" applyBorder="1" applyAlignment="1" applyProtection="1">
      <alignment horizontal="right" vertical="center"/>
    </xf>
    <xf numFmtId="0" fontId="22" fillId="5" borderId="0" xfId="0" applyNumberFormat="1" applyFont="1" applyFill="1" applyBorder="1" applyAlignment="1" applyProtection="1">
      <alignment vertical="center"/>
    </xf>
    <xf numFmtId="0" fontId="7" fillId="5" borderId="0" xfId="0" applyNumberFormat="1" applyFont="1" applyFill="1" applyBorder="1" applyAlignment="1" applyProtection="1">
      <alignment vertical="center"/>
    </xf>
    <xf numFmtId="0" fontId="22" fillId="5" borderId="0" xfId="0" quotePrefix="1" applyNumberFormat="1" applyFont="1" applyFill="1" applyBorder="1" applyAlignment="1" applyProtection="1">
      <alignment vertical="center"/>
    </xf>
    <xf numFmtId="0" fontId="17" fillId="5" borderId="0" xfId="0" applyFont="1" applyFill="1" applyAlignment="1" applyProtection="1">
      <alignment vertical="center"/>
    </xf>
    <xf numFmtId="0" fontId="24" fillId="5" borderId="0" xfId="0" applyNumberFormat="1" applyFont="1" applyFill="1" applyBorder="1" applyAlignment="1" applyProtection="1">
      <alignment vertical="center"/>
    </xf>
    <xf numFmtId="0" fontId="18" fillId="5" borderId="9" xfId="0" applyNumberFormat="1" applyFont="1" applyFill="1" applyBorder="1" applyAlignment="1" applyProtection="1">
      <alignment horizontal="center" vertical="center"/>
    </xf>
    <xf numFmtId="0" fontId="17" fillId="5" borderId="9" xfId="0" applyNumberFormat="1" applyFont="1" applyFill="1" applyBorder="1" applyAlignment="1" applyProtection="1">
      <alignment vertical="center"/>
    </xf>
    <xf numFmtId="0" fontId="17" fillId="5" borderId="9" xfId="0" applyNumberFormat="1" applyFont="1" applyFill="1" applyBorder="1" applyAlignment="1" applyProtection="1">
      <alignment horizontal="center" vertical="center"/>
    </xf>
    <xf numFmtId="0" fontId="18" fillId="5" borderId="2" xfId="0" applyNumberFormat="1" applyFont="1" applyFill="1" applyBorder="1" applyAlignment="1" applyProtection="1">
      <alignment horizontal="center" vertical="center"/>
    </xf>
    <xf numFmtId="0" fontId="17" fillId="5" borderId="2" xfId="0" applyNumberFormat="1" applyFont="1" applyFill="1" applyBorder="1" applyAlignment="1" applyProtection="1">
      <alignment vertical="center"/>
    </xf>
    <xf numFmtId="0" fontId="17" fillId="5" borderId="2" xfId="0" applyNumberFormat="1" applyFont="1" applyFill="1" applyBorder="1" applyAlignment="1" applyProtection="1">
      <alignment horizontal="center" vertical="center"/>
    </xf>
    <xf numFmtId="0" fontId="18" fillId="5" borderId="14" xfId="0" applyNumberFormat="1" applyFont="1" applyFill="1" applyBorder="1" applyAlignment="1" applyProtection="1">
      <alignment horizontal="center" vertical="center"/>
    </xf>
    <xf numFmtId="0" fontId="17" fillId="5" borderId="14" xfId="0" applyNumberFormat="1" applyFont="1" applyFill="1" applyBorder="1" applyAlignment="1" applyProtection="1">
      <alignment vertical="center"/>
    </xf>
    <xf numFmtId="0" fontId="17" fillId="5" borderId="14" xfId="0" applyNumberFormat="1" applyFont="1" applyFill="1" applyBorder="1" applyAlignment="1" applyProtection="1">
      <alignment horizontal="center" vertical="center"/>
    </xf>
    <xf numFmtId="0" fontId="17" fillId="5" borderId="0" xfId="0" applyNumberFormat="1" applyFont="1" applyFill="1" applyBorder="1" applyAlignment="1" applyProtection="1">
      <alignment horizontal="center" vertical="center"/>
    </xf>
    <xf numFmtId="0" fontId="18" fillId="5" borderId="0" xfId="0" applyNumberFormat="1" applyFont="1" applyFill="1" applyBorder="1" applyAlignment="1" applyProtection="1">
      <alignment vertical="center"/>
    </xf>
    <xf numFmtId="0" fontId="17" fillId="5" borderId="0" xfId="0" applyNumberFormat="1" applyFont="1" applyFill="1" applyBorder="1" applyAlignment="1" applyProtection="1">
      <alignment horizontal="right" vertical="center"/>
    </xf>
    <xf numFmtId="0" fontId="33" fillId="5" borderId="0" xfId="4" applyNumberFormat="1" applyFont="1" applyFill="1" applyBorder="1" applyAlignment="1" applyProtection="1">
      <alignment horizontal="left" vertical="center"/>
    </xf>
    <xf numFmtId="0" fontId="17" fillId="5" borderId="0" xfId="0" applyFont="1" applyFill="1" applyBorder="1" applyAlignment="1" applyProtection="1">
      <alignment horizontal="left" vertical="center"/>
    </xf>
    <xf numFmtId="3" fontId="17" fillId="5" borderId="0" xfId="0" applyNumberFormat="1" applyFont="1" applyFill="1" applyBorder="1" applyAlignment="1" applyProtection="1">
      <alignment vertical="center"/>
    </xf>
    <xf numFmtId="49" fontId="11" fillId="5" borderId="0" xfId="0" applyNumberFormat="1" applyFont="1" applyFill="1" applyBorder="1" applyAlignment="1" applyProtection="1">
      <alignment vertical="center"/>
    </xf>
    <xf numFmtId="175" fontId="17" fillId="6" borderId="2" xfId="0" applyNumberFormat="1" applyFont="1" applyFill="1" applyBorder="1" applyAlignment="1" applyProtection="1">
      <alignment horizontal="left" vertical="center"/>
    </xf>
    <xf numFmtId="175" fontId="17" fillId="6" borderId="3" xfId="0" applyNumberFormat="1" applyFont="1" applyFill="1" applyBorder="1" applyAlignment="1" applyProtection="1">
      <alignment horizontal="left" vertical="center"/>
    </xf>
    <xf numFmtId="0" fontId="17" fillId="2" borderId="7" xfId="0" applyNumberFormat="1" applyFont="1" applyFill="1" applyBorder="1" applyAlignment="1" applyProtection="1">
      <alignment horizontal="center" vertical="center"/>
    </xf>
    <xf numFmtId="3" fontId="17" fillId="6" borderId="7" xfId="0" applyNumberFormat="1" applyFont="1" applyFill="1" applyBorder="1" applyAlignment="1" applyProtection="1">
      <alignment vertical="center"/>
    </xf>
    <xf numFmtId="0" fontId="26" fillId="4" borderId="0" xfId="0" applyFont="1" applyFill="1" applyAlignment="1" applyProtection="1">
      <alignment horizontal="center"/>
    </xf>
    <xf numFmtId="3" fontId="17" fillId="5" borderId="2" xfId="0" applyNumberFormat="1" applyFont="1" applyFill="1" applyBorder="1" applyAlignment="1" applyProtection="1">
      <alignment vertical="center"/>
    </xf>
    <xf numFmtId="0" fontId="38" fillId="0" borderId="0" xfId="0" applyFont="1" applyFill="1" applyAlignment="1" applyProtection="1">
      <alignment horizontal="center" vertical="center"/>
    </xf>
    <xf numFmtId="0" fontId="5" fillId="5" borderId="0" xfId="0" applyFont="1" applyFill="1" applyBorder="1" applyAlignment="1" applyProtection="1">
      <alignment vertical="center"/>
    </xf>
    <xf numFmtId="0" fontId="5" fillId="5" borderId="0" xfId="0" applyFont="1" applyFill="1" applyBorder="1" applyAlignment="1" applyProtection="1">
      <alignment horizontal="right" vertical="center"/>
    </xf>
    <xf numFmtId="38" fontId="5" fillId="5" borderId="0" xfId="0" applyNumberFormat="1" applyFont="1" applyFill="1" applyBorder="1" applyAlignment="1" applyProtection="1">
      <alignment vertical="center"/>
    </xf>
    <xf numFmtId="0" fontId="5" fillId="0" borderId="0" xfId="0" applyFont="1" applyFill="1" applyAlignment="1" applyProtection="1">
      <alignment vertical="center"/>
    </xf>
    <xf numFmtId="0" fontId="38" fillId="0" borderId="0" xfId="0" applyFont="1" applyFill="1" applyBorder="1" applyAlignment="1" applyProtection="1">
      <alignment horizontal="center" vertical="center" wrapText="1"/>
    </xf>
    <xf numFmtId="0" fontId="5" fillId="5" borderId="0" xfId="0" applyFont="1" applyFill="1" applyBorder="1" applyAlignment="1" applyProtection="1">
      <alignment horizontal="center" vertical="center" wrapText="1"/>
    </xf>
    <xf numFmtId="0" fontId="5" fillId="5" borderId="0" xfId="0" applyFont="1" applyFill="1" applyBorder="1" applyAlignment="1" applyProtection="1">
      <alignment horizontal="right" vertical="center" wrapText="1"/>
    </xf>
    <xf numFmtId="0" fontId="5" fillId="2" borderId="1" xfId="0" applyFont="1" applyFill="1" applyBorder="1" applyAlignment="1" applyProtection="1">
      <alignment horizontal="center" vertical="center" wrapText="1"/>
    </xf>
    <xf numFmtId="0" fontId="5" fillId="5" borderId="5" xfId="0" applyFont="1" applyFill="1" applyBorder="1" applyAlignment="1" applyProtection="1">
      <alignment horizontal="center" vertical="center" wrapText="1"/>
    </xf>
    <xf numFmtId="0" fontId="5" fillId="0" borderId="0" xfId="0" applyFont="1" applyFill="1" applyBorder="1" applyAlignment="1" applyProtection="1">
      <alignment horizontal="center" vertical="center" wrapText="1"/>
    </xf>
    <xf numFmtId="0" fontId="5" fillId="2" borderId="5" xfId="0" applyFont="1" applyFill="1" applyBorder="1" applyAlignment="1" applyProtection="1">
      <alignment horizontal="center" vertical="center" wrapText="1"/>
    </xf>
    <xf numFmtId="0" fontId="38" fillId="0" borderId="0" xfId="0" applyFont="1" applyFill="1" applyBorder="1" applyAlignment="1" applyProtection="1">
      <alignment horizontal="center" vertical="center"/>
    </xf>
    <xf numFmtId="0" fontId="5" fillId="0" borderId="0" xfId="0" applyFont="1" applyFill="1" applyBorder="1" applyAlignment="1" applyProtection="1">
      <alignment vertical="center"/>
    </xf>
    <xf numFmtId="0" fontId="38" fillId="5" borderId="0" xfId="0" applyFont="1" applyFill="1" applyBorder="1" applyAlignment="1" applyProtection="1">
      <alignment vertical="center"/>
    </xf>
    <xf numFmtId="0" fontId="5" fillId="2" borderId="4" xfId="0" applyFont="1" applyFill="1" applyBorder="1" applyAlignment="1" applyProtection="1">
      <alignment horizontal="center" vertical="center" wrapText="1"/>
    </xf>
    <xf numFmtId="0" fontId="5" fillId="5" borderId="0" xfId="0" applyFont="1" applyFill="1" applyBorder="1" applyAlignment="1" applyProtection="1">
      <alignment horizontal="left" vertical="center" indent="1"/>
    </xf>
    <xf numFmtId="0" fontId="38" fillId="5" borderId="0" xfId="0" applyFont="1" applyFill="1" applyBorder="1" applyAlignment="1" applyProtection="1">
      <alignment horizontal="right" vertical="center"/>
    </xf>
    <xf numFmtId="0" fontId="38" fillId="0" borderId="0" xfId="0" applyFont="1" applyFill="1" applyBorder="1" applyAlignment="1" applyProtection="1">
      <alignment vertical="center"/>
    </xf>
    <xf numFmtId="0" fontId="5" fillId="0" borderId="7" xfId="0" applyFont="1" applyFill="1" applyBorder="1" applyAlignment="1" applyProtection="1">
      <alignment vertical="center"/>
      <protection locked="0"/>
    </xf>
    <xf numFmtId="177" fontId="4" fillId="5" borderId="0" xfId="1" applyNumberFormat="1" applyFont="1" applyFill="1" applyBorder="1" applyAlignment="1" applyProtection="1">
      <alignment vertical="center"/>
    </xf>
    <xf numFmtId="38" fontId="4" fillId="5" borderId="9" xfId="1" applyNumberFormat="1" applyFont="1" applyFill="1" applyBorder="1" applyAlignment="1" applyProtection="1">
      <alignment vertical="center"/>
    </xf>
    <xf numFmtId="38" fontId="4" fillId="5" borderId="14" xfId="1" applyNumberFormat="1" applyFont="1" applyFill="1" applyBorder="1" applyAlignment="1" applyProtection="1">
      <alignment vertical="center"/>
    </xf>
    <xf numFmtId="38" fontId="4" fillId="5" borderId="0" xfId="1" applyNumberFormat="1" applyFont="1" applyFill="1" applyBorder="1" applyAlignment="1" applyProtection="1">
      <alignment horizontal="center" vertical="center"/>
    </xf>
    <xf numFmtId="0" fontId="4" fillId="5" borderId="0" xfId="0" applyFont="1" applyFill="1" applyBorder="1" applyAlignment="1" applyProtection="1">
      <alignment horizontal="centerContinuous" vertical="center" wrapText="1"/>
    </xf>
    <xf numFmtId="38" fontId="4" fillId="5" borderId="0" xfId="0" applyNumberFormat="1" applyFont="1" applyFill="1" applyBorder="1" applyAlignment="1" applyProtection="1">
      <alignment horizontal="center" vertical="center" wrapText="1"/>
    </xf>
    <xf numFmtId="177" fontId="9" fillId="5" borderId="0" xfId="1" applyNumberFormat="1" applyFont="1" applyFill="1" applyBorder="1" applyAlignment="1" applyProtection="1">
      <alignment horizontal="right" vertical="center"/>
    </xf>
    <xf numFmtId="177" fontId="3" fillId="5" borderId="9" xfId="2" applyNumberFormat="1" applyFont="1" applyFill="1" applyBorder="1" applyAlignment="1" applyProtection="1">
      <alignment horizontal="center" vertical="center"/>
    </xf>
    <xf numFmtId="177" fontId="3" fillId="5" borderId="5" xfId="0" applyNumberFormat="1" applyFont="1" applyFill="1" applyBorder="1" applyAlignment="1" applyProtection="1">
      <alignment vertical="center"/>
    </xf>
    <xf numFmtId="177" fontId="3" fillId="5" borderId="12" xfId="0" applyNumberFormat="1" applyFont="1" applyFill="1" applyBorder="1" applyAlignment="1" applyProtection="1">
      <alignment vertical="center"/>
    </xf>
    <xf numFmtId="177" fontId="39" fillId="0" borderId="7" xfId="0" applyNumberFormat="1" applyFont="1" applyFill="1" applyBorder="1" applyAlignment="1" applyProtection="1">
      <alignment vertical="center"/>
      <protection locked="0"/>
    </xf>
    <xf numFmtId="177" fontId="39" fillId="6" borderId="7" xfId="0" applyNumberFormat="1" applyFont="1" applyFill="1" applyBorder="1" applyAlignment="1" applyProtection="1">
      <alignment vertical="center"/>
    </xf>
    <xf numFmtId="177" fontId="39" fillId="5" borderId="0" xfId="0" applyNumberFormat="1" applyFont="1" applyFill="1" applyBorder="1" applyAlignment="1" applyProtection="1">
      <alignment vertical="center"/>
    </xf>
    <xf numFmtId="177" fontId="39" fillId="3" borderId="3" xfId="0" applyNumberFormat="1" applyFont="1" applyFill="1" applyBorder="1" applyAlignment="1" applyProtection="1">
      <alignment vertical="center"/>
    </xf>
    <xf numFmtId="177" fontId="39" fillId="3" borderId="6" xfId="0" applyNumberFormat="1" applyFont="1" applyFill="1" applyBorder="1" applyAlignment="1" applyProtection="1">
      <alignment vertical="center"/>
    </xf>
    <xf numFmtId="177" fontId="39" fillId="3" borderId="2" xfId="0" applyNumberFormat="1" applyFont="1" applyFill="1" applyBorder="1" applyAlignment="1" applyProtection="1">
      <alignment vertical="center"/>
    </xf>
    <xf numFmtId="177" fontId="39" fillId="7" borderId="7" xfId="0" applyNumberFormat="1" applyFont="1" applyFill="1" applyBorder="1" applyAlignment="1" applyProtection="1">
      <alignment vertical="center"/>
    </xf>
    <xf numFmtId="177" fontId="9" fillId="5" borderId="9" xfId="0" applyNumberFormat="1" applyFont="1" applyFill="1" applyBorder="1" applyAlignment="1" applyProtection="1">
      <alignment horizontal="center" vertical="center" wrapText="1"/>
    </xf>
    <xf numFmtId="177" fontId="3" fillId="5" borderId="0" xfId="0" applyNumberFormat="1" applyFont="1" applyFill="1" applyBorder="1" applyAlignment="1" applyProtection="1">
      <alignment horizontal="center" vertical="center" wrapText="1"/>
    </xf>
    <xf numFmtId="177" fontId="3" fillId="5" borderId="9" xfId="0" applyNumberFormat="1" applyFont="1" applyFill="1" applyBorder="1" applyAlignment="1" applyProtection="1">
      <alignment horizontal="center" vertical="center" wrapText="1"/>
    </xf>
    <xf numFmtId="177" fontId="9" fillId="5" borderId="9" xfId="0" applyNumberFormat="1" applyFont="1" applyFill="1" applyBorder="1" applyAlignment="1" applyProtection="1">
      <alignment horizontal="right" vertical="center"/>
    </xf>
    <xf numFmtId="177" fontId="9" fillId="5" borderId="14" xfId="0" applyNumberFormat="1" applyFont="1" applyFill="1" applyBorder="1" applyAlignment="1" applyProtection="1">
      <alignment horizontal="right" vertical="center"/>
    </xf>
    <xf numFmtId="177" fontId="3" fillId="5" borderId="0" xfId="1" applyNumberFormat="1" applyFont="1" applyFill="1" applyBorder="1" applyAlignment="1" applyProtection="1">
      <alignment horizontal="center" vertical="center"/>
    </xf>
    <xf numFmtId="177" fontId="3" fillId="5" borderId="0" xfId="0" applyNumberFormat="1" applyFont="1" applyFill="1" applyBorder="1" applyAlignment="1" applyProtection="1">
      <alignment horizontal="center" vertical="center"/>
    </xf>
    <xf numFmtId="3" fontId="3" fillId="0" borderId="4" xfId="0" applyNumberFormat="1" applyFont="1" applyFill="1" applyBorder="1" applyAlignment="1" applyProtection="1">
      <alignment vertical="center"/>
      <protection locked="0"/>
    </xf>
    <xf numFmtId="3" fontId="3" fillId="5" borderId="2" xfId="0" applyNumberFormat="1" applyFont="1" applyFill="1" applyBorder="1" applyAlignment="1" applyProtection="1">
      <alignment vertical="center"/>
    </xf>
    <xf numFmtId="181" fontId="3" fillId="6" borderId="7" xfId="0" applyNumberFormat="1" applyFont="1" applyFill="1" applyBorder="1" applyAlignment="1" applyProtection="1">
      <alignment vertical="center"/>
    </xf>
    <xf numFmtId="181" fontId="3" fillId="5" borderId="0" xfId="0" applyNumberFormat="1" applyFont="1" applyFill="1" applyBorder="1" applyAlignment="1" applyProtection="1">
      <alignment vertical="center"/>
    </xf>
    <xf numFmtId="181" fontId="3" fillId="7" borderId="7" xfId="0" applyNumberFormat="1" applyFont="1" applyFill="1" applyBorder="1" applyAlignment="1" applyProtection="1">
      <alignment vertical="center"/>
    </xf>
    <xf numFmtId="0" fontId="38" fillId="2" borderId="5" xfId="0" applyFont="1" applyFill="1" applyBorder="1" applyAlignment="1" applyProtection="1">
      <alignment horizontal="center" vertical="center" wrapText="1"/>
    </xf>
    <xf numFmtId="191" fontId="3" fillId="0" borderId="7" xfId="0" applyNumberFormat="1" applyFont="1" applyFill="1" applyBorder="1" applyAlignment="1" applyProtection="1">
      <alignment vertical="center"/>
      <protection locked="0"/>
    </xf>
    <xf numFmtId="192" fontId="3" fillId="0" borderId="7" xfId="0" applyNumberFormat="1" applyFont="1" applyFill="1" applyBorder="1" applyAlignment="1" applyProtection="1">
      <alignment vertical="center"/>
      <protection locked="0"/>
    </xf>
    <xf numFmtId="0" fontId="12" fillId="4" borderId="0" xfId="0" applyFont="1" applyFill="1" applyAlignment="1" applyProtection="1">
      <alignment horizontal="center"/>
    </xf>
    <xf numFmtId="0" fontId="22" fillId="0" borderId="0" xfId="0" applyFont="1" applyProtection="1"/>
    <xf numFmtId="0" fontId="7" fillId="5" borderId="0" xfId="0" applyFont="1" applyFill="1" applyAlignment="1" applyProtection="1">
      <alignment horizontal="center"/>
    </xf>
    <xf numFmtId="0" fontId="7" fillId="5" borderId="0" xfId="0" applyFont="1" applyFill="1" applyProtection="1"/>
    <xf numFmtId="0" fontId="7" fillId="5" borderId="0" xfId="0" applyFont="1" applyFill="1" applyAlignment="1" applyProtection="1"/>
    <xf numFmtId="0" fontId="7" fillId="6" borderId="0" xfId="0" applyFont="1" applyFill="1" applyAlignment="1" applyProtection="1"/>
    <xf numFmtId="0" fontId="0" fillId="6" borderId="0" xfId="0" applyFill="1" applyProtection="1"/>
    <xf numFmtId="0" fontId="0" fillId="6" borderId="0" xfId="0" applyFill="1" applyAlignment="1" applyProtection="1">
      <alignment horizontal="center"/>
    </xf>
    <xf numFmtId="0" fontId="0" fillId="0" borderId="0" xfId="0" quotePrefix="1" applyAlignment="1" applyProtection="1">
      <alignment horizontal="center"/>
    </xf>
    <xf numFmtId="0" fontId="7" fillId="5" borderId="0" xfId="0" quotePrefix="1" applyFont="1" applyFill="1" applyProtection="1"/>
    <xf numFmtId="0" fontId="22" fillId="0" borderId="0" xfId="0" applyFont="1" applyFill="1" applyAlignment="1" applyProtection="1">
      <alignment horizontal="center"/>
    </xf>
    <xf numFmtId="0" fontId="3" fillId="7" borderId="0" xfId="0" applyFont="1" applyFill="1" applyBorder="1" applyAlignment="1" applyProtection="1">
      <alignment horizontal="center" vertical="center"/>
    </xf>
    <xf numFmtId="0" fontId="3" fillId="7" borderId="0" xfId="0" applyFont="1" applyFill="1" applyBorder="1" applyAlignment="1" applyProtection="1">
      <alignment vertical="center"/>
    </xf>
    <xf numFmtId="1" fontId="3" fillId="7" borderId="0" xfId="0" applyNumberFormat="1" applyFont="1" applyFill="1" applyBorder="1" applyAlignment="1" applyProtection="1">
      <alignment horizontal="center" vertical="center"/>
    </xf>
    <xf numFmtId="0" fontId="3" fillId="10" borderId="0" xfId="0" applyFont="1" applyFill="1" applyBorder="1" applyAlignment="1" applyProtection="1">
      <alignment horizontal="center" vertical="center"/>
    </xf>
    <xf numFmtId="0" fontId="3" fillId="10" borderId="0" xfId="0" applyFont="1" applyFill="1" applyBorder="1" applyAlignment="1" applyProtection="1">
      <alignment vertical="center"/>
    </xf>
    <xf numFmtId="1" fontId="35" fillId="0" borderId="0" xfId="0" applyNumberFormat="1" applyFont="1" applyFill="1" applyAlignment="1" applyProtection="1">
      <alignment horizontal="center" vertical="center"/>
    </xf>
    <xf numFmtId="0" fontId="32" fillId="0" borderId="0" xfId="0" quotePrefix="1" applyFont="1" applyFill="1" applyBorder="1" applyAlignment="1" applyProtection="1">
      <alignment horizontal="center" vertical="center"/>
    </xf>
    <xf numFmtId="0" fontId="3" fillId="5" borderId="0" xfId="0" applyFont="1" applyFill="1" applyBorder="1" applyAlignment="1" applyProtection="1">
      <alignment horizontal="left" vertical="center" indent="2"/>
    </xf>
    <xf numFmtId="38" fontId="5" fillId="2" borderId="6" xfId="0" applyNumberFormat="1" applyFont="1" applyFill="1" applyBorder="1" applyAlignment="1" applyProtection="1">
      <alignment horizontal="centerContinuous" vertical="center"/>
    </xf>
    <xf numFmtId="0" fontId="5" fillId="2" borderId="2" xfId="0" applyFont="1" applyFill="1" applyBorder="1" applyAlignment="1" applyProtection="1">
      <alignment horizontal="centerContinuous" vertical="center"/>
    </xf>
    <xf numFmtId="38" fontId="5" fillId="2" borderId="2" xfId="0" applyNumberFormat="1" applyFont="1" applyFill="1" applyBorder="1" applyAlignment="1" applyProtection="1">
      <alignment horizontal="centerContinuous" vertical="center"/>
    </xf>
    <xf numFmtId="38" fontId="5" fillId="2" borderId="16" xfId="0" applyNumberFormat="1" applyFont="1" applyFill="1" applyBorder="1" applyAlignment="1" applyProtection="1">
      <alignment horizontal="centerContinuous" vertical="center"/>
    </xf>
    <xf numFmtId="38" fontId="5" fillId="2" borderId="8" xfId="0" applyNumberFormat="1" applyFont="1" applyFill="1" applyBorder="1" applyAlignment="1" applyProtection="1">
      <alignment horizontal="centerContinuous" vertical="center"/>
    </xf>
    <xf numFmtId="38" fontId="5" fillId="2" borderId="10" xfId="0" applyNumberFormat="1" applyFont="1" applyFill="1" applyBorder="1" applyAlignment="1" applyProtection="1">
      <alignment horizontal="centerContinuous" vertical="center"/>
    </xf>
    <xf numFmtId="0" fontId="5" fillId="2" borderId="1" xfId="0" applyFont="1" applyFill="1" applyBorder="1" applyAlignment="1" applyProtection="1">
      <alignment vertical="center"/>
    </xf>
    <xf numFmtId="38" fontId="5" fillId="2" borderId="1" xfId="0" applyNumberFormat="1" applyFont="1" applyFill="1" applyBorder="1" applyAlignment="1" applyProtection="1">
      <alignment vertical="center"/>
    </xf>
    <xf numFmtId="38" fontId="5" fillId="2" borderId="5" xfId="0" applyNumberFormat="1" applyFont="1" applyFill="1" applyBorder="1" applyAlignment="1" applyProtection="1">
      <alignment horizontal="center" vertical="center" wrapText="1"/>
    </xf>
    <xf numFmtId="177" fontId="5" fillId="0" borderId="7" xfId="0" applyNumberFormat="1" applyFont="1" applyFill="1" applyBorder="1" applyAlignment="1" applyProtection="1">
      <alignment vertical="center"/>
      <protection locked="0"/>
    </xf>
    <xf numFmtId="177" fontId="5" fillId="5" borderId="0" xfId="0" applyNumberFormat="1" applyFont="1" applyFill="1" applyBorder="1" applyAlignment="1" applyProtection="1">
      <alignment vertical="center"/>
    </xf>
    <xf numFmtId="177" fontId="5" fillId="6" borderId="7" xfId="0" applyNumberFormat="1" applyFont="1" applyFill="1" applyBorder="1" applyAlignment="1" applyProtection="1">
      <alignment vertical="center"/>
    </xf>
    <xf numFmtId="38" fontId="5" fillId="5" borderId="0" xfId="0" applyNumberFormat="1" applyFont="1" applyFill="1" applyBorder="1" applyAlignment="1" applyProtection="1">
      <alignment horizontal="right" vertical="center"/>
    </xf>
    <xf numFmtId="177" fontId="5" fillId="7" borderId="7" xfId="0" applyNumberFormat="1" applyFont="1" applyFill="1" applyBorder="1" applyAlignment="1" applyProtection="1">
      <alignment vertical="center"/>
    </xf>
    <xf numFmtId="0" fontId="41" fillId="5" borderId="0" xfId="0" applyFont="1" applyFill="1" applyBorder="1" applyAlignment="1" applyProtection="1">
      <alignment vertical="center"/>
    </xf>
    <xf numFmtId="0" fontId="39" fillId="5" borderId="0" xfId="0" applyFont="1" applyFill="1" applyBorder="1" applyAlignment="1" applyProtection="1">
      <alignment vertical="center"/>
    </xf>
    <xf numFmtId="0" fontId="39" fillId="0" borderId="7" xfId="0" applyFont="1" applyFill="1" applyBorder="1" applyAlignment="1" applyProtection="1">
      <alignment vertical="center"/>
      <protection locked="0"/>
    </xf>
    <xf numFmtId="0" fontId="41" fillId="5" borderId="0" xfId="0" applyFont="1" applyFill="1" applyBorder="1" applyAlignment="1" applyProtection="1">
      <alignment horizontal="right" vertical="center"/>
    </xf>
    <xf numFmtId="0" fontId="39" fillId="5" borderId="0" xfId="0" applyFont="1" applyFill="1" applyBorder="1" applyAlignment="1" applyProtection="1">
      <alignment horizontal="right" vertical="center"/>
    </xf>
    <xf numFmtId="0" fontId="5" fillId="2" borderId="2" xfId="0" applyFont="1" applyFill="1" applyBorder="1" applyAlignment="1" applyProtection="1">
      <alignment horizontal="centerContinuous" vertical="center" wrapText="1"/>
    </xf>
    <xf numFmtId="0" fontId="5" fillId="2" borderId="9" xfId="0" applyFont="1" applyFill="1" applyBorder="1" applyAlignment="1" applyProtection="1">
      <alignment horizontal="centerContinuous" vertical="center"/>
    </xf>
    <xf numFmtId="38" fontId="5" fillId="2" borderId="9" xfId="0" applyNumberFormat="1" applyFont="1" applyFill="1" applyBorder="1" applyAlignment="1" applyProtection="1">
      <alignment horizontal="centerContinuous" vertical="center"/>
    </xf>
    <xf numFmtId="38" fontId="5" fillId="2" borderId="3" xfId="0" applyNumberFormat="1" applyFont="1" applyFill="1" applyBorder="1" applyAlignment="1" applyProtection="1">
      <alignment horizontal="centerContinuous" vertical="center"/>
    </xf>
    <xf numFmtId="0" fontId="9" fillId="5" borderId="0" xfId="0" applyFont="1" applyFill="1" applyBorder="1" applyAlignment="1" applyProtection="1">
      <alignment horizontal="left" vertical="center" indent="1"/>
    </xf>
    <xf numFmtId="38" fontId="9" fillId="5" borderId="0" xfId="0" applyNumberFormat="1" applyFont="1" applyFill="1" applyBorder="1" applyAlignment="1" applyProtection="1">
      <alignment horizontal="left" vertical="center" indent="1"/>
    </xf>
    <xf numFmtId="0" fontId="3" fillId="5" borderId="0" xfId="0" applyFont="1" applyFill="1" applyBorder="1" applyAlignment="1" applyProtection="1">
      <alignment horizontal="left" vertical="center" indent="3"/>
    </xf>
    <xf numFmtId="0" fontId="9" fillId="5" borderId="0" xfId="0" applyFont="1" applyFill="1" applyBorder="1" applyAlignment="1" applyProtection="1">
      <alignment horizontal="left" vertical="center" indent="2"/>
    </xf>
    <xf numFmtId="0" fontId="3" fillId="5" borderId="0" xfId="0" applyFont="1" applyFill="1" applyBorder="1" applyAlignment="1" applyProtection="1">
      <alignment horizontal="left" vertical="center" indent="4"/>
    </xf>
    <xf numFmtId="0" fontId="3" fillId="5" borderId="12" xfId="0" applyFont="1" applyFill="1" applyBorder="1" applyAlignment="1" applyProtection="1">
      <alignment vertical="center"/>
    </xf>
    <xf numFmtId="177" fontId="38" fillId="5" borderId="0" xfId="0" applyNumberFormat="1" applyFont="1" applyFill="1" applyBorder="1" applyAlignment="1" applyProtection="1">
      <alignment vertical="center"/>
    </xf>
    <xf numFmtId="38" fontId="5" fillId="5" borderId="9" xfId="0" applyNumberFormat="1" applyFont="1" applyFill="1" applyBorder="1" applyAlignment="1" applyProtection="1">
      <alignment horizontal="right" vertical="center"/>
    </xf>
    <xf numFmtId="38" fontId="5" fillId="5" borderId="14" xfId="0" applyNumberFormat="1" applyFont="1" applyFill="1" applyBorder="1" applyAlignment="1" applyProtection="1">
      <alignment horizontal="right" vertical="center"/>
    </xf>
    <xf numFmtId="177" fontId="5" fillId="5" borderId="2" xfId="0" applyNumberFormat="1" applyFont="1" applyFill="1" applyBorder="1" applyAlignment="1" applyProtection="1">
      <alignment vertical="center"/>
    </xf>
    <xf numFmtId="38" fontId="5" fillId="5" borderId="0" xfId="0" applyNumberFormat="1" applyFont="1" applyFill="1" applyBorder="1" applyAlignment="1" applyProtection="1">
      <alignment horizontal="center" vertical="center"/>
    </xf>
    <xf numFmtId="38" fontId="5" fillId="5" borderId="9" xfId="0" applyNumberFormat="1" applyFont="1" applyFill="1" applyBorder="1" applyAlignment="1" applyProtection="1">
      <alignment horizontal="center" vertical="center"/>
    </xf>
    <xf numFmtId="38" fontId="5" fillId="2" borderId="1" xfId="0" applyNumberFormat="1" applyFont="1" applyFill="1" applyBorder="1" applyAlignment="1" applyProtection="1">
      <alignment horizontal="center" vertical="center"/>
    </xf>
    <xf numFmtId="38" fontId="5" fillId="2" borderId="5" xfId="0" applyNumberFormat="1" applyFont="1" applyFill="1" applyBorder="1" applyAlignment="1" applyProtection="1">
      <alignment horizontal="center" vertical="center"/>
    </xf>
    <xf numFmtId="177" fontId="5" fillId="0" borderId="7" xfId="0" applyNumberFormat="1" applyFont="1" applyFill="1" applyBorder="1" applyAlignment="1" applyProtection="1">
      <alignment horizontal="right" vertical="center"/>
      <protection locked="0"/>
    </xf>
    <xf numFmtId="177" fontId="5" fillId="5" borderId="0" xfId="0" applyNumberFormat="1" applyFont="1" applyFill="1" applyBorder="1" applyAlignment="1" applyProtection="1">
      <alignment horizontal="right" vertical="center"/>
    </xf>
    <xf numFmtId="177" fontId="5" fillId="6" borderId="7" xfId="0" applyNumberFormat="1" applyFont="1" applyFill="1" applyBorder="1" applyAlignment="1" applyProtection="1">
      <alignment horizontal="right" vertical="center"/>
    </xf>
    <xf numFmtId="177" fontId="5" fillId="7" borderId="7" xfId="0" applyNumberFormat="1" applyFont="1" applyFill="1" applyBorder="1" applyAlignment="1" applyProtection="1">
      <alignment horizontal="right" vertical="center"/>
    </xf>
    <xf numFmtId="177" fontId="5" fillId="5" borderId="14" xfId="0" applyNumberFormat="1" applyFont="1" applyFill="1" applyBorder="1" applyAlignment="1" applyProtection="1">
      <alignment horizontal="right" vertical="center"/>
    </xf>
    <xf numFmtId="38" fontId="38" fillId="5" borderId="0" xfId="0" applyNumberFormat="1" applyFont="1" applyFill="1" applyBorder="1" applyAlignment="1" applyProtection="1">
      <alignment horizontal="right" vertical="center"/>
    </xf>
    <xf numFmtId="174" fontId="3" fillId="3" borderId="13" xfId="0" applyNumberFormat="1" applyFont="1" applyFill="1" applyBorder="1" applyAlignment="1" applyProtection="1">
      <alignment horizontal="center" vertical="center"/>
    </xf>
    <xf numFmtId="174" fontId="3" fillId="3" borderId="16" xfId="0" applyNumberFormat="1" applyFont="1" applyFill="1" applyBorder="1" applyAlignment="1" applyProtection="1">
      <alignment horizontal="center" vertical="center"/>
    </xf>
    <xf numFmtId="174" fontId="3" fillId="3" borderId="11" xfId="0" applyNumberFormat="1" applyFont="1" applyFill="1" applyBorder="1" applyAlignment="1" applyProtection="1">
      <alignment horizontal="center" vertical="center"/>
    </xf>
    <xf numFmtId="174" fontId="3" fillId="3" borderId="12" xfId="0" applyNumberFormat="1" applyFont="1" applyFill="1" applyBorder="1" applyAlignment="1" applyProtection="1">
      <alignment horizontal="center" vertical="center"/>
    </xf>
    <xf numFmtId="174" fontId="3" fillId="3" borderId="1" xfId="0" applyNumberFormat="1" applyFont="1" applyFill="1" applyBorder="1" applyAlignment="1" applyProtection="1">
      <alignment horizontal="center" vertical="center"/>
    </xf>
    <xf numFmtId="174" fontId="3" fillId="3" borderId="5" xfId="0" applyNumberFormat="1" applyFont="1" applyFill="1" applyBorder="1" applyAlignment="1" applyProtection="1">
      <alignment horizontal="center" vertical="center"/>
    </xf>
    <xf numFmtId="0" fontId="6" fillId="0" borderId="0" xfId="0" applyFont="1" applyBorder="1" applyAlignment="1" applyProtection="1">
      <alignment vertical="center"/>
    </xf>
    <xf numFmtId="0" fontId="8" fillId="0" borderId="0" xfId="0" applyFont="1" applyAlignment="1" applyProtection="1">
      <alignment vertical="center"/>
    </xf>
    <xf numFmtId="49" fontId="4" fillId="5" borderId="0" xfId="1" applyNumberFormat="1" applyFont="1" applyFill="1" applyBorder="1" applyAlignment="1" applyProtection="1">
      <alignment horizontal="right" vertical="center"/>
    </xf>
    <xf numFmtId="38" fontId="4" fillId="5" borderId="0" xfId="1" applyNumberFormat="1" applyFont="1" applyFill="1" applyBorder="1" applyAlignment="1" applyProtection="1">
      <alignment horizontal="right" vertical="center"/>
    </xf>
    <xf numFmtId="49" fontId="4" fillId="5" borderId="0" xfId="0" applyNumberFormat="1" applyFont="1" applyFill="1" applyBorder="1" applyAlignment="1" applyProtection="1">
      <alignment vertical="center"/>
    </xf>
    <xf numFmtId="177" fontId="4" fillId="6" borderId="7" xfId="0" applyNumberFormat="1" applyFont="1" applyFill="1" applyBorder="1" applyAlignment="1" applyProtection="1">
      <alignment horizontal="right" vertical="center"/>
    </xf>
    <xf numFmtId="0" fontId="6" fillId="0" borderId="0" xfId="0" applyFont="1" applyFill="1" applyBorder="1" applyAlignment="1" applyProtection="1">
      <alignment vertical="center"/>
    </xf>
    <xf numFmtId="0" fontId="6" fillId="0" borderId="0" xfId="0" applyFont="1" applyFill="1" applyBorder="1" applyAlignment="1" applyProtection="1">
      <alignment vertical="center" wrapText="1"/>
    </xf>
    <xf numFmtId="0" fontId="6" fillId="0" borderId="0" xfId="0" applyFont="1" applyAlignment="1" applyProtection="1">
      <alignment vertical="center"/>
    </xf>
    <xf numFmtId="0" fontId="3" fillId="5" borderId="0" xfId="1" applyNumberFormat="1" applyFont="1" applyFill="1" applyBorder="1" applyAlignment="1" applyProtection="1">
      <alignment vertical="center"/>
    </xf>
    <xf numFmtId="38" fontId="4" fillId="5" borderId="0" xfId="1" applyNumberFormat="1" applyFont="1" applyFill="1" applyBorder="1" applyAlignment="1" applyProtection="1">
      <alignment vertical="center"/>
    </xf>
    <xf numFmtId="0" fontId="4" fillId="5" borderId="0" xfId="0" applyFont="1" applyFill="1" applyBorder="1" applyAlignment="1" applyProtection="1">
      <alignment vertical="center" wrapText="1"/>
    </xf>
    <xf numFmtId="0" fontId="4" fillId="5" borderId="0" xfId="0" applyFont="1" applyFill="1" applyBorder="1" applyAlignment="1" applyProtection="1">
      <alignment vertical="top"/>
    </xf>
    <xf numFmtId="49" fontId="3" fillId="5" borderId="0" xfId="1" applyNumberFormat="1" applyFont="1" applyFill="1" applyBorder="1" applyAlignment="1" applyProtection="1">
      <alignment vertical="center"/>
    </xf>
    <xf numFmtId="49" fontId="3" fillId="5" borderId="0" xfId="1" applyNumberFormat="1" applyFont="1" applyFill="1" applyBorder="1" applyAlignment="1" applyProtection="1">
      <alignment horizontal="right" vertical="center" wrapText="1"/>
    </xf>
    <xf numFmtId="49" fontId="3" fillId="5" borderId="0" xfId="1" applyNumberFormat="1" applyFont="1" applyFill="1" applyBorder="1" applyAlignment="1" applyProtection="1">
      <alignment horizontal="right" vertical="top" wrapText="1"/>
    </xf>
    <xf numFmtId="177" fontId="3" fillId="5" borderId="0" xfId="0" applyNumberFormat="1" applyFont="1" applyFill="1" applyBorder="1" applyAlignment="1" applyProtection="1">
      <alignment vertical="center" wrapText="1"/>
    </xf>
    <xf numFmtId="0" fontId="3" fillId="5" borderId="0" xfId="0" applyNumberFormat="1" applyFont="1" applyFill="1" applyBorder="1" applyAlignment="1" applyProtection="1">
      <alignment horizontal="center" vertical="center"/>
    </xf>
    <xf numFmtId="0" fontId="3" fillId="6" borderId="7" xfId="0" applyNumberFormat="1" applyFont="1" applyFill="1" applyBorder="1" applyAlignment="1" applyProtection="1">
      <alignment vertical="center"/>
    </xf>
    <xf numFmtId="0" fontId="3" fillId="6" borderId="7" xfId="0" quotePrefix="1" applyNumberFormat="1" applyFont="1" applyFill="1" applyBorder="1" applyAlignment="1" applyProtection="1">
      <alignment horizontal="center" vertical="center"/>
    </xf>
    <xf numFmtId="0" fontId="6" fillId="0" borderId="0" xfId="0" applyFont="1" applyFill="1" applyAlignment="1" applyProtection="1">
      <alignment vertical="center"/>
    </xf>
    <xf numFmtId="0" fontId="2" fillId="5" borderId="0" xfId="0" applyFont="1" applyFill="1" applyBorder="1" applyAlignment="1" applyProtection="1">
      <alignment vertical="center"/>
    </xf>
    <xf numFmtId="0" fontId="2" fillId="5" borderId="0" xfId="0" applyFont="1" applyFill="1" applyBorder="1" applyAlignment="1" applyProtection="1">
      <alignment horizontal="right" vertical="center"/>
    </xf>
    <xf numFmtId="38" fontId="2" fillId="5" borderId="0" xfId="1" applyNumberFormat="1" applyFont="1" applyFill="1" applyBorder="1" applyAlignment="1" applyProtection="1">
      <alignment horizontal="right" vertical="center"/>
    </xf>
    <xf numFmtId="177" fontId="3" fillId="2" borderId="1" xfId="1" applyNumberFormat="1" applyFont="1" applyFill="1" applyBorder="1" applyAlignment="1" applyProtection="1">
      <alignment horizontal="center" vertical="top" wrapText="1"/>
    </xf>
    <xf numFmtId="38" fontId="3" fillId="5" borderId="0" xfId="1" applyNumberFormat="1" applyFont="1" applyFill="1" applyBorder="1" applyAlignment="1" applyProtection="1">
      <alignment horizontal="left" vertical="center"/>
    </xf>
    <xf numFmtId="177" fontId="3" fillId="2" borderId="13" xfId="0" applyNumberFormat="1" applyFont="1" applyFill="1" applyBorder="1" applyAlignment="1" applyProtection="1">
      <alignment vertical="top" wrapText="1"/>
    </xf>
    <xf numFmtId="177" fontId="3" fillId="2" borderId="14" xfId="1" applyNumberFormat="1" applyFont="1" applyFill="1" applyBorder="1" applyAlignment="1" applyProtection="1">
      <alignment horizontal="center" vertical="top" wrapText="1"/>
    </xf>
    <xf numFmtId="177" fontId="3" fillId="2" borderId="14" xfId="1" applyNumberFormat="1" applyFont="1" applyFill="1" applyBorder="1" applyAlignment="1" applyProtection="1">
      <alignment vertical="top" wrapText="1"/>
    </xf>
    <xf numFmtId="177" fontId="3" fillId="2" borderId="16" xfId="1" applyNumberFormat="1" applyFont="1" applyFill="1" applyBorder="1" applyAlignment="1" applyProtection="1">
      <alignment vertical="top" wrapText="1"/>
    </xf>
    <xf numFmtId="177" fontId="3" fillId="2" borderId="13" xfId="1" applyNumberFormat="1" applyFont="1" applyFill="1" applyBorder="1" applyAlignment="1" applyProtection="1">
      <alignment vertical="top" wrapText="1"/>
    </xf>
    <xf numFmtId="177" fontId="3" fillId="2" borderId="11" xfId="0" applyNumberFormat="1" applyFont="1" applyFill="1" applyBorder="1" applyAlignment="1" applyProtection="1">
      <alignment vertical="center" wrapText="1"/>
    </xf>
    <xf numFmtId="177" fontId="3" fillId="2" borderId="0" xfId="1" applyNumberFormat="1" applyFont="1" applyFill="1" applyBorder="1" applyAlignment="1" applyProtection="1">
      <alignment horizontal="center" vertical="center" wrapText="1"/>
    </xf>
    <xf numFmtId="177" fontId="3" fillId="2" borderId="12" xfId="1" applyNumberFormat="1" applyFont="1" applyFill="1" applyBorder="1" applyAlignment="1" applyProtection="1">
      <alignment horizontal="center" vertical="center" wrapText="1"/>
    </xf>
    <xf numFmtId="177" fontId="3" fillId="2" borderId="11" xfId="1" applyNumberFormat="1" applyFont="1" applyFill="1" applyBorder="1" applyAlignment="1" applyProtection="1">
      <alignment horizontal="center" vertical="center" wrapText="1"/>
    </xf>
    <xf numFmtId="49" fontId="3" fillId="5" borderId="0" xfId="1" applyNumberFormat="1" applyFont="1" applyFill="1" applyBorder="1" applyAlignment="1" applyProtection="1">
      <alignment horizontal="right" vertical="top"/>
    </xf>
    <xf numFmtId="0" fontId="9" fillId="5" borderId="0" xfId="0" applyFont="1" applyFill="1" applyBorder="1" applyAlignment="1" applyProtection="1">
      <alignment horizontal="left" vertical="top" wrapText="1" indent="1"/>
    </xf>
    <xf numFmtId="0" fontId="3" fillId="5" borderId="0" xfId="0" applyFont="1" applyFill="1" applyBorder="1" applyAlignment="1" applyProtection="1">
      <alignment vertical="top"/>
    </xf>
    <xf numFmtId="177" fontId="3" fillId="6" borderId="13" xfId="0" applyNumberFormat="1" applyFont="1" applyFill="1" applyBorder="1" applyAlignment="1" applyProtection="1">
      <alignment vertical="center"/>
    </xf>
    <xf numFmtId="177" fontId="3" fillId="6" borderId="14" xfId="1" applyNumberFormat="1" applyFont="1" applyFill="1" applyBorder="1" applyAlignment="1" applyProtection="1">
      <alignment horizontal="center" vertical="center"/>
    </xf>
    <xf numFmtId="177" fontId="3" fillId="6" borderId="16" xfId="1" applyNumberFormat="1" applyFont="1" applyFill="1" applyBorder="1" applyAlignment="1" applyProtection="1">
      <alignment horizontal="center" vertical="center"/>
    </xf>
    <xf numFmtId="177" fontId="3" fillId="6" borderId="13" xfId="1" applyNumberFormat="1" applyFont="1" applyFill="1" applyBorder="1" applyAlignment="1" applyProtection="1">
      <alignment horizontal="center" vertical="center"/>
    </xf>
    <xf numFmtId="0" fontId="3" fillId="6" borderId="1" xfId="1" applyNumberFormat="1" applyFont="1" applyFill="1" applyBorder="1" applyAlignment="1" applyProtection="1">
      <alignment horizontal="center" vertical="center"/>
    </xf>
    <xf numFmtId="177" fontId="3" fillId="6" borderId="1" xfId="1" applyNumberFormat="1" applyFont="1" applyFill="1" applyBorder="1" applyAlignment="1" applyProtection="1">
      <alignment horizontal="left" vertical="center" indent="1"/>
    </xf>
    <xf numFmtId="177" fontId="3" fillId="6" borderId="11" xfId="0" applyNumberFormat="1" applyFont="1" applyFill="1" applyBorder="1" applyAlignment="1" applyProtection="1">
      <alignment vertical="center"/>
    </xf>
    <xf numFmtId="177" fontId="3" fillId="6" borderId="17" xfId="1" applyNumberFormat="1" applyFont="1" applyFill="1" applyBorder="1" applyAlignment="1" applyProtection="1">
      <alignment horizontal="center" vertical="center" wrapText="1"/>
    </xf>
    <xf numFmtId="177" fontId="3" fillId="6" borderId="12" xfId="1" applyNumberFormat="1" applyFont="1" applyFill="1" applyBorder="1" applyAlignment="1" applyProtection="1">
      <alignment horizontal="center" vertical="center"/>
    </xf>
    <xf numFmtId="177" fontId="3" fillId="6" borderId="11" xfId="1" applyNumberFormat="1" applyFont="1" applyFill="1" applyBorder="1" applyAlignment="1" applyProtection="1">
      <alignment horizontal="center" vertical="center"/>
    </xf>
    <xf numFmtId="177" fontId="3" fillId="6" borderId="17" xfId="1" applyNumberFormat="1" applyFont="1" applyFill="1" applyBorder="1" applyAlignment="1" applyProtection="1">
      <alignment horizontal="center" vertical="center"/>
    </xf>
    <xf numFmtId="177" fontId="3" fillId="6" borderId="18" xfId="1" applyNumberFormat="1" applyFont="1" applyFill="1" applyBorder="1" applyAlignment="1" applyProtection="1">
      <alignment horizontal="center" vertical="center" wrapText="1"/>
    </xf>
    <xf numFmtId="177" fontId="3" fillId="6" borderId="18" xfId="1" applyNumberFormat="1" applyFont="1" applyFill="1" applyBorder="1" applyAlignment="1" applyProtection="1">
      <alignment horizontal="center" vertical="center"/>
    </xf>
    <xf numFmtId="0" fontId="3" fillId="6" borderId="5" xfId="1" applyNumberFormat="1" applyFont="1" applyFill="1" applyBorder="1" applyAlignment="1" applyProtection="1">
      <alignment horizontal="center" vertical="center"/>
    </xf>
    <xf numFmtId="177" fontId="3" fillId="5" borderId="0" xfId="0" applyNumberFormat="1" applyFont="1" applyFill="1" applyBorder="1" applyAlignment="1" applyProtection="1">
      <alignment vertical="top"/>
    </xf>
    <xf numFmtId="177" fontId="3" fillId="6" borderId="8" xfId="0" applyNumberFormat="1" applyFont="1" applyFill="1" applyBorder="1" applyAlignment="1" applyProtection="1">
      <alignment vertical="center"/>
    </xf>
    <xf numFmtId="177" fontId="3" fillId="6" borderId="9" xfId="0" applyNumberFormat="1" applyFont="1" applyFill="1" applyBorder="1" applyAlignment="1" applyProtection="1">
      <alignment vertical="center" wrapText="1"/>
    </xf>
    <xf numFmtId="177" fontId="3" fillId="6" borderId="10" xfId="0" applyNumberFormat="1" applyFont="1" applyFill="1" applyBorder="1" applyAlignment="1" applyProtection="1">
      <alignment vertical="center"/>
    </xf>
    <xf numFmtId="177" fontId="3" fillId="6" borderId="8" xfId="0" applyNumberFormat="1" applyFont="1" applyFill="1" applyBorder="1" applyAlignment="1" applyProtection="1">
      <alignment vertical="center" wrapText="1"/>
    </xf>
    <xf numFmtId="177" fontId="3" fillId="6" borderId="9" xfId="0" applyNumberFormat="1" applyFont="1" applyFill="1" applyBorder="1" applyAlignment="1" applyProtection="1">
      <alignment vertical="center"/>
    </xf>
    <xf numFmtId="0" fontId="3" fillId="6" borderId="4" xfId="0" applyNumberFormat="1" applyFont="1" applyFill="1" applyBorder="1" applyAlignment="1" applyProtection="1">
      <alignment horizontal="center" vertical="center"/>
    </xf>
    <xf numFmtId="177" fontId="3" fillId="6" borderId="4" xfId="1" applyNumberFormat="1" applyFont="1" applyFill="1" applyBorder="1" applyAlignment="1" applyProtection="1">
      <alignment horizontal="left" vertical="center" indent="1"/>
    </xf>
    <xf numFmtId="172" fontId="3" fillId="6" borderId="1" xfId="1" applyNumberFormat="1" applyFont="1" applyFill="1" applyBorder="1" applyAlignment="1" applyProtection="1">
      <alignment horizontal="center" vertical="center"/>
    </xf>
    <xf numFmtId="189" fontId="3" fillId="6" borderId="5" xfId="1" applyNumberFormat="1" applyFont="1" applyFill="1" applyBorder="1" applyAlignment="1" applyProtection="1">
      <alignment horizontal="center" vertical="center"/>
    </xf>
    <xf numFmtId="172" fontId="3" fillId="6" borderId="5" xfId="1" applyNumberFormat="1" applyFont="1" applyFill="1" applyBorder="1" applyAlignment="1" applyProtection="1">
      <alignment horizontal="center" vertical="center"/>
    </xf>
    <xf numFmtId="177" fontId="3" fillId="5" borderId="0" xfId="0" applyNumberFormat="1" applyFont="1" applyFill="1" applyBorder="1" applyAlignment="1" applyProtection="1">
      <alignment horizontal="left" vertical="top" indent="1"/>
    </xf>
    <xf numFmtId="172" fontId="3" fillId="6" borderId="4" xfId="0" applyNumberFormat="1" applyFont="1" applyFill="1" applyBorder="1" applyAlignment="1" applyProtection="1">
      <alignment horizontal="center" vertical="center"/>
    </xf>
    <xf numFmtId="0" fontId="3" fillId="5" borderId="0" xfId="0" applyFont="1" applyFill="1" applyBorder="1" applyAlignment="1" applyProtection="1">
      <alignment horizontal="left" vertical="top" indent="1"/>
    </xf>
    <xf numFmtId="184" fontId="3" fillId="0" borderId="15" xfId="1" applyNumberFormat="1" applyFont="1" applyFill="1" applyBorder="1" applyAlignment="1" applyProtection="1">
      <alignment horizontal="center" vertical="center"/>
      <protection locked="0"/>
    </xf>
    <xf numFmtId="0" fontId="4" fillId="0" borderId="0" xfId="0" applyFont="1" applyFill="1" applyAlignment="1" applyProtection="1">
      <alignment vertical="center"/>
    </xf>
    <xf numFmtId="49" fontId="4" fillId="5" borderId="0" xfId="1" applyNumberFormat="1" applyFont="1" applyFill="1" applyBorder="1" applyAlignment="1" applyProtection="1">
      <alignment vertical="center"/>
    </xf>
    <xf numFmtId="177" fontId="3" fillId="2" borderId="1" xfId="1" applyNumberFormat="1" applyFont="1" applyFill="1" applyBorder="1" applyAlignment="1" applyProtection="1">
      <alignment horizontal="center" vertical="center" wrapText="1"/>
    </xf>
    <xf numFmtId="0" fontId="9" fillId="0" borderId="0" xfId="0" applyFont="1" applyAlignment="1" applyProtection="1">
      <alignment vertical="center"/>
    </xf>
    <xf numFmtId="0" fontId="3" fillId="0" borderId="0" xfId="0" applyFont="1" applyAlignment="1" applyProtection="1">
      <alignment horizontal="right" vertical="center"/>
    </xf>
    <xf numFmtId="38" fontId="3" fillId="0" borderId="0" xfId="1" applyNumberFormat="1" applyFont="1" applyAlignment="1" applyProtection="1">
      <alignment horizontal="right" vertical="center"/>
    </xf>
    <xf numFmtId="0" fontId="4" fillId="5" borderId="0" xfId="0" applyFont="1" applyFill="1" applyAlignment="1" applyProtection="1">
      <alignment vertical="center"/>
    </xf>
    <xf numFmtId="177" fontId="9" fillId="5" borderId="0" xfId="0" applyNumberFormat="1" applyFont="1" applyFill="1" applyBorder="1" applyAlignment="1" applyProtection="1">
      <alignment vertical="center"/>
    </xf>
    <xf numFmtId="177" fontId="3" fillId="5" borderId="0" xfId="1" quotePrefix="1" applyNumberFormat="1" applyFont="1" applyFill="1" applyBorder="1" applyAlignment="1" applyProtection="1">
      <alignment vertical="center"/>
    </xf>
    <xf numFmtId="177" fontId="3" fillId="2" borderId="13" xfId="0" applyNumberFormat="1" applyFont="1" applyFill="1" applyBorder="1" applyAlignment="1" applyProtection="1">
      <alignment vertical="center" wrapText="1"/>
    </xf>
    <xf numFmtId="177" fontId="3" fillId="2" borderId="14" xfId="1" applyNumberFormat="1" applyFont="1" applyFill="1" applyBorder="1" applyAlignment="1" applyProtection="1">
      <alignment horizontal="center" vertical="center" wrapText="1"/>
    </xf>
    <xf numFmtId="177" fontId="3" fillId="2" borderId="16" xfId="1" applyNumberFormat="1" applyFont="1" applyFill="1" applyBorder="1" applyAlignment="1" applyProtection="1">
      <alignment horizontal="center" vertical="center" wrapText="1"/>
    </xf>
    <xf numFmtId="177" fontId="3" fillId="2" borderId="13" xfId="1" applyNumberFormat="1" applyFont="1" applyFill="1" applyBorder="1" applyAlignment="1" applyProtection="1">
      <alignment horizontal="center" vertical="center" wrapText="1"/>
    </xf>
    <xf numFmtId="177" fontId="3" fillId="5" borderId="0" xfId="0" applyNumberFormat="1" applyFont="1" applyFill="1" applyBorder="1" applyAlignment="1" applyProtection="1">
      <alignment horizontal="left" vertical="center" indent="1"/>
    </xf>
    <xf numFmtId="177" fontId="3" fillId="0" borderId="19" xfId="1" applyNumberFormat="1" applyFont="1" applyFill="1" applyBorder="1" applyAlignment="1" applyProtection="1">
      <alignment horizontal="center" vertical="center"/>
      <protection locked="0"/>
    </xf>
    <xf numFmtId="181" fontId="3" fillId="6" borderId="5" xfId="1" applyNumberFormat="1" applyFont="1" applyFill="1" applyBorder="1" applyAlignment="1" applyProtection="1">
      <alignment horizontal="center" vertical="center"/>
    </xf>
    <xf numFmtId="186" fontId="3" fillId="6" borderId="18" xfId="1" applyNumberFormat="1" applyFont="1" applyFill="1" applyBorder="1" applyAlignment="1" applyProtection="1">
      <alignment horizontal="center" vertical="center"/>
    </xf>
    <xf numFmtId="177" fontId="3" fillId="5" borderId="0" xfId="1" applyNumberFormat="1" applyFont="1" applyFill="1" applyBorder="1" applyAlignment="1" applyProtection="1">
      <alignment horizontal="left" vertical="center" indent="1"/>
    </xf>
    <xf numFmtId="186" fontId="3" fillId="0" borderId="15" xfId="1" applyNumberFormat="1" applyFont="1" applyFill="1" applyBorder="1" applyAlignment="1" applyProtection="1">
      <alignment horizontal="center" vertical="center"/>
      <protection locked="0"/>
    </xf>
    <xf numFmtId="177" fontId="3" fillId="6" borderId="1" xfId="1" applyNumberFormat="1" applyFont="1" applyFill="1" applyBorder="1" applyAlignment="1" applyProtection="1">
      <alignment horizontal="center" vertical="center"/>
    </xf>
    <xf numFmtId="177" fontId="3" fillId="6" borderId="5" xfId="1" applyNumberFormat="1" applyFont="1" applyFill="1" applyBorder="1" applyAlignment="1" applyProtection="1">
      <alignment horizontal="center" vertical="center"/>
    </xf>
    <xf numFmtId="177" fontId="3" fillId="6" borderId="4" xfId="0" applyNumberFormat="1" applyFont="1" applyFill="1" applyBorder="1" applyAlignment="1" applyProtection="1">
      <alignment horizontal="center" vertical="center"/>
    </xf>
    <xf numFmtId="183" fontId="3" fillId="6" borderId="5" xfId="1" applyNumberFormat="1" applyFont="1" applyFill="1" applyBorder="1" applyAlignment="1" applyProtection="1">
      <alignment horizontal="center" vertical="center"/>
    </xf>
    <xf numFmtId="177" fontId="9" fillId="5" borderId="0" xfId="0" applyNumberFormat="1" applyFont="1" applyFill="1" applyBorder="1" applyAlignment="1" applyProtection="1">
      <alignment horizontal="left" vertical="center" indent="1"/>
    </xf>
    <xf numFmtId="177" fontId="3" fillId="5" borderId="0" xfId="0" applyNumberFormat="1" applyFont="1" applyFill="1" applyBorder="1" applyAlignment="1" applyProtection="1">
      <alignment horizontal="right" vertical="center"/>
    </xf>
    <xf numFmtId="177" fontId="9" fillId="5" borderId="0" xfId="0" applyNumberFormat="1" applyFont="1" applyFill="1" applyBorder="1" applyAlignment="1" applyProtection="1">
      <alignment horizontal="left" vertical="center" wrapText="1" indent="1"/>
    </xf>
    <xf numFmtId="0" fontId="3" fillId="2" borderId="1" xfId="0" applyFont="1" applyFill="1" applyBorder="1" applyAlignment="1" applyProtection="1">
      <alignment horizontal="centerContinuous" vertical="center"/>
    </xf>
    <xf numFmtId="0" fontId="3" fillId="2" borderId="5" xfId="0" applyFont="1" applyFill="1" applyBorder="1" applyAlignment="1" applyProtection="1">
      <alignment horizontal="centerContinuous" vertical="center"/>
    </xf>
    <xf numFmtId="0" fontId="3" fillId="2" borderId="4" xfId="0" applyFont="1" applyFill="1" applyBorder="1" applyAlignment="1" applyProtection="1">
      <alignment horizontal="centerContinuous" vertical="center"/>
    </xf>
    <xf numFmtId="49" fontId="3" fillId="5" borderId="0" xfId="1" applyNumberFormat="1" applyFont="1" applyFill="1" applyBorder="1" applyAlignment="1" applyProtection="1">
      <alignment vertical="top"/>
    </xf>
    <xf numFmtId="0" fontId="3" fillId="5" borderId="17" xfId="0" applyFont="1" applyFill="1" applyBorder="1" applyAlignment="1" applyProtection="1">
      <alignment vertical="center"/>
    </xf>
    <xf numFmtId="49" fontId="3" fillId="5" borderId="17" xfId="1" applyNumberFormat="1" applyFont="1" applyFill="1" applyBorder="1" applyAlignment="1" applyProtection="1">
      <alignment horizontal="right" vertical="top"/>
    </xf>
    <xf numFmtId="0" fontId="3" fillId="5" borderId="17" xfId="0" applyFont="1" applyFill="1" applyBorder="1" applyAlignment="1" applyProtection="1">
      <alignment vertical="top"/>
    </xf>
    <xf numFmtId="0" fontId="3" fillId="5" borderId="17" xfId="0" applyFont="1" applyFill="1" applyBorder="1" applyAlignment="1" applyProtection="1">
      <alignment horizontal="left" vertical="center" indent="1"/>
    </xf>
    <xf numFmtId="177" fontId="3" fillId="5" borderId="17" xfId="0" applyNumberFormat="1" applyFont="1" applyFill="1" applyBorder="1" applyAlignment="1" applyProtection="1">
      <alignment vertical="top"/>
    </xf>
    <xf numFmtId="0" fontId="3" fillId="5" borderId="18" xfId="0" applyFont="1" applyFill="1" applyBorder="1" applyAlignment="1" applyProtection="1">
      <alignment vertical="center"/>
    </xf>
    <xf numFmtId="49" fontId="3" fillId="5" borderId="18" xfId="1" applyNumberFormat="1" applyFont="1" applyFill="1" applyBorder="1" applyAlignment="1" applyProtection="1">
      <alignment horizontal="right" vertical="top"/>
    </xf>
    <xf numFmtId="0" fontId="3" fillId="5" borderId="18" xfId="0" applyFont="1" applyFill="1" applyBorder="1" applyAlignment="1" applyProtection="1">
      <alignment vertical="top"/>
    </xf>
    <xf numFmtId="0" fontId="3" fillId="5" borderId="18" xfId="0" applyFont="1" applyFill="1" applyBorder="1" applyAlignment="1" applyProtection="1">
      <alignment horizontal="left" vertical="center" indent="1"/>
    </xf>
    <xf numFmtId="177" fontId="3" fillId="5" borderId="18" xfId="0" applyNumberFormat="1" applyFont="1" applyFill="1" applyBorder="1" applyAlignment="1" applyProtection="1">
      <alignment vertical="top"/>
    </xf>
    <xf numFmtId="0" fontId="4" fillId="5" borderId="0" xfId="0" applyFont="1" applyFill="1" applyBorder="1" applyAlignment="1" applyProtection="1">
      <alignment horizontal="left" vertical="top" indent="2"/>
    </xf>
    <xf numFmtId="0" fontId="4" fillId="0" borderId="0" xfId="0" applyFont="1" applyFill="1" applyAlignment="1" applyProtection="1">
      <alignment vertical="center" wrapText="1"/>
    </xf>
    <xf numFmtId="49" fontId="4" fillId="0" borderId="0" xfId="1" applyNumberFormat="1" applyFont="1" applyFill="1" applyAlignment="1" applyProtection="1">
      <alignment horizontal="right" vertical="center"/>
    </xf>
    <xf numFmtId="0" fontId="4" fillId="0" borderId="0" xfId="0" applyFont="1" applyFill="1" applyAlignment="1" applyProtection="1">
      <alignment horizontal="right" vertical="center"/>
    </xf>
    <xf numFmtId="38" fontId="4" fillId="0" borderId="0" xfId="1" applyNumberFormat="1" applyFont="1" applyFill="1" applyAlignment="1" applyProtection="1">
      <alignment horizontal="right" vertical="center"/>
    </xf>
    <xf numFmtId="0" fontId="6" fillId="0" borderId="0" xfId="0" applyFont="1" applyFill="1" applyAlignment="1" applyProtection="1">
      <alignment vertical="center" wrapText="1"/>
    </xf>
    <xf numFmtId="0" fontId="3" fillId="5" borderId="5" xfId="0" applyFont="1" applyFill="1" applyBorder="1" applyAlignment="1" applyProtection="1">
      <alignment vertical="center" wrapText="1"/>
    </xf>
    <xf numFmtId="38" fontId="3" fillId="5" borderId="0" xfId="1" applyNumberFormat="1" applyFont="1" applyFill="1" applyBorder="1" applyAlignment="1" applyProtection="1">
      <alignment horizontal="right" vertical="center" wrapText="1"/>
    </xf>
    <xf numFmtId="0" fontId="3" fillId="6" borderId="7" xfId="0" applyFont="1" applyFill="1" applyBorder="1" applyAlignment="1" applyProtection="1">
      <alignment horizontal="center" vertical="center" wrapText="1"/>
    </xf>
    <xf numFmtId="0" fontId="42" fillId="5" borderId="0" xfId="4" applyFont="1" applyFill="1" applyAlignment="1" applyProtection="1">
      <alignment vertical="center"/>
    </xf>
    <xf numFmtId="0" fontId="43" fillId="5" borderId="0" xfId="0" applyFont="1" applyFill="1" applyAlignment="1" applyProtection="1">
      <alignment vertical="center"/>
    </xf>
    <xf numFmtId="0" fontId="44" fillId="0" borderId="0" xfId="0" applyFont="1" applyAlignment="1" applyProtection="1">
      <alignment vertical="center"/>
    </xf>
    <xf numFmtId="0" fontId="44" fillId="5" borderId="0" xfId="0" applyFont="1" applyFill="1" applyAlignment="1" applyProtection="1">
      <alignment vertical="center"/>
    </xf>
    <xf numFmtId="0" fontId="45" fillId="5" borderId="0" xfId="0" applyFont="1" applyFill="1" applyAlignment="1" applyProtection="1">
      <alignment horizontal="centerContinuous" vertical="center"/>
    </xf>
    <xf numFmtId="177" fontId="3" fillId="0" borderId="7" xfId="0" applyNumberFormat="1" applyFont="1" applyFill="1" applyBorder="1" applyAlignment="1" applyProtection="1">
      <alignment vertical="center"/>
    </xf>
    <xf numFmtId="0" fontId="3" fillId="0" borderId="7" xfId="1" applyNumberFormat="1" applyFont="1" applyFill="1" applyBorder="1" applyAlignment="1" applyProtection="1">
      <alignment vertical="center"/>
      <protection locked="0"/>
    </xf>
    <xf numFmtId="177" fontId="3" fillId="2" borderId="14" xfId="1" applyNumberFormat="1" applyFont="1" applyFill="1" applyBorder="1" applyAlignment="1" applyProtection="1">
      <alignment horizontal="centerContinuous" vertical="center"/>
    </xf>
    <xf numFmtId="177" fontId="3" fillId="2" borderId="1" xfId="1" applyNumberFormat="1" applyFont="1" applyFill="1" applyBorder="1" applyAlignment="1" applyProtection="1">
      <alignment horizontal="centerContinuous" vertical="center"/>
    </xf>
    <xf numFmtId="177" fontId="3" fillId="2" borderId="11" xfId="0" applyNumberFormat="1" applyFont="1" applyFill="1" applyBorder="1" applyAlignment="1" applyProtection="1">
      <alignment horizontal="centerContinuous" vertical="center"/>
    </xf>
    <xf numFmtId="177" fontId="3" fillId="2" borderId="0" xfId="1" applyNumberFormat="1" applyFont="1" applyFill="1" applyBorder="1" applyAlignment="1" applyProtection="1">
      <alignment horizontal="centerContinuous" vertical="center"/>
    </xf>
    <xf numFmtId="177" fontId="3" fillId="2" borderId="5" xfId="1" applyNumberFormat="1" applyFont="1" applyFill="1" applyBorder="1" applyAlignment="1" applyProtection="1">
      <alignment horizontal="centerContinuous" vertical="center"/>
    </xf>
    <xf numFmtId="177" fontId="3" fillId="2" borderId="8" xfId="0" applyNumberFormat="1" applyFont="1" applyFill="1" applyBorder="1" applyAlignment="1" applyProtection="1">
      <alignment horizontal="centerContinuous" vertical="center"/>
    </xf>
    <xf numFmtId="177" fontId="3" fillId="2" borderId="9" xfId="1" applyNumberFormat="1" applyFont="1" applyFill="1" applyBorder="1" applyAlignment="1" applyProtection="1">
      <alignment horizontal="centerContinuous" vertical="center"/>
    </xf>
    <xf numFmtId="177" fontId="3" fillId="2" borderId="4" xfId="1" applyNumberFormat="1" applyFont="1" applyFill="1" applyBorder="1" applyAlignment="1" applyProtection="1">
      <alignment horizontal="centerContinuous" vertical="center"/>
    </xf>
    <xf numFmtId="177" fontId="3" fillId="2" borderId="4" xfId="1" applyNumberFormat="1" applyFont="1" applyFill="1" applyBorder="1" applyAlignment="1" applyProtection="1">
      <alignment horizontal="center" vertical="center" wrapText="1"/>
    </xf>
    <xf numFmtId="177" fontId="3" fillId="2" borderId="1" xfId="1" applyNumberFormat="1" applyFont="1" applyFill="1" applyBorder="1" applyAlignment="1" applyProtection="1">
      <alignment horizontal="center" vertical="center"/>
    </xf>
    <xf numFmtId="177" fontId="3" fillId="6" borderId="7" xfId="0" applyNumberFormat="1" applyFont="1" applyFill="1" applyBorder="1" applyAlignment="1" applyProtection="1">
      <alignment horizontal="center" vertical="center"/>
    </xf>
    <xf numFmtId="177" fontId="3" fillId="6" borderId="7" xfId="0" applyNumberFormat="1" applyFont="1" applyFill="1" applyBorder="1" applyAlignment="1" applyProtection="1">
      <alignment vertical="center" wrapText="1"/>
    </xf>
    <xf numFmtId="177" fontId="3" fillId="0" borderId="7" xfId="0" applyNumberFormat="1" applyFont="1" applyFill="1" applyBorder="1" applyAlignment="1" applyProtection="1">
      <alignment horizontal="center" vertical="center"/>
    </xf>
    <xf numFmtId="177" fontId="3" fillId="0" borderId="10" xfId="0" applyNumberFormat="1" applyFont="1" applyFill="1" applyBorder="1" applyAlignment="1" applyProtection="1">
      <alignment vertical="center"/>
    </xf>
    <xf numFmtId="177" fontId="3" fillId="0" borderId="3" xfId="0" applyNumberFormat="1" applyFont="1" applyFill="1" applyBorder="1" applyAlignment="1" applyProtection="1">
      <alignment vertical="center"/>
    </xf>
    <xf numFmtId="0" fontId="31" fillId="5" borderId="0" xfId="0" applyFont="1" applyFill="1" applyAlignment="1" applyProtection="1">
      <alignment vertical="center"/>
    </xf>
    <xf numFmtId="0" fontId="46" fillId="5" borderId="0" xfId="0" applyFont="1" applyFill="1" applyAlignment="1" applyProtection="1">
      <alignment vertical="center"/>
    </xf>
    <xf numFmtId="0" fontId="17" fillId="0" borderId="0" xfId="0" applyFont="1" applyAlignment="1" applyProtection="1">
      <alignment vertical="center"/>
    </xf>
    <xf numFmtId="0" fontId="18" fillId="5" borderId="0" xfId="0" applyFont="1" applyFill="1" applyAlignment="1" applyProtection="1">
      <alignment vertical="center"/>
    </xf>
    <xf numFmtId="177" fontId="5" fillId="3" borderId="0" xfId="0" applyNumberFormat="1" applyFont="1" applyFill="1" applyBorder="1" applyAlignment="1" applyProtection="1">
      <alignment vertical="center"/>
    </xf>
    <xf numFmtId="0" fontId="48" fillId="5" borderId="0" xfId="0" applyFont="1" applyFill="1" applyBorder="1" applyAlignment="1" applyProtection="1">
      <alignment horizontal="centerContinuous" vertical="center"/>
    </xf>
    <xf numFmtId="38" fontId="4" fillId="5" borderId="0" xfId="1" applyNumberFormat="1" applyFont="1" applyFill="1" applyBorder="1" applyAlignment="1" applyProtection="1">
      <alignment horizontal="centerContinuous" vertical="center"/>
    </xf>
    <xf numFmtId="0" fontId="3" fillId="2" borderId="1" xfId="0" applyFont="1" applyFill="1" applyBorder="1" applyAlignment="1" applyProtection="1">
      <alignment horizontal="centerContinuous" vertical="center" wrapText="1"/>
    </xf>
    <xf numFmtId="0" fontId="3" fillId="2" borderId="5" xfId="0" applyFont="1" applyFill="1" applyBorder="1" applyAlignment="1" applyProtection="1">
      <alignment horizontal="centerContinuous" vertical="center" wrapText="1"/>
    </xf>
    <xf numFmtId="0" fontId="3" fillId="2" borderId="4" xfId="0" quotePrefix="1" applyFont="1" applyFill="1" applyBorder="1" applyAlignment="1" applyProtection="1">
      <alignment horizontal="center" vertical="center" wrapText="1"/>
    </xf>
    <xf numFmtId="0" fontId="3" fillId="5" borderId="0" xfId="0" quotePrefix="1" applyFont="1" applyFill="1" applyBorder="1" applyAlignment="1" applyProtection="1">
      <alignment horizontal="center" vertical="center"/>
    </xf>
    <xf numFmtId="2" fontId="3" fillId="5" borderId="0" xfId="0" applyNumberFormat="1" applyFont="1" applyFill="1" applyBorder="1" applyAlignment="1" applyProtection="1">
      <alignment horizontal="center" vertical="center"/>
    </xf>
    <xf numFmtId="2" fontId="9" fillId="5" borderId="0" xfId="0" applyNumberFormat="1" applyFont="1" applyFill="1" applyBorder="1" applyAlignment="1" applyProtection="1">
      <alignment horizontal="right" vertical="center"/>
    </xf>
    <xf numFmtId="2" fontId="3" fillId="5" borderId="0" xfId="0" applyNumberFormat="1" applyFont="1" applyFill="1" applyBorder="1" applyAlignment="1" applyProtection="1">
      <alignment horizontal="right" vertical="center"/>
    </xf>
    <xf numFmtId="186" fontId="3" fillId="0" borderId="19" xfId="1" applyNumberFormat="1" applyFont="1" applyFill="1" applyBorder="1" applyAlignment="1" applyProtection="1">
      <alignment horizontal="center" vertical="center"/>
      <protection locked="0"/>
    </xf>
    <xf numFmtId="177" fontId="3" fillId="3" borderId="2" xfId="0" applyNumberFormat="1" applyFont="1" applyFill="1" applyBorder="1" applyAlignment="1" applyProtection="1">
      <alignment vertical="center"/>
    </xf>
    <xf numFmtId="0" fontId="16" fillId="0" borderId="0" xfId="0" applyFont="1" applyFill="1" applyBorder="1" applyAlignment="1" applyProtection="1">
      <alignment horizontal="center" vertical="center"/>
    </xf>
    <xf numFmtId="49" fontId="16" fillId="0" borderId="0" xfId="0" applyNumberFormat="1" applyFont="1" applyFill="1" applyBorder="1" applyAlignment="1" applyProtection="1">
      <alignment horizontal="center" vertical="center"/>
    </xf>
    <xf numFmtId="38" fontId="16" fillId="0" borderId="0" xfId="0" applyNumberFormat="1" applyFont="1" applyFill="1" applyBorder="1" applyAlignment="1" applyProtection="1">
      <alignment horizontal="center" vertical="center"/>
    </xf>
    <xf numFmtId="9" fontId="16" fillId="0" borderId="0" xfId="5" applyFont="1" applyFill="1" applyBorder="1" applyAlignment="1" applyProtection="1">
      <alignment horizontal="center" vertical="center"/>
    </xf>
    <xf numFmtId="0" fontId="29" fillId="0" borderId="0" xfId="0" applyNumberFormat="1" applyFont="1" applyFill="1" applyBorder="1" applyAlignment="1" applyProtection="1">
      <alignment vertical="center"/>
    </xf>
    <xf numFmtId="0" fontId="21" fillId="0" borderId="0" xfId="0" applyFont="1" applyFill="1" applyBorder="1" applyAlignment="1" applyProtection="1">
      <alignment vertical="center"/>
    </xf>
    <xf numFmtId="0" fontId="25" fillId="0" borderId="0" xfId="0" applyNumberFormat="1" applyFont="1" applyFill="1" applyBorder="1" applyAlignment="1" applyProtection="1">
      <alignment vertical="center"/>
    </xf>
    <xf numFmtId="0" fontId="25" fillId="0" borderId="0" xfId="0" applyFont="1" applyFill="1" applyBorder="1" applyAlignment="1" applyProtection="1">
      <alignment vertical="center"/>
    </xf>
    <xf numFmtId="38" fontId="21" fillId="0" borderId="0" xfId="0" applyNumberFormat="1" applyFont="1" applyFill="1" applyBorder="1" applyAlignment="1" applyProtection="1">
      <alignment vertical="center"/>
    </xf>
    <xf numFmtId="0" fontId="49" fillId="0" borderId="0" xfId="4" applyNumberFormat="1" applyFont="1" applyFill="1" applyBorder="1" applyAlignment="1" applyProtection="1">
      <alignment vertical="center"/>
    </xf>
    <xf numFmtId="0" fontId="56" fillId="0" borderId="0" xfId="3" applyAlignment="1" applyProtection="1"/>
    <xf numFmtId="0" fontId="56" fillId="0" borderId="0" xfId="3" applyFill="1" applyBorder="1" applyAlignment="1" applyProtection="1">
      <alignment vertical="center"/>
    </xf>
    <xf numFmtId="0" fontId="56" fillId="0" borderId="0" xfId="3" applyFill="1" applyBorder="1" applyAlignment="1" applyProtection="1">
      <alignment horizontal="center" vertical="center"/>
    </xf>
    <xf numFmtId="0" fontId="56" fillId="0" borderId="0" xfId="3" applyNumberFormat="1" applyFill="1" applyBorder="1" applyAlignment="1" applyProtection="1">
      <alignment horizontal="center" vertical="center"/>
    </xf>
    <xf numFmtId="0" fontId="56" fillId="0" borderId="0" xfId="3" applyAlignment="1" applyProtection="1">
      <alignment vertical="center"/>
    </xf>
    <xf numFmtId="0" fontId="55" fillId="5" borderId="0" xfId="4" applyFill="1" applyAlignment="1" applyProtection="1">
      <alignment vertical="center"/>
    </xf>
    <xf numFmtId="177" fontId="3" fillId="3" borderId="3" xfId="0" applyNumberFormat="1" applyFont="1" applyFill="1" applyBorder="1" applyAlignment="1" applyProtection="1">
      <alignment vertical="center"/>
    </xf>
    <xf numFmtId="177" fontId="3" fillId="3" borderId="6" xfId="0" applyNumberFormat="1" applyFont="1" applyFill="1" applyBorder="1" applyAlignment="1" applyProtection="1">
      <alignment vertical="center"/>
    </xf>
    <xf numFmtId="177" fontId="39" fillId="3" borderId="0" xfId="0" applyNumberFormat="1" applyFont="1" applyFill="1" applyBorder="1" applyAlignment="1" applyProtection="1">
      <alignment vertical="center"/>
    </xf>
    <xf numFmtId="49" fontId="9" fillId="0" borderId="0" xfId="0" applyNumberFormat="1" applyFont="1" applyAlignment="1" applyProtection="1">
      <alignment vertical="center"/>
    </xf>
    <xf numFmtId="0" fontId="5" fillId="2" borderId="6" xfId="0" applyFont="1" applyFill="1" applyBorder="1" applyAlignment="1" applyProtection="1">
      <alignment horizontal="centerContinuous" vertical="center" wrapText="1"/>
    </xf>
    <xf numFmtId="0" fontId="5" fillId="2" borderId="3" xfId="0" applyFont="1" applyFill="1" applyBorder="1" applyAlignment="1" applyProtection="1">
      <alignment horizontal="centerContinuous" vertical="center" wrapText="1"/>
    </xf>
    <xf numFmtId="49" fontId="5" fillId="5" borderId="0" xfId="0" applyNumberFormat="1" applyFont="1" applyFill="1" applyBorder="1" applyAlignment="1" applyProtection="1">
      <alignment horizontal="right" vertical="center"/>
    </xf>
    <xf numFmtId="49" fontId="5" fillId="5" borderId="0" xfId="1" applyNumberFormat="1" applyFont="1" applyFill="1" applyBorder="1" applyAlignment="1" applyProtection="1">
      <alignment horizontal="right" vertical="center"/>
    </xf>
    <xf numFmtId="49" fontId="38" fillId="5" borderId="0" xfId="0" applyNumberFormat="1" applyFont="1" applyFill="1" applyBorder="1" applyAlignment="1" applyProtection="1">
      <alignment horizontal="right" vertical="center"/>
    </xf>
    <xf numFmtId="49" fontId="5" fillId="5" borderId="0" xfId="0" applyNumberFormat="1" applyFont="1" applyFill="1" applyBorder="1" applyAlignment="1" applyProtection="1">
      <alignment horizontal="right" vertical="center" wrapText="1"/>
    </xf>
    <xf numFmtId="177" fontId="3" fillId="0" borderId="6" xfId="0" applyNumberFormat="1" applyFont="1" applyFill="1" applyBorder="1" applyAlignment="1" applyProtection="1">
      <alignment vertical="center"/>
      <protection locked="0"/>
    </xf>
    <xf numFmtId="0" fontId="59" fillId="5" borderId="0" xfId="4" applyFont="1" applyFill="1" applyBorder="1" applyAlignment="1" applyProtection="1">
      <alignment vertical="center"/>
    </xf>
    <xf numFmtId="0" fontId="18" fillId="5" borderId="0" xfId="0" quotePrefix="1" applyNumberFormat="1" applyFont="1" applyFill="1" applyBorder="1" applyAlignment="1" applyProtection="1">
      <alignment vertical="center"/>
    </xf>
    <xf numFmtId="0" fontId="32" fillId="4" borderId="0" xfId="0" applyNumberFormat="1" applyFont="1" applyFill="1" applyBorder="1" applyAlignment="1" applyProtection="1">
      <alignment horizontal="centerContinuous" vertical="center"/>
    </xf>
    <xf numFmtId="0" fontId="7" fillId="5" borderId="0" xfId="0" applyNumberFormat="1" applyFont="1" applyFill="1" applyBorder="1" applyAlignment="1" applyProtection="1">
      <alignment horizontal="right" vertical="center"/>
    </xf>
    <xf numFmtId="0" fontId="17" fillId="0" borderId="20" xfId="0" applyFont="1" applyFill="1" applyBorder="1" applyAlignment="1" applyProtection="1">
      <alignment horizontal="left" vertical="center"/>
    </xf>
    <xf numFmtId="0" fontId="17" fillId="0" borderId="20" xfId="0" applyNumberFormat="1" applyFont="1" applyFill="1" applyBorder="1" applyAlignment="1" applyProtection="1">
      <alignment vertical="center"/>
    </xf>
    <xf numFmtId="0" fontId="17" fillId="0" borderId="21" xfId="0" applyFont="1" applyFill="1" applyBorder="1" applyAlignment="1" applyProtection="1">
      <alignment horizontal="left" vertical="center"/>
    </xf>
    <xf numFmtId="0" fontId="17" fillId="0" borderId="22" xfId="0" applyFont="1" applyFill="1" applyBorder="1" applyAlignment="1" applyProtection="1">
      <alignment horizontal="left" vertical="center"/>
    </xf>
    <xf numFmtId="0" fontId="17" fillId="5" borderId="12" xfId="0" applyFont="1" applyFill="1" applyBorder="1" applyAlignment="1" applyProtection="1">
      <alignment horizontal="left" vertical="center"/>
    </xf>
    <xf numFmtId="0" fontId="17" fillId="5" borderId="11" xfId="0" applyFont="1" applyFill="1" applyBorder="1" applyAlignment="1" applyProtection="1">
      <alignment horizontal="left" vertical="center"/>
    </xf>
    <xf numFmtId="199" fontId="49" fillId="0" borderId="0" xfId="4" applyNumberFormat="1" applyFont="1" applyFill="1" applyBorder="1" applyAlignment="1" applyProtection="1">
      <alignment horizontal="right" vertical="center" shrinkToFit="1"/>
    </xf>
    <xf numFmtId="0" fontId="3" fillId="12" borderId="0" xfId="0" applyFont="1" applyFill="1" applyBorder="1" applyAlignment="1" applyProtection="1">
      <alignment horizontal="center" vertical="center"/>
    </xf>
    <xf numFmtId="0" fontId="3" fillId="12" borderId="0" xfId="0" applyFont="1" applyFill="1" applyBorder="1" applyAlignment="1" applyProtection="1">
      <alignment vertical="center"/>
    </xf>
    <xf numFmtId="0" fontId="21" fillId="0" borderId="0" xfId="0" applyNumberFormat="1" applyFont="1" applyFill="1" applyBorder="1" applyAlignment="1" applyProtection="1">
      <alignment vertical="center"/>
    </xf>
    <xf numFmtId="0" fontId="21" fillId="0" borderId="0" xfId="0" applyFont="1" applyFill="1" applyBorder="1" applyAlignment="1" applyProtection="1">
      <alignment horizontal="center" vertical="center"/>
    </xf>
    <xf numFmtId="0" fontId="21" fillId="13" borderId="0" xfId="0" applyFont="1" applyFill="1" applyBorder="1" applyAlignment="1" applyProtection="1">
      <alignment vertical="center"/>
    </xf>
    <xf numFmtId="0" fontId="29" fillId="13" borderId="0" xfId="0" applyNumberFormat="1" applyFont="1" applyFill="1" applyBorder="1" applyAlignment="1" applyProtection="1">
      <alignment vertical="center"/>
    </xf>
    <xf numFmtId="49" fontId="21" fillId="13" borderId="0" xfId="0" applyNumberFormat="1" applyFont="1" applyFill="1" applyBorder="1" applyAlignment="1" applyProtection="1">
      <alignment vertical="center"/>
    </xf>
    <xf numFmtId="38" fontId="21" fillId="13" borderId="0" xfId="0" applyNumberFormat="1" applyFont="1" applyFill="1" applyBorder="1" applyAlignment="1" applyProtection="1">
      <alignment vertical="center"/>
    </xf>
    <xf numFmtId="0" fontId="51" fillId="13" borderId="0" xfId="1" applyNumberFormat="1" applyFont="1" applyFill="1" applyBorder="1" applyAlignment="1" applyProtection="1">
      <alignment horizontal="right" vertical="center"/>
    </xf>
    <xf numFmtId="1" fontId="34" fillId="13" borderId="0" xfId="1" applyNumberFormat="1" applyFont="1" applyFill="1" applyBorder="1" applyAlignment="1" applyProtection="1">
      <alignment vertical="center"/>
    </xf>
    <xf numFmtId="49" fontId="34" fillId="13" borderId="0" xfId="1" applyNumberFormat="1" applyFont="1" applyFill="1" applyBorder="1" applyAlignment="1" applyProtection="1">
      <alignment horizontal="right" vertical="center"/>
    </xf>
    <xf numFmtId="0" fontId="21" fillId="13" borderId="0" xfId="0" applyNumberFormat="1" applyFont="1" applyFill="1" applyBorder="1" applyAlignment="1" applyProtection="1">
      <alignment vertical="center"/>
    </xf>
    <xf numFmtId="1" fontId="25" fillId="13" borderId="0" xfId="1" applyNumberFormat="1" applyFont="1" applyFill="1" applyBorder="1" applyAlignment="1" applyProtection="1">
      <alignment vertical="center"/>
    </xf>
    <xf numFmtId="49" fontId="30" fillId="13" borderId="0" xfId="1" applyNumberFormat="1" applyFont="1" applyFill="1" applyBorder="1" applyAlignment="1" applyProtection="1">
      <alignment horizontal="right" vertical="center"/>
    </xf>
    <xf numFmtId="1" fontId="25" fillId="13" borderId="0" xfId="0" applyNumberFormat="1" applyFont="1" applyFill="1" applyBorder="1" applyAlignment="1" applyProtection="1">
      <alignment vertical="center"/>
    </xf>
    <xf numFmtId="2" fontId="21" fillId="13" borderId="0" xfId="0" applyNumberFormat="1" applyFont="1" applyFill="1" applyBorder="1" applyAlignment="1" applyProtection="1">
      <alignment vertical="center"/>
    </xf>
    <xf numFmtId="9" fontId="21" fillId="13" borderId="0" xfId="5" applyFont="1" applyFill="1" applyBorder="1" applyAlignment="1" applyProtection="1">
      <alignment vertical="center"/>
    </xf>
    <xf numFmtId="0" fontId="21" fillId="13" borderId="0" xfId="1" applyNumberFormat="1" applyFont="1" applyFill="1" applyBorder="1" applyAlignment="1" applyProtection="1">
      <alignment horizontal="right" vertical="center"/>
    </xf>
    <xf numFmtId="1" fontId="21" fillId="13" borderId="0" xfId="0" applyNumberFormat="1" applyFont="1" applyFill="1" applyBorder="1" applyAlignment="1" applyProtection="1">
      <alignment horizontal="left" vertical="center"/>
    </xf>
    <xf numFmtId="49" fontId="21" fillId="13" borderId="0" xfId="0" applyNumberFormat="1" applyFont="1" applyFill="1" applyBorder="1" applyAlignment="1" applyProtection="1">
      <alignment horizontal="center" vertical="center"/>
    </xf>
    <xf numFmtId="49" fontId="21" fillId="13" borderId="0" xfId="1" applyNumberFormat="1" applyFont="1" applyFill="1" applyBorder="1" applyAlignment="1" applyProtection="1">
      <alignment vertical="center"/>
    </xf>
    <xf numFmtId="1" fontId="21" fillId="13" borderId="0" xfId="0" applyNumberFormat="1" applyFont="1" applyFill="1" applyBorder="1" applyAlignment="1" applyProtection="1">
      <alignment vertical="center"/>
    </xf>
    <xf numFmtId="49" fontId="21" fillId="13" borderId="0" xfId="1" applyNumberFormat="1" applyFont="1" applyFill="1" applyBorder="1" applyAlignment="1" applyProtection="1">
      <alignment horizontal="right" vertical="center"/>
    </xf>
    <xf numFmtId="0" fontId="21" fillId="13" borderId="0" xfId="1" applyNumberFormat="1" applyFont="1" applyFill="1" applyBorder="1" applyAlignment="1" applyProtection="1">
      <alignment vertical="center"/>
    </xf>
    <xf numFmtId="0" fontId="18" fillId="5" borderId="0" xfId="0" applyFont="1" applyFill="1" applyBorder="1" applyAlignment="1" applyProtection="1">
      <alignment horizontal="centerContinuous" vertical="center"/>
    </xf>
    <xf numFmtId="38" fontId="6" fillId="5" borderId="0" xfId="0" applyNumberFormat="1" applyFont="1" applyFill="1" applyBorder="1" applyAlignment="1" applyProtection="1">
      <alignment horizontal="right" vertical="center"/>
    </xf>
    <xf numFmtId="38" fontId="4" fillId="5" borderId="0" xfId="0" applyNumberFormat="1" applyFont="1" applyFill="1" applyBorder="1" applyAlignment="1" applyProtection="1">
      <alignment horizontal="right" vertical="center"/>
    </xf>
    <xf numFmtId="38" fontId="4" fillId="5" borderId="0" xfId="0" applyNumberFormat="1" applyFont="1" applyFill="1" applyBorder="1" applyAlignment="1" applyProtection="1">
      <alignment horizontal="left" vertical="center" indent="3"/>
    </xf>
    <xf numFmtId="0" fontId="6" fillId="0" borderId="0" xfId="0" applyFont="1" applyBorder="1" applyAlignment="1" applyProtection="1">
      <alignment horizontal="center" vertical="center"/>
    </xf>
    <xf numFmtId="49" fontId="4" fillId="0" borderId="0" xfId="0" applyNumberFormat="1" applyFont="1" applyBorder="1" applyAlignment="1" applyProtection="1">
      <alignment horizontal="right" vertical="center"/>
    </xf>
    <xf numFmtId="0" fontId="4" fillId="0" borderId="0" xfId="0" applyFont="1" applyBorder="1" applyAlignment="1" applyProtection="1">
      <alignment horizontal="right" vertical="center"/>
    </xf>
    <xf numFmtId="49" fontId="4" fillId="0" borderId="0" xfId="0" applyNumberFormat="1" applyFont="1" applyAlignment="1" applyProtection="1">
      <alignment horizontal="right" vertical="center"/>
    </xf>
    <xf numFmtId="0" fontId="4" fillId="0" borderId="0" xfId="0" applyFont="1" applyAlignment="1" applyProtection="1">
      <alignment horizontal="right"/>
    </xf>
    <xf numFmtId="49" fontId="6" fillId="0" borderId="0" xfId="0" applyNumberFormat="1" applyFont="1" applyAlignment="1" applyProtection="1">
      <alignment vertical="center"/>
    </xf>
    <xf numFmtId="0" fontId="6" fillId="0" borderId="0" xfId="0" applyFont="1" applyAlignment="1" applyProtection="1">
      <alignment vertical="center" wrapText="1"/>
    </xf>
    <xf numFmtId="0" fontId="6" fillId="0" borderId="0" xfId="0" applyFont="1" applyAlignment="1" applyProtection="1">
      <alignment horizontal="center" vertical="center" wrapText="1"/>
    </xf>
    <xf numFmtId="0" fontId="4" fillId="0" borderId="0" xfId="0" applyFont="1" applyAlignment="1" applyProtection="1">
      <alignment vertical="center" wrapText="1"/>
    </xf>
    <xf numFmtId="38" fontId="9" fillId="5" borderId="0" xfId="1" applyNumberFormat="1" applyFont="1" applyFill="1" applyBorder="1" applyAlignment="1" applyProtection="1">
      <alignment horizontal="right" vertical="center"/>
    </xf>
    <xf numFmtId="0" fontId="10" fillId="5" borderId="0" xfId="0" applyFont="1" applyFill="1" applyBorder="1" applyAlignment="1" applyProtection="1">
      <alignment vertical="top"/>
    </xf>
    <xf numFmtId="0" fontId="8" fillId="5" borderId="0" xfId="0" applyFont="1" applyFill="1" applyBorder="1" applyAlignment="1" applyProtection="1">
      <alignment horizontal="left" vertical="center" indent="1"/>
    </xf>
    <xf numFmtId="0" fontId="6" fillId="14" borderId="0" xfId="0" applyFont="1" applyFill="1" applyAlignment="1" applyProtection="1">
      <alignment horizontal="center" vertical="center"/>
    </xf>
    <xf numFmtId="177" fontId="47" fillId="5" borderId="0" xfId="0" applyNumberFormat="1" applyFont="1" applyFill="1" applyBorder="1" applyAlignment="1" applyProtection="1">
      <alignment horizontal="left" vertical="center" indent="1"/>
    </xf>
    <xf numFmtId="178" fontId="3" fillId="6" borderId="5" xfId="1" applyNumberFormat="1" applyFont="1" applyFill="1" applyBorder="1" applyAlignment="1" applyProtection="1">
      <alignment horizontal="center" vertical="center"/>
    </xf>
    <xf numFmtId="184" fontId="3" fillId="0" borderId="19" xfId="1" applyNumberFormat="1" applyFont="1" applyFill="1" applyBorder="1" applyAlignment="1" applyProtection="1">
      <alignment horizontal="center" vertical="center"/>
      <protection locked="0"/>
    </xf>
    <xf numFmtId="176" fontId="3" fillId="6" borderId="5" xfId="1" applyNumberFormat="1" applyFont="1" applyFill="1" applyBorder="1" applyAlignment="1" applyProtection="1">
      <alignment horizontal="center" vertical="center"/>
    </xf>
    <xf numFmtId="200" fontId="17" fillId="6" borderId="6" xfId="0" applyNumberFormat="1" applyFont="1" applyFill="1" applyBorder="1" applyAlignment="1" applyProtection="1">
      <alignment horizontal="left" vertical="center"/>
    </xf>
    <xf numFmtId="0" fontId="60" fillId="5" borderId="0" xfId="0" applyFont="1" applyFill="1" applyAlignment="1" applyProtection="1">
      <alignment horizontal="centerContinuous" vertical="center"/>
    </xf>
    <xf numFmtId="0" fontId="61" fillId="5" borderId="0" xfId="0" applyFont="1" applyFill="1" applyBorder="1" applyAlignment="1" applyProtection="1">
      <alignment horizontal="right" vertical="center"/>
    </xf>
    <xf numFmtId="0" fontId="62" fillId="5" borderId="0" xfId="0" applyFont="1" applyFill="1" applyBorder="1" applyAlignment="1" applyProtection="1">
      <alignment vertical="center"/>
    </xf>
    <xf numFmtId="0" fontId="62" fillId="5" borderId="0" xfId="0" applyFont="1" applyFill="1" applyBorder="1" applyAlignment="1" applyProtection="1">
      <alignment horizontal="right" vertical="center"/>
    </xf>
    <xf numFmtId="0" fontId="14" fillId="4" borderId="0" xfId="0" applyFont="1" applyFill="1" applyAlignment="1" applyProtection="1">
      <alignment horizontal="center" vertical="center"/>
    </xf>
    <xf numFmtId="0" fontId="63" fillId="0" borderId="0" xfId="0" applyFont="1" applyBorder="1" applyAlignment="1" applyProtection="1">
      <alignment horizontal="center" vertical="center"/>
    </xf>
    <xf numFmtId="0" fontId="37" fillId="5" borderId="0" xfId="0" applyFont="1" applyFill="1" applyBorder="1" applyAlignment="1" applyProtection="1">
      <alignment vertical="center"/>
    </xf>
    <xf numFmtId="0" fontId="58" fillId="5" borderId="0" xfId="0" applyFont="1" applyFill="1" applyBorder="1" applyAlignment="1" applyProtection="1">
      <alignment vertical="center"/>
    </xf>
    <xf numFmtId="38" fontId="58" fillId="5" borderId="0" xfId="0" applyNumberFormat="1" applyFont="1" applyFill="1" applyBorder="1" applyAlignment="1" applyProtection="1">
      <alignment vertical="center"/>
    </xf>
    <xf numFmtId="0" fontId="37" fillId="5" borderId="0" xfId="0" applyFont="1" applyFill="1" applyBorder="1" applyAlignment="1" applyProtection="1">
      <alignment horizontal="right" vertical="center"/>
    </xf>
    <xf numFmtId="177" fontId="37" fillId="0" borderId="7" xfId="0" applyNumberFormat="1" applyFont="1" applyFill="1" applyBorder="1" applyAlignment="1" applyProtection="1">
      <alignment vertical="center"/>
      <protection locked="0"/>
    </xf>
    <xf numFmtId="0" fontId="37" fillId="0" borderId="0" xfId="0" applyFont="1" applyBorder="1" applyAlignment="1" applyProtection="1">
      <alignment vertical="center"/>
    </xf>
    <xf numFmtId="0" fontId="65" fillId="5" borderId="0" xfId="0" applyFont="1" applyFill="1" applyBorder="1" applyAlignment="1" applyProtection="1">
      <alignment vertical="center"/>
    </xf>
    <xf numFmtId="0" fontId="66" fillId="5" borderId="0" xfId="0" applyFont="1" applyFill="1" applyBorder="1" applyAlignment="1" applyProtection="1">
      <alignment vertical="center"/>
    </xf>
    <xf numFmtId="0" fontId="67" fillId="0" borderId="0" xfId="0" applyFont="1" applyFill="1" applyBorder="1" applyAlignment="1" applyProtection="1">
      <alignment horizontal="center" vertical="center"/>
    </xf>
    <xf numFmtId="0" fontId="68" fillId="5" borderId="0" xfId="0" applyFont="1" applyFill="1" applyBorder="1" applyAlignment="1" applyProtection="1">
      <alignment vertical="center"/>
    </xf>
    <xf numFmtId="0" fontId="68" fillId="5" borderId="0" xfId="0" applyFont="1" applyFill="1" applyBorder="1" applyAlignment="1" applyProtection="1">
      <alignment horizontal="right" vertical="center"/>
    </xf>
    <xf numFmtId="177" fontId="69" fillId="5" borderId="0" xfId="0" applyNumberFormat="1" applyFont="1" applyFill="1" applyBorder="1" applyAlignment="1" applyProtection="1">
      <alignment vertical="center"/>
    </xf>
    <xf numFmtId="0" fontId="68" fillId="0" borderId="0" xfId="0" applyFont="1" applyFill="1" applyBorder="1" applyAlignment="1" applyProtection="1">
      <alignment vertical="center"/>
    </xf>
    <xf numFmtId="177" fontId="68" fillId="5" borderId="0" xfId="0" applyNumberFormat="1" applyFont="1" applyFill="1" applyBorder="1" applyAlignment="1" applyProtection="1">
      <alignment vertical="center"/>
    </xf>
    <xf numFmtId="0" fontId="63" fillId="0" borderId="0" xfId="0" applyFont="1" applyFill="1" applyBorder="1" applyAlignment="1" applyProtection="1">
      <alignment horizontal="center" vertical="center"/>
    </xf>
    <xf numFmtId="0" fontId="58" fillId="5" borderId="0" xfId="0" applyFont="1" applyFill="1" applyBorder="1" applyAlignment="1" applyProtection="1">
      <alignment horizontal="right" vertical="center"/>
    </xf>
    <xf numFmtId="38" fontId="37" fillId="5" borderId="0" xfId="0" applyNumberFormat="1" applyFont="1" applyFill="1" applyBorder="1" applyAlignment="1" applyProtection="1">
      <alignment horizontal="right" vertical="center"/>
    </xf>
    <xf numFmtId="0" fontId="37" fillId="0" borderId="0" xfId="0" applyFont="1" applyFill="1" applyBorder="1" applyAlignment="1" applyProtection="1">
      <alignment vertical="center"/>
    </xf>
    <xf numFmtId="0" fontId="63" fillId="0" borderId="0" xfId="0" applyFont="1" applyFill="1" applyAlignment="1" applyProtection="1">
      <alignment horizontal="center"/>
    </xf>
    <xf numFmtId="177" fontId="37" fillId="6" borderId="7" xfId="0" applyNumberFormat="1" applyFont="1" applyFill="1" applyBorder="1" applyAlignment="1" applyProtection="1">
      <alignment vertical="center"/>
    </xf>
    <xf numFmtId="180" fontId="37" fillId="6" borderId="7" xfId="0" applyNumberFormat="1" applyFont="1" applyFill="1" applyBorder="1" applyAlignment="1" applyProtection="1">
      <alignment horizontal="center" vertical="center"/>
    </xf>
    <xf numFmtId="0" fontId="37" fillId="5" borderId="0" xfId="0" applyFont="1" applyFill="1" applyBorder="1" applyProtection="1"/>
    <xf numFmtId="0" fontId="37" fillId="0" borderId="0" xfId="0" applyFont="1" applyFill="1" applyProtection="1"/>
    <xf numFmtId="177" fontId="3" fillId="2" borderId="13" xfId="0" applyNumberFormat="1" applyFont="1" applyFill="1" applyBorder="1" applyAlignment="1" applyProtection="1">
      <alignment horizontal="centerContinuous" vertical="center" wrapText="1"/>
    </xf>
    <xf numFmtId="0" fontId="70" fillId="0" borderId="0" xfId="0" applyFont="1" applyBorder="1" applyAlignment="1" applyProtection="1">
      <alignment vertical="center"/>
    </xf>
    <xf numFmtId="0" fontId="66" fillId="5" borderId="0" xfId="0" applyFont="1" applyFill="1" applyBorder="1" applyAlignment="1" applyProtection="1">
      <alignment horizontal="right" vertical="center"/>
    </xf>
    <xf numFmtId="38" fontId="66" fillId="5" borderId="0" xfId="1" applyNumberFormat="1" applyFont="1" applyFill="1" applyBorder="1" applyAlignment="1" applyProtection="1">
      <alignment horizontal="right" vertical="center"/>
    </xf>
    <xf numFmtId="0" fontId="66" fillId="0" borderId="0" xfId="0" applyFont="1" applyBorder="1" applyAlignment="1" applyProtection="1">
      <alignment vertical="center"/>
    </xf>
    <xf numFmtId="0" fontId="70" fillId="0" borderId="0" xfId="0" applyFont="1" applyFill="1" applyAlignment="1" applyProtection="1">
      <alignment vertical="center"/>
    </xf>
    <xf numFmtId="0" fontId="65" fillId="5" borderId="0" xfId="0" applyFont="1" applyFill="1" applyBorder="1" applyAlignment="1" applyProtection="1">
      <alignment vertical="top"/>
    </xf>
    <xf numFmtId="0" fontId="65" fillId="0" borderId="0" xfId="0" applyFont="1" applyFill="1" applyAlignment="1" applyProtection="1">
      <alignment vertical="center"/>
    </xf>
    <xf numFmtId="0" fontId="65" fillId="5" borderId="0" xfId="0" applyFont="1" applyFill="1" applyBorder="1" applyAlignment="1" applyProtection="1">
      <alignment vertical="top" wrapText="1"/>
    </xf>
    <xf numFmtId="0" fontId="65" fillId="5" borderId="0" xfId="0" applyFont="1" applyFill="1" applyBorder="1" applyAlignment="1" applyProtection="1">
      <alignment vertical="center" wrapText="1"/>
    </xf>
    <xf numFmtId="0" fontId="65" fillId="0" borderId="0" xfId="0" applyFont="1" applyFill="1" applyAlignment="1" applyProtection="1">
      <alignment vertical="center" wrapText="1"/>
    </xf>
    <xf numFmtId="177" fontId="65" fillId="5" borderId="0" xfId="0" applyNumberFormat="1" applyFont="1" applyFill="1" applyBorder="1" applyAlignment="1" applyProtection="1">
      <alignment vertical="center"/>
    </xf>
    <xf numFmtId="177" fontId="65" fillId="5" borderId="0" xfId="0" applyNumberFormat="1" applyFont="1" applyFill="1" applyBorder="1" applyAlignment="1" applyProtection="1">
      <alignment vertical="top"/>
    </xf>
    <xf numFmtId="0" fontId="70" fillId="0" borderId="0" xfId="0" applyFont="1" applyAlignment="1" applyProtection="1">
      <alignment vertical="center"/>
    </xf>
    <xf numFmtId="0" fontId="70" fillId="0" borderId="0" xfId="0" applyFont="1" applyAlignment="1" applyProtection="1">
      <alignment horizontal="center" vertical="center"/>
    </xf>
    <xf numFmtId="0" fontId="66" fillId="0" borderId="0" xfId="0" applyFont="1" applyAlignment="1" applyProtection="1">
      <alignment vertical="center"/>
    </xf>
    <xf numFmtId="0" fontId="65" fillId="2" borderId="4" xfId="0" applyFont="1" applyFill="1" applyBorder="1" applyAlignment="1" applyProtection="1">
      <alignment horizontal="center" vertical="center"/>
    </xf>
    <xf numFmtId="38" fontId="65" fillId="2" borderId="7" xfId="1" applyNumberFormat="1" applyFont="1" applyFill="1" applyBorder="1" applyAlignment="1" applyProtection="1">
      <alignment horizontal="center" vertical="center"/>
    </xf>
    <xf numFmtId="0" fontId="70" fillId="0" borderId="0" xfId="0" applyFont="1" applyAlignment="1" applyProtection="1">
      <alignment vertical="center" wrapText="1"/>
    </xf>
    <xf numFmtId="0" fontId="66" fillId="5" borderId="0" xfId="0" applyFont="1" applyFill="1" applyBorder="1" applyAlignment="1" applyProtection="1">
      <alignment vertical="center" wrapText="1"/>
    </xf>
    <xf numFmtId="0" fontId="70" fillId="0" borderId="0" xfId="0" applyFont="1" applyAlignment="1" applyProtection="1">
      <alignment horizontal="center" vertical="center" wrapText="1"/>
    </xf>
    <xf numFmtId="0" fontId="66" fillId="0" borderId="0" xfId="0" applyFont="1" applyAlignment="1" applyProtection="1">
      <alignment vertical="center" wrapText="1"/>
    </xf>
    <xf numFmtId="0" fontId="65" fillId="5" borderId="0" xfId="0" applyNumberFormat="1" applyFont="1" applyFill="1" applyBorder="1" applyAlignment="1" applyProtection="1">
      <alignment horizontal="center" vertical="center"/>
    </xf>
    <xf numFmtId="0" fontId="3" fillId="5" borderId="9" xfId="0" applyNumberFormat="1" applyFont="1" applyFill="1" applyBorder="1" applyAlignment="1" applyProtection="1">
      <alignment horizontal="center" vertical="center"/>
    </xf>
    <xf numFmtId="0" fontId="3" fillId="5" borderId="9" xfId="1" applyNumberFormat="1" applyFont="1" applyFill="1" applyBorder="1" applyAlignment="1" applyProtection="1">
      <alignment vertical="center"/>
    </xf>
    <xf numFmtId="0" fontId="3" fillId="5" borderId="14" xfId="0" applyNumberFormat="1" applyFont="1" applyFill="1" applyBorder="1" applyAlignment="1" applyProtection="1">
      <alignment horizontal="center" vertical="center"/>
    </xf>
    <xf numFmtId="0" fontId="3" fillId="5" borderId="14" xfId="1" applyNumberFormat="1" applyFont="1" applyFill="1" applyBorder="1" applyAlignment="1" applyProtection="1">
      <alignment vertical="center"/>
    </xf>
    <xf numFmtId="0" fontId="3" fillId="0" borderId="7" xfId="1" applyNumberFormat="1" applyFont="1" applyFill="1" applyBorder="1" applyAlignment="1" applyProtection="1">
      <alignment vertical="top" wrapText="1"/>
      <protection locked="0"/>
    </xf>
    <xf numFmtId="0" fontId="64" fillId="0" borderId="0" xfId="0" applyFont="1" applyFill="1" applyAlignment="1" applyProtection="1">
      <alignment vertical="center"/>
    </xf>
    <xf numFmtId="177" fontId="65" fillId="2" borderId="8" xfId="0" applyNumberFormat="1" applyFont="1" applyFill="1" applyBorder="1" applyAlignment="1" applyProtection="1">
      <alignment vertical="center"/>
    </xf>
    <xf numFmtId="177" fontId="65" fillId="2" borderId="11" xfId="0" applyNumberFormat="1" applyFont="1" applyFill="1" applyBorder="1" applyAlignment="1" applyProtection="1">
      <alignment vertical="center"/>
    </xf>
    <xf numFmtId="177" fontId="65" fillId="6" borderId="13" xfId="0" applyNumberFormat="1" applyFont="1" applyFill="1" applyBorder="1" applyAlignment="1" applyProtection="1">
      <alignment vertical="center"/>
    </xf>
    <xf numFmtId="177" fontId="65" fillId="6" borderId="14" xfId="1" applyNumberFormat="1" applyFont="1" applyFill="1" applyBorder="1" applyAlignment="1" applyProtection="1">
      <alignment horizontal="center" vertical="center"/>
    </xf>
    <xf numFmtId="177" fontId="65" fillId="6" borderId="16" xfId="1" applyNumberFormat="1" applyFont="1" applyFill="1" applyBorder="1" applyAlignment="1" applyProtection="1">
      <alignment horizontal="center" vertical="center"/>
    </xf>
    <xf numFmtId="177" fontId="65" fillId="6" borderId="13" xfId="1" applyNumberFormat="1" applyFont="1" applyFill="1" applyBorder="1" applyAlignment="1" applyProtection="1">
      <alignment horizontal="center" vertical="center"/>
    </xf>
    <xf numFmtId="177" fontId="65" fillId="6" borderId="1" xfId="1" applyNumberFormat="1" applyFont="1" applyFill="1" applyBorder="1" applyAlignment="1" applyProtection="1">
      <alignment horizontal="left" vertical="center" indent="1"/>
    </xf>
    <xf numFmtId="177" fontId="65" fillId="6" borderId="11" xfId="0" applyNumberFormat="1" applyFont="1" applyFill="1" applyBorder="1" applyAlignment="1" applyProtection="1">
      <alignment vertical="center"/>
    </xf>
    <xf numFmtId="177" fontId="65" fillId="6" borderId="8" xfId="0" applyNumberFormat="1" applyFont="1" applyFill="1" applyBorder="1" applyAlignment="1" applyProtection="1">
      <alignment vertical="center"/>
    </xf>
    <xf numFmtId="177" fontId="65" fillId="6" borderId="9" xfId="0" applyNumberFormat="1" applyFont="1" applyFill="1" applyBorder="1" applyAlignment="1" applyProtection="1">
      <alignment vertical="center" wrapText="1"/>
    </xf>
    <xf numFmtId="177" fontId="65" fillId="6" borderId="10" xfId="0" applyNumberFormat="1" applyFont="1" applyFill="1" applyBorder="1" applyAlignment="1" applyProtection="1">
      <alignment vertical="center"/>
    </xf>
    <xf numFmtId="177" fontId="65" fillId="6" borderId="8" xfId="0" applyNumberFormat="1" applyFont="1" applyFill="1" applyBorder="1" applyAlignment="1" applyProtection="1">
      <alignment vertical="center" wrapText="1"/>
    </xf>
    <xf numFmtId="177" fontId="65" fillId="6" borderId="9" xfId="0" applyNumberFormat="1" applyFont="1" applyFill="1" applyBorder="1" applyAlignment="1" applyProtection="1">
      <alignment vertical="center"/>
    </xf>
    <xf numFmtId="177" fontId="65" fillId="6" borderId="4" xfId="1" applyNumberFormat="1" applyFont="1" applyFill="1" applyBorder="1" applyAlignment="1" applyProtection="1">
      <alignment horizontal="left" vertical="center" indent="1"/>
    </xf>
    <xf numFmtId="201" fontId="3" fillId="6" borderId="7" xfId="0" applyNumberFormat="1" applyFont="1" applyFill="1" applyBorder="1" applyAlignment="1" applyProtection="1">
      <alignment horizontal="center" vertical="center"/>
    </xf>
    <xf numFmtId="201" fontId="3" fillId="0" borderId="7" xfId="0" applyNumberFormat="1" applyFont="1" applyFill="1" applyBorder="1" applyAlignment="1" applyProtection="1">
      <alignment horizontal="center" vertical="center"/>
      <protection locked="0"/>
    </xf>
    <xf numFmtId="49" fontId="5" fillId="5" borderId="0" xfId="0" applyNumberFormat="1" applyFont="1" applyFill="1" applyBorder="1" applyAlignment="1" applyProtection="1">
      <alignment vertical="center"/>
    </xf>
    <xf numFmtId="38" fontId="3" fillId="6" borderId="7" xfId="0" applyNumberFormat="1" applyFont="1" applyFill="1" applyBorder="1" applyAlignment="1" applyProtection="1">
      <alignment vertical="center" shrinkToFit="1"/>
    </xf>
    <xf numFmtId="177" fontId="65" fillId="2" borderId="13" xfId="0" applyNumberFormat="1" applyFont="1" applyFill="1" applyBorder="1" applyAlignment="1" applyProtection="1">
      <alignment vertical="center" wrapText="1"/>
    </xf>
    <xf numFmtId="177" fontId="65" fillId="6" borderId="1" xfId="1" applyNumberFormat="1" applyFont="1" applyFill="1" applyBorder="1" applyAlignment="1" applyProtection="1">
      <alignment horizontal="center" vertical="center"/>
    </xf>
    <xf numFmtId="177" fontId="65" fillId="6" borderId="4" xfId="0" applyNumberFormat="1" applyFont="1" applyFill="1" applyBorder="1" applyAlignment="1" applyProtection="1">
      <alignment horizontal="center" vertical="center"/>
    </xf>
    <xf numFmtId="177" fontId="3" fillId="5" borderId="0" xfId="0" applyNumberFormat="1" applyFont="1" applyFill="1" applyBorder="1" applyAlignment="1" applyProtection="1">
      <alignment horizontal="left" vertical="center" indent="2"/>
    </xf>
    <xf numFmtId="177" fontId="65" fillId="5" borderId="0" xfId="0" applyNumberFormat="1" applyFont="1" applyFill="1" applyBorder="1" applyAlignment="1" applyProtection="1">
      <alignment vertical="center" wrapText="1"/>
    </xf>
    <xf numFmtId="0" fontId="71" fillId="5" borderId="0" xfId="0" quotePrefix="1" applyNumberFormat="1" applyFont="1" applyFill="1" applyBorder="1" applyAlignment="1" applyProtection="1">
      <alignment vertical="center"/>
    </xf>
    <xf numFmtId="0" fontId="70" fillId="0" borderId="0" xfId="0" applyFont="1" applyFill="1" applyBorder="1" applyAlignment="1" applyProtection="1">
      <alignment vertical="center" wrapText="1"/>
    </xf>
    <xf numFmtId="0" fontId="66" fillId="0" borderId="0" xfId="0" applyFont="1" applyFill="1" applyBorder="1" applyAlignment="1" applyProtection="1">
      <alignment vertical="center" wrapText="1"/>
    </xf>
    <xf numFmtId="0" fontId="50" fillId="15" borderId="0" xfId="0" applyNumberFormat="1" applyFont="1" applyFill="1" applyBorder="1" applyAlignment="1" applyProtection="1">
      <alignment vertical="center"/>
    </xf>
    <xf numFmtId="0" fontId="21" fillId="15" borderId="0" xfId="0" applyFont="1" applyFill="1" applyBorder="1" applyAlignment="1" applyProtection="1">
      <alignment vertical="center"/>
    </xf>
    <xf numFmtId="1" fontId="34" fillId="15" borderId="0" xfId="1" applyNumberFormat="1" applyFont="1" applyFill="1" applyBorder="1" applyAlignment="1" applyProtection="1">
      <alignment vertical="center"/>
    </xf>
    <xf numFmtId="49" fontId="21" fillId="15" borderId="0" xfId="0" applyNumberFormat="1" applyFont="1" applyFill="1" applyBorder="1" applyAlignment="1" applyProtection="1">
      <alignment vertical="center"/>
    </xf>
    <xf numFmtId="49" fontId="34" fillId="15" borderId="0" xfId="1" applyNumberFormat="1" applyFont="1" applyFill="1" applyBorder="1" applyAlignment="1" applyProtection="1">
      <alignment horizontal="right" vertical="center"/>
    </xf>
    <xf numFmtId="0" fontId="25" fillId="15" borderId="0" xfId="0" applyNumberFormat="1" applyFont="1" applyFill="1" applyBorder="1" applyAlignment="1" applyProtection="1">
      <alignment vertical="center"/>
    </xf>
    <xf numFmtId="1" fontId="25" fillId="15" borderId="0" xfId="1" applyNumberFormat="1" applyFont="1" applyFill="1" applyBorder="1" applyAlignment="1" applyProtection="1">
      <alignment vertical="center"/>
    </xf>
    <xf numFmtId="49" fontId="25" fillId="15" borderId="0" xfId="0" applyNumberFormat="1" applyFont="1" applyFill="1" applyBorder="1" applyAlignment="1" applyProtection="1">
      <alignment vertical="center"/>
    </xf>
    <xf numFmtId="0" fontId="25" fillId="15" borderId="0" xfId="0" applyFont="1" applyFill="1" applyBorder="1" applyAlignment="1" applyProtection="1">
      <alignment vertical="center"/>
    </xf>
    <xf numFmtId="49" fontId="30" fillId="15" borderId="0" xfId="1" applyNumberFormat="1" applyFont="1" applyFill="1" applyBorder="1" applyAlignment="1" applyProtection="1">
      <alignment horizontal="right" vertical="center"/>
    </xf>
    <xf numFmtId="1" fontId="25" fillId="15" borderId="0" xfId="0" applyNumberFormat="1" applyFont="1" applyFill="1" applyBorder="1" applyAlignment="1" applyProtection="1">
      <alignment vertical="center"/>
    </xf>
    <xf numFmtId="0" fontId="21" fillId="15" borderId="0" xfId="1" applyNumberFormat="1" applyFont="1" applyFill="1" applyBorder="1" applyAlignment="1" applyProtection="1">
      <alignment horizontal="right" vertical="center"/>
    </xf>
    <xf numFmtId="0" fontId="29" fillId="15" borderId="0" xfId="0" applyFont="1" applyFill="1" applyBorder="1" applyAlignment="1" applyProtection="1">
      <alignment vertical="center"/>
    </xf>
    <xf numFmtId="49" fontId="29" fillId="15" borderId="0" xfId="0" applyNumberFormat="1" applyFont="1" applyFill="1" applyBorder="1" applyAlignment="1" applyProtection="1">
      <alignment vertical="center"/>
    </xf>
    <xf numFmtId="38" fontId="28" fillId="15" borderId="0" xfId="0" applyNumberFormat="1" applyFont="1" applyFill="1" applyBorder="1" applyAlignment="1" applyProtection="1">
      <alignment vertical="center"/>
    </xf>
    <xf numFmtId="0" fontId="28" fillId="15" borderId="0" xfId="0" applyFont="1" applyFill="1" applyBorder="1" applyAlignment="1" applyProtection="1">
      <alignment vertical="center"/>
    </xf>
    <xf numFmtId="49" fontId="28" fillId="15" borderId="0" xfId="0" applyNumberFormat="1" applyFont="1" applyFill="1" applyBorder="1" applyAlignment="1" applyProtection="1">
      <alignment vertical="center"/>
    </xf>
    <xf numFmtId="0" fontId="34" fillId="15" borderId="0" xfId="0" applyFont="1" applyFill="1" applyBorder="1" applyAlignment="1" applyProtection="1">
      <alignment vertical="center"/>
    </xf>
    <xf numFmtId="49" fontId="34" fillId="15" borderId="0" xfId="0" applyNumberFormat="1" applyFont="1" applyFill="1" applyBorder="1" applyAlignment="1" applyProtection="1">
      <alignment vertical="center"/>
    </xf>
    <xf numFmtId="38" fontId="35" fillId="15" borderId="0" xfId="0" applyNumberFormat="1" applyFont="1" applyFill="1" applyBorder="1" applyAlignment="1" applyProtection="1">
      <alignment vertical="center"/>
    </xf>
    <xf numFmtId="0" fontId="35" fillId="15" borderId="0" xfId="0" applyFont="1" applyFill="1" applyBorder="1" applyAlignment="1" applyProtection="1">
      <alignment vertical="center"/>
    </xf>
    <xf numFmtId="49" fontId="35" fillId="15" borderId="0" xfId="0" applyNumberFormat="1" applyFont="1" applyFill="1" applyBorder="1" applyAlignment="1" applyProtection="1">
      <alignment vertical="center"/>
    </xf>
    <xf numFmtId="38" fontId="32" fillId="15" borderId="0" xfId="0" applyNumberFormat="1" applyFont="1" applyFill="1" applyBorder="1" applyAlignment="1" applyProtection="1">
      <alignment vertical="center"/>
    </xf>
    <xf numFmtId="0" fontId="32" fillId="15" borderId="0" xfId="0" applyFont="1" applyFill="1" applyBorder="1" applyAlignment="1" applyProtection="1">
      <alignment vertical="center"/>
    </xf>
    <xf numFmtId="0" fontId="32" fillId="15" borderId="0" xfId="0" applyNumberFormat="1" applyFont="1" applyFill="1" applyBorder="1" applyAlignment="1" applyProtection="1">
      <alignment vertical="center"/>
    </xf>
    <xf numFmtId="49" fontId="32" fillId="15" borderId="0" xfId="0" applyNumberFormat="1" applyFont="1" applyFill="1" applyBorder="1" applyAlignment="1" applyProtection="1">
      <alignment vertical="center"/>
    </xf>
    <xf numFmtId="2" fontId="32" fillId="15" borderId="0" xfId="0" applyNumberFormat="1" applyFont="1" applyFill="1" applyBorder="1" applyAlignment="1" applyProtection="1">
      <alignment vertical="center"/>
    </xf>
    <xf numFmtId="0" fontId="35" fillId="15" borderId="0" xfId="0" applyNumberFormat="1" applyFont="1" applyFill="1" applyBorder="1" applyAlignment="1" applyProtection="1">
      <alignment vertical="center"/>
    </xf>
    <xf numFmtId="0" fontId="18" fillId="15" borderId="0" xfId="0" applyFont="1" applyFill="1" applyBorder="1" applyAlignment="1" applyProtection="1">
      <alignment vertical="center"/>
    </xf>
    <xf numFmtId="49" fontId="18" fillId="15" borderId="0" xfId="0" applyNumberFormat="1" applyFont="1" applyFill="1" applyBorder="1" applyAlignment="1" applyProtection="1">
      <alignment horizontal="center" vertical="center"/>
    </xf>
    <xf numFmtId="38" fontId="18" fillId="15" borderId="0" xfId="0" applyNumberFormat="1" applyFont="1" applyFill="1" applyBorder="1" applyAlignment="1" applyProtection="1">
      <alignment vertical="center"/>
    </xf>
    <xf numFmtId="49" fontId="28" fillId="15" borderId="0" xfId="1" applyNumberFormat="1" applyFont="1" applyFill="1" applyBorder="1" applyAlignment="1" applyProtection="1">
      <alignment horizontal="right" vertical="center"/>
    </xf>
    <xf numFmtId="9" fontId="32" fillId="15" borderId="0" xfId="5" applyFont="1" applyFill="1" applyBorder="1" applyAlignment="1" applyProtection="1">
      <alignment vertical="center"/>
    </xf>
    <xf numFmtId="1" fontId="35" fillId="15" borderId="0" xfId="0" applyNumberFormat="1" applyFont="1" applyFill="1" applyBorder="1" applyAlignment="1" applyProtection="1">
      <alignment horizontal="left" vertical="center"/>
    </xf>
    <xf numFmtId="1" fontId="32" fillId="15" borderId="0" xfId="0" applyNumberFormat="1" applyFont="1" applyFill="1" applyBorder="1" applyAlignment="1" applyProtection="1">
      <alignment horizontal="left" vertical="center"/>
    </xf>
    <xf numFmtId="49" fontId="18" fillId="15" borderId="0" xfId="0" applyNumberFormat="1" applyFont="1" applyFill="1" applyBorder="1" applyAlignment="1" applyProtection="1">
      <alignment vertical="center"/>
    </xf>
    <xf numFmtId="0" fontId="13" fillId="15" borderId="0" xfId="0" applyNumberFormat="1" applyFont="1" applyFill="1" applyBorder="1" applyAlignment="1" applyProtection="1">
      <alignment horizontal="center" vertical="center"/>
    </xf>
    <xf numFmtId="49" fontId="73" fillId="5" borderId="0" xfId="0" applyNumberFormat="1" applyFont="1" applyFill="1" applyBorder="1" applyAlignment="1" applyProtection="1">
      <alignment horizontal="right" vertical="center"/>
    </xf>
    <xf numFmtId="0" fontId="73" fillId="5" borderId="0" xfId="0" applyFont="1" applyFill="1" applyBorder="1" applyAlignment="1" applyProtection="1">
      <alignment vertical="center"/>
    </xf>
    <xf numFmtId="0" fontId="74" fillId="5" borderId="0" xfId="0" applyFont="1" applyFill="1" applyBorder="1" applyAlignment="1" applyProtection="1">
      <alignment horizontal="left" vertical="center" indent="1"/>
    </xf>
    <xf numFmtId="0" fontId="74" fillId="5" borderId="0" xfId="0" applyFont="1" applyFill="1" applyBorder="1" applyAlignment="1" applyProtection="1">
      <alignment vertical="center"/>
    </xf>
    <xf numFmtId="0" fontId="74" fillId="5" borderId="0" xfId="0" applyFont="1" applyFill="1" applyBorder="1" applyAlignment="1" applyProtection="1">
      <alignment horizontal="left" vertical="center" indent="2"/>
    </xf>
    <xf numFmtId="38" fontId="74" fillId="5" borderId="0" xfId="0" applyNumberFormat="1" applyFont="1" applyFill="1" applyBorder="1" applyAlignment="1" applyProtection="1">
      <alignment horizontal="left" vertical="center" indent="3"/>
    </xf>
    <xf numFmtId="38" fontId="74" fillId="5" borderId="0" xfId="0" applyNumberFormat="1" applyFont="1" applyFill="1" applyBorder="1" applyAlignment="1" applyProtection="1">
      <alignment vertical="center"/>
    </xf>
    <xf numFmtId="0" fontId="74" fillId="5" borderId="0" xfId="0" applyFont="1" applyFill="1" applyBorder="1" applyAlignment="1" applyProtection="1">
      <alignment horizontal="right" vertical="center"/>
    </xf>
    <xf numFmtId="38" fontId="73" fillId="5" borderId="0" xfId="0" applyNumberFormat="1" applyFont="1" applyFill="1" applyBorder="1" applyAlignment="1" applyProtection="1">
      <alignment vertical="center"/>
    </xf>
    <xf numFmtId="49" fontId="75" fillId="5" borderId="0" xfId="0" applyNumberFormat="1" applyFont="1" applyFill="1" applyBorder="1" applyAlignment="1" applyProtection="1">
      <alignment horizontal="right" vertical="center"/>
    </xf>
    <xf numFmtId="0" fontId="75" fillId="5" borderId="0" xfId="0" applyFont="1" applyFill="1" applyBorder="1" applyAlignment="1" applyProtection="1">
      <alignment vertical="center"/>
    </xf>
    <xf numFmtId="0" fontId="75" fillId="5" borderId="0" xfId="0" applyFont="1" applyFill="1" applyBorder="1" applyAlignment="1" applyProtection="1">
      <alignment horizontal="left" vertical="center" indent="1"/>
    </xf>
    <xf numFmtId="0" fontId="76" fillId="5" borderId="0" xfId="0" applyFont="1" applyFill="1" applyBorder="1" applyAlignment="1" applyProtection="1">
      <alignment vertical="center"/>
    </xf>
    <xf numFmtId="0" fontId="75" fillId="5" borderId="0" xfId="0" applyFont="1" applyFill="1" applyBorder="1" applyAlignment="1" applyProtection="1">
      <alignment horizontal="right" vertical="center"/>
    </xf>
    <xf numFmtId="49" fontId="77" fillId="5" borderId="0" xfId="0" applyNumberFormat="1" applyFont="1" applyFill="1" applyBorder="1" applyAlignment="1" applyProtection="1">
      <alignment horizontal="right" vertical="center"/>
    </xf>
    <xf numFmtId="0" fontId="78" fillId="5" borderId="0" xfId="0" applyFont="1" applyFill="1" applyBorder="1" applyAlignment="1" applyProtection="1">
      <alignment horizontal="left" vertical="center" indent="1"/>
    </xf>
    <xf numFmtId="0" fontId="78" fillId="5" borderId="0" xfId="0" applyFont="1" applyFill="1" applyBorder="1" applyAlignment="1" applyProtection="1">
      <alignment horizontal="left" vertical="center"/>
    </xf>
    <xf numFmtId="0" fontId="77" fillId="5" borderId="0" xfId="0" applyFont="1" applyFill="1" applyBorder="1" applyAlignment="1" applyProtection="1">
      <alignment vertical="center"/>
    </xf>
    <xf numFmtId="0" fontId="78" fillId="5" borderId="0" xfId="0" applyFont="1" applyFill="1" applyBorder="1" applyAlignment="1" applyProtection="1">
      <alignment vertical="center"/>
    </xf>
    <xf numFmtId="49" fontId="79" fillId="5" borderId="0" xfId="0" applyNumberFormat="1" applyFont="1" applyFill="1" applyBorder="1" applyAlignment="1" applyProtection="1">
      <alignment horizontal="right" vertical="center"/>
    </xf>
    <xf numFmtId="0" fontId="79" fillId="5" borderId="0" xfId="0" applyFont="1" applyFill="1" applyBorder="1" applyAlignment="1" applyProtection="1">
      <alignment vertical="center"/>
    </xf>
    <xf numFmtId="0" fontId="80" fillId="5" borderId="0" xfId="0" applyFont="1" applyFill="1" applyBorder="1" applyAlignment="1" applyProtection="1">
      <alignment vertical="center"/>
    </xf>
    <xf numFmtId="0" fontId="80" fillId="5" borderId="0" xfId="0" applyFont="1" applyFill="1" applyBorder="1" applyAlignment="1" applyProtection="1">
      <alignment horizontal="right" vertical="center"/>
    </xf>
    <xf numFmtId="0" fontId="79" fillId="5" borderId="0" xfId="0" applyFont="1" applyFill="1" applyBorder="1" applyAlignment="1" applyProtection="1">
      <alignment horizontal="right" vertical="center"/>
    </xf>
    <xf numFmtId="0" fontId="79" fillId="0" borderId="0" xfId="0" applyFont="1" applyFill="1" applyAlignment="1" applyProtection="1">
      <alignment horizontal="center" vertical="center"/>
    </xf>
    <xf numFmtId="0" fontId="77" fillId="0" borderId="0" xfId="0" applyFont="1" applyFill="1" applyAlignment="1" applyProtection="1">
      <alignment vertical="center"/>
    </xf>
    <xf numFmtId="0" fontId="77" fillId="5" borderId="0" xfId="0" applyFont="1" applyFill="1" applyBorder="1" applyAlignment="1" applyProtection="1">
      <alignment horizontal="right" vertical="center"/>
    </xf>
    <xf numFmtId="38" fontId="5" fillId="2" borderId="7" xfId="0" applyNumberFormat="1" applyFont="1" applyFill="1" applyBorder="1" applyAlignment="1" applyProtection="1">
      <alignment horizontal="centerContinuous" vertical="center"/>
    </xf>
    <xf numFmtId="177" fontId="5" fillId="3" borderId="7" xfId="0" applyNumberFormat="1" applyFont="1" applyFill="1" applyBorder="1" applyAlignment="1" applyProtection="1">
      <alignment vertical="center"/>
    </xf>
    <xf numFmtId="177" fontId="5" fillId="0" borderId="6" xfId="0" applyNumberFormat="1" applyFont="1" applyFill="1" applyBorder="1" applyAlignment="1" applyProtection="1">
      <alignment vertical="center"/>
      <protection locked="0"/>
    </xf>
    <xf numFmtId="177" fontId="5" fillId="0" borderId="3" xfId="0" applyNumberFormat="1" applyFont="1" applyFill="1" applyBorder="1" applyAlignment="1" applyProtection="1">
      <alignment vertical="center"/>
      <protection locked="0"/>
    </xf>
    <xf numFmtId="49" fontId="81" fillId="5" borderId="0" xfId="0" applyNumberFormat="1" applyFont="1" applyFill="1" applyBorder="1" applyAlignment="1" applyProtection="1">
      <alignment horizontal="right" vertical="center"/>
    </xf>
    <xf numFmtId="0" fontId="82" fillId="5" borderId="0" xfId="0" applyFont="1" applyFill="1" applyBorder="1" applyAlignment="1" applyProtection="1">
      <alignment vertical="center"/>
    </xf>
    <xf numFmtId="0" fontId="82" fillId="5" borderId="0" xfId="0" applyFont="1" applyFill="1" applyBorder="1" applyAlignment="1" applyProtection="1">
      <alignment horizontal="left" vertical="center"/>
    </xf>
    <xf numFmtId="0" fontId="83" fillId="5" borderId="0" xfId="0" applyFont="1" applyFill="1" applyBorder="1" applyAlignment="1" applyProtection="1">
      <alignment horizontal="left" vertical="center"/>
    </xf>
    <xf numFmtId="0" fontId="82" fillId="5" borderId="0" xfId="0" applyFont="1" applyFill="1" applyBorder="1" applyAlignment="1" applyProtection="1">
      <alignment horizontal="right" vertical="center"/>
    </xf>
    <xf numFmtId="0" fontId="83" fillId="5" borderId="0" xfId="0" applyFont="1" applyFill="1" applyBorder="1" applyAlignment="1" applyProtection="1">
      <alignment horizontal="right" vertical="center"/>
    </xf>
    <xf numFmtId="0" fontId="81" fillId="5" borderId="0" xfId="0" applyFont="1" applyFill="1" applyBorder="1" applyAlignment="1" applyProtection="1">
      <alignment horizontal="left" vertical="center"/>
    </xf>
    <xf numFmtId="0" fontId="84" fillId="5" borderId="0" xfId="0" applyFont="1" applyFill="1" applyBorder="1" applyAlignment="1" applyProtection="1">
      <alignment horizontal="left" vertical="center"/>
    </xf>
    <xf numFmtId="0" fontId="81" fillId="5" borderId="0" xfId="0" applyFont="1" applyFill="1" applyBorder="1" applyAlignment="1" applyProtection="1">
      <alignment horizontal="right" vertical="center"/>
    </xf>
    <xf numFmtId="38" fontId="3" fillId="5" borderId="12" xfId="0" applyNumberFormat="1" applyFont="1" applyFill="1" applyBorder="1" applyAlignment="1" applyProtection="1">
      <alignment vertical="center"/>
    </xf>
    <xf numFmtId="0" fontId="85" fillId="5" borderId="0" xfId="0" applyNumberFormat="1" applyFont="1" applyFill="1" applyBorder="1" applyAlignment="1" applyProtection="1">
      <alignment vertical="center"/>
    </xf>
    <xf numFmtId="49" fontId="86" fillId="5" borderId="0" xfId="0" applyNumberFormat="1" applyFont="1" applyFill="1" applyBorder="1" applyAlignment="1" applyProtection="1">
      <alignment vertical="center"/>
    </xf>
    <xf numFmtId="38" fontId="17" fillId="2" borderId="1" xfId="1" applyNumberFormat="1" applyFont="1" applyFill="1" applyBorder="1" applyAlignment="1" applyProtection="1">
      <alignment horizontal="center" vertical="center"/>
    </xf>
    <xf numFmtId="38" fontId="17" fillId="2" borderId="4" xfId="1" applyNumberFormat="1" applyFont="1" applyFill="1" applyBorder="1" applyAlignment="1" applyProtection="1">
      <alignment horizontal="center" vertical="center"/>
    </xf>
    <xf numFmtId="186" fontId="3" fillId="6" borderId="5" xfId="1" applyNumberFormat="1" applyFont="1" applyFill="1" applyBorder="1" applyAlignment="1" applyProtection="1">
      <alignment horizontal="center" vertical="center"/>
    </xf>
    <xf numFmtId="49" fontId="73" fillId="5" borderId="0" xfId="1" applyNumberFormat="1" applyFont="1" applyFill="1" applyBorder="1" applyAlignment="1" applyProtection="1">
      <alignment horizontal="right" vertical="top"/>
    </xf>
    <xf numFmtId="0" fontId="73" fillId="5" borderId="0" xfId="0" applyFont="1" applyFill="1" applyBorder="1" applyAlignment="1" applyProtection="1">
      <alignment vertical="top"/>
    </xf>
    <xf numFmtId="0" fontId="88" fillId="5" borderId="0" xfId="0" applyFont="1" applyFill="1" applyBorder="1" applyAlignment="1" applyProtection="1">
      <alignment vertical="center"/>
    </xf>
    <xf numFmtId="0" fontId="88" fillId="5" borderId="0" xfId="0" applyFont="1" applyFill="1" applyBorder="1" applyAlignment="1" applyProtection="1">
      <alignment horizontal="left" vertical="top" wrapText="1" indent="1"/>
    </xf>
    <xf numFmtId="0" fontId="73" fillId="5" borderId="0" xfId="0" applyFont="1" applyFill="1" applyBorder="1" applyAlignment="1" applyProtection="1">
      <alignment horizontal="left" vertical="center" indent="1"/>
    </xf>
    <xf numFmtId="49" fontId="89" fillId="5" borderId="0" xfId="1" applyNumberFormat="1" applyFont="1" applyFill="1" applyBorder="1" applyAlignment="1" applyProtection="1">
      <alignment horizontal="right" vertical="top"/>
    </xf>
    <xf numFmtId="0" fontId="89" fillId="5" borderId="0" xfId="0" applyFont="1" applyFill="1" applyBorder="1" applyAlignment="1" applyProtection="1">
      <alignment vertical="top"/>
    </xf>
    <xf numFmtId="0" fontId="88" fillId="5" borderId="0" xfId="0" applyFont="1" applyFill="1" applyBorder="1" applyAlignment="1" applyProtection="1">
      <alignment horizontal="left" vertical="center" indent="1"/>
    </xf>
    <xf numFmtId="177" fontId="88" fillId="5" borderId="0" xfId="0" applyNumberFormat="1" applyFont="1" applyFill="1" applyBorder="1" applyAlignment="1" applyProtection="1">
      <alignment horizontal="left" vertical="top" wrapText="1" indent="1"/>
    </xf>
    <xf numFmtId="0" fontId="73" fillId="5" borderId="0" xfId="0" applyFont="1" applyFill="1" applyBorder="1" applyAlignment="1" applyProtection="1">
      <alignment horizontal="left" vertical="top" wrapText="1" indent="1"/>
    </xf>
    <xf numFmtId="0" fontId="73" fillId="5" borderId="0" xfId="0" applyFont="1" applyFill="1" applyBorder="1" applyAlignment="1" applyProtection="1">
      <alignment horizontal="left" vertical="top" indent="1"/>
    </xf>
    <xf numFmtId="49" fontId="73" fillId="5" borderId="0" xfId="1" applyNumberFormat="1" applyFont="1" applyFill="1" applyBorder="1" applyAlignment="1" applyProtection="1">
      <alignment vertical="top"/>
    </xf>
    <xf numFmtId="177" fontId="89" fillId="5" borderId="0" xfId="0" applyNumberFormat="1" applyFont="1" applyFill="1" applyBorder="1" applyAlignment="1" applyProtection="1">
      <alignment vertical="center"/>
    </xf>
    <xf numFmtId="177" fontId="89" fillId="6" borderId="11" xfId="0" applyNumberFormat="1" applyFont="1" applyFill="1" applyBorder="1" applyAlignment="1" applyProtection="1">
      <alignment vertical="center"/>
    </xf>
    <xf numFmtId="177" fontId="89" fillId="6" borderId="17" xfId="1" applyNumberFormat="1" applyFont="1" applyFill="1" applyBorder="1" applyAlignment="1" applyProtection="1">
      <alignment horizontal="center" vertical="center" wrapText="1"/>
    </xf>
    <xf numFmtId="177" fontId="89" fillId="6" borderId="12" xfId="1" applyNumberFormat="1" applyFont="1" applyFill="1" applyBorder="1" applyAlignment="1" applyProtection="1">
      <alignment horizontal="center" vertical="center"/>
    </xf>
    <xf numFmtId="177" fontId="89" fillId="6" borderId="11" xfId="1" applyNumberFormat="1" applyFont="1" applyFill="1" applyBorder="1" applyAlignment="1" applyProtection="1">
      <alignment horizontal="center" vertical="center"/>
    </xf>
    <xf numFmtId="177" fontId="89" fillId="6" borderId="18" xfId="1" applyNumberFormat="1" applyFont="1" applyFill="1" applyBorder="1" applyAlignment="1" applyProtection="1">
      <alignment horizontal="center" vertical="center" wrapText="1"/>
    </xf>
    <xf numFmtId="0" fontId="89" fillId="6" borderId="5" xfId="1" applyNumberFormat="1" applyFont="1" applyFill="1" applyBorder="1" applyAlignment="1" applyProtection="1">
      <alignment horizontal="center" vertical="center"/>
    </xf>
    <xf numFmtId="177" fontId="89" fillId="6" borderId="13" xfId="0" applyNumberFormat="1" applyFont="1" applyFill="1" applyBorder="1" applyAlignment="1" applyProtection="1">
      <alignment vertical="center"/>
    </xf>
    <xf numFmtId="177" fontId="89" fillId="6" borderId="14" xfId="1" applyNumberFormat="1" applyFont="1" applyFill="1" applyBorder="1" applyAlignment="1" applyProtection="1">
      <alignment horizontal="center" vertical="center"/>
    </xf>
    <xf numFmtId="177" fontId="89" fillId="6" borderId="16" xfId="1" applyNumberFormat="1" applyFont="1" applyFill="1" applyBorder="1" applyAlignment="1" applyProtection="1">
      <alignment horizontal="center" vertical="center"/>
    </xf>
    <xf numFmtId="177" fontId="89" fillId="6" borderId="13" xfId="1" applyNumberFormat="1" applyFont="1" applyFill="1" applyBorder="1" applyAlignment="1" applyProtection="1">
      <alignment horizontal="center" vertical="center"/>
    </xf>
    <xf numFmtId="172" fontId="89" fillId="6" borderId="1" xfId="1" applyNumberFormat="1" applyFont="1" applyFill="1" applyBorder="1" applyAlignment="1" applyProtection="1">
      <alignment horizontal="center" vertical="center"/>
    </xf>
    <xf numFmtId="177" fontId="89" fillId="6" borderId="1" xfId="1" applyNumberFormat="1" applyFont="1" applyFill="1" applyBorder="1" applyAlignment="1" applyProtection="1">
      <alignment horizontal="left" vertical="center" indent="1"/>
    </xf>
    <xf numFmtId="0" fontId="89" fillId="5" borderId="0" xfId="0" applyFont="1" applyFill="1" applyBorder="1" applyAlignment="1" applyProtection="1">
      <alignment horizontal="left" vertical="center" indent="1"/>
    </xf>
    <xf numFmtId="177" fontId="89" fillId="5" borderId="0" xfId="0" applyNumberFormat="1" applyFont="1" applyFill="1" applyBorder="1" applyAlignment="1" applyProtection="1">
      <alignment vertical="top"/>
    </xf>
    <xf numFmtId="177" fontId="89" fillId="6" borderId="8" xfId="0" applyNumberFormat="1" applyFont="1" applyFill="1" applyBorder="1" applyAlignment="1" applyProtection="1">
      <alignment vertical="center"/>
    </xf>
    <xf numFmtId="177" fontId="89" fillId="6" borderId="9" xfId="0" applyNumberFormat="1" applyFont="1" applyFill="1" applyBorder="1" applyAlignment="1" applyProtection="1">
      <alignment vertical="center" wrapText="1"/>
    </xf>
    <xf numFmtId="177" fontId="89" fillId="6" borderId="10" xfId="0" applyNumberFormat="1" applyFont="1" applyFill="1" applyBorder="1" applyAlignment="1" applyProtection="1">
      <alignment vertical="center"/>
    </xf>
    <xf numFmtId="177" fontId="89" fillId="6" borderId="8" xfId="0" applyNumberFormat="1" applyFont="1" applyFill="1" applyBorder="1" applyAlignment="1" applyProtection="1">
      <alignment vertical="center" wrapText="1"/>
    </xf>
    <xf numFmtId="177" fontId="89" fillId="6" borderId="9" xfId="0" applyNumberFormat="1" applyFont="1" applyFill="1" applyBorder="1" applyAlignment="1" applyProtection="1">
      <alignment vertical="center"/>
    </xf>
    <xf numFmtId="172" fontId="89" fillId="6" borderId="4" xfId="0" applyNumberFormat="1" applyFont="1" applyFill="1" applyBorder="1" applyAlignment="1" applyProtection="1">
      <alignment horizontal="center" vertical="center"/>
    </xf>
    <xf numFmtId="177" fontId="89" fillId="6" borderId="4" xfId="1" applyNumberFormat="1" applyFont="1" applyFill="1" applyBorder="1" applyAlignment="1" applyProtection="1">
      <alignment horizontal="left" vertical="center" indent="1"/>
    </xf>
    <xf numFmtId="0" fontId="89" fillId="5" borderId="0" xfId="0" applyFont="1" applyFill="1" applyBorder="1" applyAlignment="1" applyProtection="1">
      <alignment vertical="center"/>
    </xf>
    <xf numFmtId="49" fontId="73" fillId="5" borderId="0" xfId="1" applyNumberFormat="1" applyFont="1" applyFill="1" applyBorder="1" applyAlignment="1" applyProtection="1">
      <alignment horizontal="right" vertical="center"/>
    </xf>
    <xf numFmtId="0" fontId="91" fillId="5" borderId="0" xfId="0" applyFont="1" applyFill="1" applyBorder="1" applyAlignment="1" applyProtection="1">
      <alignment vertical="center"/>
    </xf>
    <xf numFmtId="0" fontId="92" fillId="5" borderId="0" xfId="0" applyFont="1" applyFill="1" applyBorder="1" applyAlignment="1" applyProtection="1">
      <alignment horizontal="centerContinuous" vertical="center"/>
    </xf>
    <xf numFmtId="177" fontId="3" fillId="3" borderId="12" xfId="0" applyNumberFormat="1" applyFont="1" applyFill="1" applyBorder="1" applyAlignment="1" applyProtection="1">
      <alignment vertical="center"/>
    </xf>
    <xf numFmtId="177" fontId="3" fillId="3" borderId="1" xfId="0" applyNumberFormat="1" applyFont="1" applyFill="1" applyBorder="1" applyAlignment="1" applyProtection="1">
      <alignment vertical="center"/>
    </xf>
    <xf numFmtId="177" fontId="37" fillId="3" borderId="5" xfId="0" applyNumberFormat="1" applyFont="1" applyFill="1" applyBorder="1" applyAlignment="1" applyProtection="1">
      <alignment vertical="center"/>
    </xf>
    <xf numFmtId="177" fontId="3" fillId="3" borderId="5" xfId="0" applyNumberFormat="1" applyFont="1" applyFill="1" applyBorder="1" applyAlignment="1" applyProtection="1">
      <alignment vertical="center"/>
    </xf>
    <xf numFmtId="177" fontId="3" fillId="3" borderId="4" xfId="0" applyNumberFormat="1" applyFont="1" applyFill="1" applyBorder="1" applyAlignment="1" applyProtection="1">
      <alignment vertical="center"/>
    </xf>
    <xf numFmtId="177" fontId="3" fillId="3" borderId="11" xfId="0" applyNumberFormat="1" applyFont="1" applyFill="1" applyBorder="1" applyAlignment="1" applyProtection="1">
      <alignment vertical="center"/>
    </xf>
    <xf numFmtId="177" fontId="3" fillId="3" borderId="8" xfId="0" applyNumberFormat="1" applyFont="1" applyFill="1" applyBorder="1" applyAlignment="1" applyProtection="1">
      <alignment vertical="center"/>
    </xf>
    <xf numFmtId="177" fontId="3" fillId="3" borderId="10" xfId="0" applyNumberFormat="1" applyFont="1" applyFill="1" applyBorder="1" applyAlignment="1" applyProtection="1">
      <alignment vertical="center"/>
    </xf>
    <xf numFmtId="0" fontId="4" fillId="9" borderId="7" xfId="0" applyFont="1" applyFill="1" applyBorder="1" applyAlignment="1" applyProtection="1">
      <alignment vertical="center"/>
    </xf>
    <xf numFmtId="0" fontId="93" fillId="9" borderId="7" xfId="0" applyFont="1" applyFill="1" applyBorder="1" applyAlignment="1" applyProtection="1">
      <alignment vertical="center"/>
    </xf>
    <xf numFmtId="49" fontId="78" fillId="5" borderId="0" xfId="0" applyNumberFormat="1" applyFont="1" applyFill="1" applyBorder="1" applyAlignment="1" applyProtection="1">
      <alignment horizontal="right" vertical="center"/>
    </xf>
    <xf numFmtId="0" fontId="3" fillId="5" borderId="0" xfId="0" quotePrefix="1" applyFont="1" applyFill="1" applyBorder="1" applyAlignment="1" applyProtection="1">
      <alignment vertical="center"/>
    </xf>
    <xf numFmtId="0" fontId="4" fillId="5" borderId="0" xfId="0" quotePrefix="1" applyFont="1" applyFill="1" applyBorder="1" applyAlignment="1" applyProtection="1">
      <alignment horizontal="right" vertical="center"/>
    </xf>
    <xf numFmtId="49" fontId="37" fillId="5" borderId="0" xfId="1" applyNumberFormat="1" applyFont="1" applyFill="1" applyBorder="1" applyAlignment="1" applyProtection="1">
      <alignment horizontal="right" vertical="center"/>
    </xf>
    <xf numFmtId="0" fontId="3" fillId="5" borderId="0" xfId="0" quotePrefix="1" applyFont="1" applyFill="1" applyBorder="1" applyAlignment="1" applyProtection="1">
      <alignment horizontal="right" vertical="center"/>
    </xf>
    <xf numFmtId="38" fontId="4" fillId="2" borderId="7" xfId="1" applyNumberFormat="1" applyFont="1" applyFill="1" applyBorder="1" applyAlignment="1" applyProtection="1">
      <alignment horizontal="center" vertical="center"/>
    </xf>
    <xf numFmtId="199" fontId="22" fillId="0" borderId="0" xfId="4" applyNumberFormat="1" applyFont="1" applyFill="1" applyBorder="1" applyAlignment="1" applyProtection="1">
      <alignment horizontal="right" vertical="center" shrinkToFit="1"/>
    </xf>
    <xf numFmtId="0" fontId="94" fillId="5" borderId="0" xfId="0" applyFont="1" applyFill="1" applyBorder="1" applyAlignment="1" applyProtection="1">
      <alignment vertical="center"/>
    </xf>
    <xf numFmtId="0" fontId="63" fillId="5" borderId="0" xfId="0" applyFont="1" applyFill="1" applyBorder="1" applyAlignment="1" applyProtection="1">
      <alignment horizontal="left" vertical="center"/>
    </xf>
    <xf numFmtId="177" fontId="95" fillId="0" borderId="7" xfId="0" applyNumberFormat="1" applyFont="1" applyFill="1" applyBorder="1" applyAlignment="1" applyProtection="1">
      <alignment vertical="center"/>
      <protection locked="0"/>
    </xf>
    <xf numFmtId="177" fontId="76" fillId="0" borderId="7" xfId="0" applyNumberFormat="1" applyFont="1" applyFill="1" applyBorder="1" applyAlignment="1" applyProtection="1">
      <alignment vertical="center"/>
      <protection locked="0"/>
    </xf>
    <xf numFmtId="177" fontId="76" fillId="6" borderId="7" xfId="0" applyNumberFormat="1" applyFont="1" applyFill="1" applyBorder="1" applyAlignment="1" applyProtection="1">
      <alignment vertical="center"/>
    </xf>
    <xf numFmtId="177" fontId="76" fillId="5" borderId="0" xfId="0" applyNumberFormat="1" applyFont="1" applyFill="1" applyBorder="1" applyAlignment="1" applyProtection="1">
      <alignment vertical="center"/>
    </xf>
    <xf numFmtId="177" fontId="75" fillId="0" borderId="7" xfId="0" applyNumberFormat="1" applyFont="1" applyFill="1" applyBorder="1" applyAlignment="1" applyProtection="1">
      <alignment vertical="center"/>
      <protection locked="0"/>
    </xf>
    <xf numFmtId="177" fontId="75" fillId="6" borderId="7" xfId="0" applyNumberFormat="1" applyFont="1" applyFill="1" applyBorder="1" applyAlignment="1" applyProtection="1">
      <alignment vertical="center"/>
    </xf>
    <xf numFmtId="177" fontId="73" fillId="0" borderId="7" xfId="0" applyNumberFormat="1" applyFont="1" applyFill="1" applyBorder="1" applyAlignment="1" applyProtection="1">
      <alignment vertical="center"/>
      <protection locked="0"/>
    </xf>
    <xf numFmtId="177" fontId="73" fillId="5" borderId="0" xfId="0" applyNumberFormat="1" applyFont="1" applyFill="1" applyBorder="1" applyAlignment="1" applyProtection="1">
      <alignment vertical="center"/>
    </xf>
    <xf numFmtId="177" fontId="3" fillId="5" borderId="0" xfId="0" quotePrefix="1" applyNumberFormat="1" applyFont="1" applyFill="1" applyBorder="1" applyAlignment="1" applyProtection="1">
      <alignment vertical="center"/>
    </xf>
    <xf numFmtId="177" fontId="81" fillId="7" borderId="7" xfId="0" applyNumberFormat="1" applyFont="1" applyFill="1" applyBorder="1" applyAlignment="1" applyProtection="1">
      <alignment vertical="center"/>
    </xf>
    <xf numFmtId="177" fontId="81" fillId="5" borderId="0" xfId="0" applyNumberFormat="1" applyFont="1" applyFill="1" applyBorder="1" applyAlignment="1" applyProtection="1">
      <alignment vertical="center"/>
    </xf>
    <xf numFmtId="177" fontId="73" fillId="6" borderId="7" xfId="1" applyNumberFormat="1" applyFont="1" applyFill="1" applyBorder="1" applyAlignment="1" applyProtection="1">
      <alignment vertical="center"/>
    </xf>
    <xf numFmtId="177" fontId="73" fillId="7" borderId="7" xfId="1" applyNumberFormat="1" applyFont="1" applyFill="1" applyBorder="1" applyAlignment="1" applyProtection="1">
      <alignment vertical="center"/>
    </xf>
    <xf numFmtId="177" fontId="73" fillId="0" borderId="7" xfId="1" applyNumberFormat="1" applyFont="1" applyFill="1" applyBorder="1" applyAlignment="1" applyProtection="1">
      <alignment vertical="center"/>
      <protection locked="0"/>
    </xf>
    <xf numFmtId="0" fontId="73" fillId="0" borderId="7" xfId="0" applyFont="1" applyFill="1" applyBorder="1" applyAlignment="1" applyProtection="1">
      <alignment vertical="center" wrapText="1"/>
      <protection locked="0"/>
    </xf>
    <xf numFmtId="0" fontId="73" fillId="5" borderId="0" xfId="0" applyFont="1" applyFill="1" applyBorder="1" applyAlignment="1" applyProtection="1">
      <alignment horizontal="center" vertical="center" wrapText="1"/>
    </xf>
    <xf numFmtId="0" fontId="73" fillId="5" borderId="0" xfId="0" applyFont="1" applyFill="1" applyBorder="1" applyAlignment="1" applyProtection="1">
      <alignment vertical="center" wrapText="1"/>
    </xf>
    <xf numFmtId="0" fontId="73" fillId="0" borderId="6" xfId="0" applyFont="1" applyFill="1" applyBorder="1" applyAlignment="1" applyProtection="1">
      <alignment vertical="center" wrapText="1"/>
      <protection locked="0"/>
    </xf>
    <xf numFmtId="0" fontId="73" fillId="6" borderId="7" xfId="0" applyFont="1" applyFill="1" applyBorder="1" applyAlignment="1" applyProtection="1">
      <alignment horizontal="center" vertical="center" wrapText="1"/>
    </xf>
    <xf numFmtId="0" fontId="73" fillId="5" borderId="5" xfId="0" applyFont="1" applyFill="1" applyBorder="1" applyAlignment="1" applyProtection="1">
      <alignment vertical="center" wrapText="1"/>
    </xf>
    <xf numFmtId="0" fontId="74" fillId="5" borderId="0" xfId="0" applyFont="1" applyFill="1" applyBorder="1" applyAlignment="1" applyProtection="1">
      <alignment vertical="center" wrapText="1"/>
    </xf>
    <xf numFmtId="0" fontId="74" fillId="0" borderId="0" xfId="0" applyFont="1" applyFill="1" applyBorder="1" applyAlignment="1" applyProtection="1">
      <alignment vertical="center" wrapText="1"/>
    </xf>
    <xf numFmtId="0" fontId="73" fillId="0" borderId="7" xfId="0" applyFont="1" applyFill="1" applyBorder="1" applyAlignment="1" applyProtection="1">
      <alignment horizontal="left" vertical="top" wrapText="1"/>
      <protection locked="0"/>
    </xf>
    <xf numFmtId="0" fontId="73" fillId="5" borderId="0" xfId="0" applyFont="1" applyFill="1" applyBorder="1" applyAlignment="1" applyProtection="1">
      <alignment vertical="top" wrapText="1"/>
    </xf>
    <xf numFmtId="0" fontId="73" fillId="0" borderId="7" xfId="1" applyNumberFormat="1" applyFont="1" applyFill="1" applyBorder="1" applyAlignment="1" applyProtection="1">
      <alignment vertical="center"/>
      <protection locked="0"/>
    </xf>
    <xf numFmtId="0" fontId="73" fillId="0" borderId="7" xfId="0" applyNumberFormat="1" applyFont="1" applyFill="1" applyBorder="1" applyAlignment="1" applyProtection="1">
      <alignment horizontal="center" vertical="center"/>
      <protection locked="0"/>
    </xf>
    <xf numFmtId="38" fontId="73" fillId="0" borderId="7" xfId="1" applyNumberFormat="1" applyFont="1" applyFill="1" applyBorder="1" applyAlignment="1" applyProtection="1">
      <alignment vertical="center"/>
      <protection locked="0"/>
    </xf>
    <xf numFmtId="177" fontId="74" fillId="0" borderId="7" xfId="0" applyNumberFormat="1" applyFont="1" applyFill="1" applyBorder="1" applyAlignment="1" applyProtection="1">
      <alignment horizontal="right" vertical="center"/>
      <protection locked="0"/>
    </xf>
    <xf numFmtId="38" fontId="78" fillId="5" borderId="0" xfId="0" applyNumberFormat="1" applyFont="1" applyFill="1" applyBorder="1" applyAlignment="1" applyProtection="1">
      <alignment vertical="center"/>
    </xf>
    <xf numFmtId="49" fontId="96" fillId="5" borderId="0" xfId="0" applyNumberFormat="1" applyFont="1" applyFill="1" applyBorder="1" applyAlignment="1" applyProtection="1">
      <alignment vertical="center"/>
    </xf>
    <xf numFmtId="0" fontId="97" fillId="5" borderId="0" xfId="0" applyNumberFormat="1" applyFont="1" applyFill="1" applyBorder="1" applyAlignment="1" applyProtection="1">
      <alignment vertical="center"/>
    </xf>
    <xf numFmtId="177" fontId="74" fillId="0" borderId="7" xfId="1" applyNumberFormat="1" applyFont="1" applyFill="1" applyBorder="1" applyAlignment="1" applyProtection="1">
      <alignment horizontal="right" vertical="center"/>
      <protection locked="0"/>
    </xf>
    <xf numFmtId="0" fontId="91" fillId="5" borderId="0" xfId="0" applyFont="1" applyFill="1" applyBorder="1" applyAlignment="1" applyProtection="1">
      <alignment horizontal="right" vertical="center"/>
    </xf>
    <xf numFmtId="177" fontId="73" fillId="0" borderId="7" xfId="1" applyNumberFormat="1" applyFont="1" applyFill="1" applyBorder="1" applyAlignment="1" applyProtection="1">
      <alignment horizontal="right" vertical="center"/>
      <protection locked="0"/>
    </xf>
    <xf numFmtId="177" fontId="73" fillId="0" borderId="1" xfId="1" applyNumberFormat="1" applyFont="1" applyFill="1" applyBorder="1" applyAlignment="1" applyProtection="1">
      <alignment horizontal="right" vertical="center"/>
      <protection locked="0"/>
    </xf>
    <xf numFmtId="0" fontId="73" fillId="5" borderId="0" xfId="0" applyFont="1" applyFill="1" applyBorder="1" applyAlignment="1" applyProtection="1">
      <alignment horizontal="right" vertical="center"/>
    </xf>
    <xf numFmtId="9" fontId="73" fillId="0" borderId="7" xfId="0" applyNumberFormat="1" applyFont="1" applyFill="1" applyBorder="1" applyAlignment="1" applyProtection="1">
      <alignment horizontal="center" vertical="center"/>
      <protection locked="0"/>
    </xf>
    <xf numFmtId="49" fontId="88" fillId="5" borderId="0" xfId="0" applyNumberFormat="1" applyFont="1" applyFill="1" applyBorder="1" applyAlignment="1" applyProtection="1">
      <alignment horizontal="right" vertical="center"/>
    </xf>
    <xf numFmtId="38" fontId="74" fillId="5" borderId="0" xfId="0" applyNumberFormat="1" applyFont="1" applyFill="1" applyBorder="1" applyAlignment="1" applyProtection="1">
      <alignment horizontal="left" vertical="center"/>
    </xf>
    <xf numFmtId="0" fontId="74" fillId="5" borderId="0" xfId="0" applyFont="1" applyFill="1" applyBorder="1" applyAlignment="1" applyProtection="1">
      <alignment horizontal="left" vertical="center"/>
    </xf>
    <xf numFmtId="38" fontId="74" fillId="5" borderId="0" xfId="0" applyNumberFormat="1" applyFont="1" applyFill="1" applyBorder="1" applyAlignment="1" applyProtection="1">
      <alignment horizontal="left" vertical="center" indent="1"/>
    </xf>
    <xf numFmtId="0" fontId="73" fillId="0" borderId="7" xfId="0" applyFont="1" applyFill="1" applyBorder="1" applyAlignment="1" applyProtection="1">
      <alignment vertical="center"/>
      <protection locked="0"/>
    </xf>
    <xf numFmtId="49" fontId="73" fillId="5" borderId="0" xfId="0" applyNumberFormat="1" applyFont="1" applyFill="1" applyBorder="1" applyAlignment="1" applyProtection="1">
      <alignment horizontal="center" vertical="center"/>
    </xf>
    <xf numFmtId="38" fontId="73" fillId="2" borderId="1" xfId="0" applyNumberFormat="1" applyFont="1" applyFill="1" applyBorder="1" applyAlignment="1" applyProtection="1">
      <alignment horizontal="center" vertical="center" wrapText="1"/>
    </xf>
    <xf numFmtId="38" fontId="73" fillId="2" borderId="5" xfId="0" applyNumberFormat="1" applyFont="1" applyFill="1" applyBorder="1" applyAlignment="1" applyProtection="1">
      <alignment horizontal="center" vertical="center"/>
    </xf>
    <xf numFmtId="38" fontId="73" fillId="2" borderId="4" xfId="0" applyNumberFormat="1" applyFont="1" applyFill="1" applyBorder="1" applyAlignment="1" applyProtection="1">
      <alignment horizontal="center" vertical="center"/>
    </xf>
    <xf numFmtId="9" fontId="73" fillId="5" borderId="0" xfId="0" applyNumberFormat="1" applyFont="1" applyFill="1" applyBorder="1" applyAlignment="1" applyProtection="1">
      <alignment horizontal="center" vertical="center"/>
    </xf>
    <xf numFmtId="3" fontId="73" fillId="5" borderId="0" xfId="0" applyNumberFormat="1" applyFont="1" applyFill="1" applyBorder="1" applyAlignment="1" applyProtection="1">
      <alignment horizontal="center" vertical="center"/>
    </xf>
    <xf numFmtId="178" fontId="73" fillId="0" borderId="7" xfId="0" applyNumberFormat="1" applyFont="1" applyFill="1" applyBorder="1" applyAlignment="1" applyProtection="1">
      <alignment horizontal="center" vertical="center"/>
      <protection locked="0"/>
    </xf>
    <xf numFmtId="0" fontId="91" fillId="5" borderId="0" xfId="0" applyFont="1" applyFill="1" applyBorder="1" applyAlignment="1" applyProtection="1">
      <alignment horizontal="left" vertical="center"/>
    </xf>
    <xf numFmtId="0" fontId="73" fillId="5" borderId="0" xfId="0" applyFont="1" applyFill="1" applyBorder="1" applyAlignment="1" applyProtection="1">
      <alignment horizontal="left" vertical="center"/>
    </xf>
    <xf numFmtId="38" fontId="91" fillId="5" borderId="0" xfId="0" applyNumberFormat="1" applyFont="1" applyFill="1" applyBorder="1" applyAlignment="1" applyProtection="1">
      <alignment vertical="center"/>
    </xf>
    <xf numFmtId="0" fontId="74" fillId="5" borderId="0" xfId="0" applyFont="1" applyFill="1" applyBorder="1" applyAlignment="1" applyProtection="1">
      <alignment horizontal="center" vertical="center"/>
    </xf>
    <xf numFmtId="0" fontId="73" fillId="5" borderId="0" xfId="0" applyFont="1" applyFill="1" applyBorder="1" applyAlignment="1" applyProtection="1">
      <alignment horizontal="center" vertical="center"/>
    </xf>
    <xf numFmtId="38" fontId="73" fillId="0" borderId="7" xfId="0" applyNumberFormat="1" applyFont="1" applyFill="1" applyBorder="1" applyAlignment="1" applyProtection="1">
      <alignment horizontal="center" vertical="center"/>
      <protection locked="0"/>
    </xf>
    <xf numFmtId="3" fontId="73" fillId="0" borderId="7" xfId="0" applyNumberFormat="1" applyFont="1" applyFill="1" applyBorder="1" applyAlignment="1" applyProtection="1">
      <alignment horizontal="center" vertical="center"/>
      <protection locked="0"/>
    </xf>
    <xf numFmtId="3" fontId="73" fillId="0" borderId="7" xfId="0" applyNumberFormat="1" applyFont="1" applyFill="1" applyBorder="1" applyAlignment="1" applyProtection="1">
      <alignment vertical="center"/>
      <protection locked="0"/>
    </xf>
    <xf numFmtId="177" fontId="73" fillId="6" borderId="7" xfId="0" applyNumberFormat="1" applyFont="1" applyFill="1" applyBorder="1" applyAlignment="1" applyProtection="1">
      <alignment vertical="center"/>
    </xf>
    <xf numFmtId="0" fontId="75" fillId="5" borderId="0" xfId="0" applyFont="1" applyFill="1" applyBorder="1" applyAlignment="1" applyProtection="1">
      <alignment horizontal="left" vertical="center"/>
    </xf>
    <xf numFmtId="0" fontId="76" fillId="5" borderId="0" xfId="0" applyFont="1" applyFill="1" applyBorder="1" applyAlignment="1" applyProtection="1">
      <alignment horizontal="left" vertical="center"/>
    </xf>
    <xf numFmtId="0" fontId="76" fillId="5" borderId="0" xfId="0" applyFont="1" applyFill="1" applyBorder="1" applyAlignment="1" applyProtection="1">
      <alignment horizontal="right" vertical="center"/>
    </xf>
    <xf numFmtId="0" fontId="75" fillId="2" borderId="11" xfId="0" applyFont="1" applyFill="1" applyBorder="1" applyAlignment="1" applyProtection="1">
      <alignment horizontal="center" vertical="center" wrapText="1"/>
    </xf>
    <xf numFmtId="38" fontId="75" fillId="2" borderId="9" xfId="0" applyNumberFormat="1" applyFont="1" applyFill="1" applyBorder="1" applyAlignment="1" applyProtection="1">
      <alignment horizontal="centerContinuous" vertical="center"/>
    </xf>
    <xf numFmtId="38" fontId="75" fillId="2" borderId="12" xfId="0" applyNumberFormat="1" applyFont="1" applyFill="1" applyBorder="1" applyAlignment="1" applyProtection="1">
      <alignment horizontal="centerContinuous" vertical="center"/>
    </xf>
    <xf numFmtId="0" fontId="75" fillId="2" borderId="5" xfId="0" applyFont="1" applyFill="1" applyBorder="1" applyAlignment="1" applyProtection="1">
      <alignment horizontal="center" vertical="center" wrapText="1"/>
    </xf>
    <xf numFmtId="0" fontId="75" fillId="2" borderId="4" xfId="0" applyFont="1" applyFill="1" applyBorder="1" applyAlignment="1" applyProtection="1">
      <alignment horizontal="center" vertical="center" wrapText="1"/>
    </xf>
    <xf numFmtId="177" fontId="75" fillId="5" borderId="0" xfId="0" applyNumberFormat="1" applyFont="1" applyFill="1" applyBorder="1" applyAlignment="1" applyProtection="1">
      <alignment vertical="center"/>
    </xf>
    <xf numFmtId="177" fontId="75" fillId="3" borderId="7" xfId="0" applyNumberFormat="1" applyFont="1" applyFill="1" applyBorder="1" applyAlignment="1" applyProtection="1">
      <alignment vertical="center"/>
    </xf>
    <xf numFmtId="0" fontId="74" fillId="5" borderId="0" xfId="0" applyFont="1" applyFill="1" applyBorder="1" applyAlignment="1" applyProtection="1">
      <alignment horizontal="left" vertical="center" indent="3"/>
    </xf>
    <xf numFmtId="177" fontId="90" fillId="5" borderId="0" xfId="0" applyNumberFormat="1" applyFont="1" applyFill="1" applyBorder="1" applyAlignment="1" applyProtection="1">
      <alignment horizontal="left" vertical="top" wrapText="1" indent="1"/>
    </xf>
    <xf numFmtId="49" fontId="74" fillId="5" borderId="0" xfId="0" applyNumberFormat="1" applyFont="1" applyFill="1" applyBorder="1" applyAlignment="1" applyProtection="1">
      <alignment vertical="center"/>
    </xf>
    <xf numFmtId="177" fontId="74" fillId="6" borderId="7" xfId="0" applyNumberFormat="1" applyFont="1" applyFill="1" applyBorder="1" applyAlignment="1" applyProtection="1">
      <alignment horizontal="right" vertical="center"/>
    </xf>
    <xf numFmtId="177" fontId="73" fillId="2" borderId="1" xfId="1" applyNumberFormat="1" applyFont="1" applyFill="1" applyBorder="1" applyAlignment="1" applyProtection="1">
      <alignment horizontal="center" vertical="top" wrapText="1"/>
    </xf>
    <xf numFmtId="177" fontId="73" fillId="2" borderId="5" xfId="1" applyNumberFormat="1" applyFont="1" applyFill="1" applyBorder="1" applyAlignment="1" applyProtection="1">
      <alignment horizontal="center" vertical="center" wrapText="1"/>
    </xf>
    <xf numFmtId="177" fontId="73" fillId="2" borderId="4" xfId="1" applyNumberFormat="1" applyFont="1" applyFill="1" applyBorder="1" applyAlignment="1" applyProtection="1">
      <alignment horizontal="center" vertical="center"/>
    </xf>
    <xf numFmtId="177" fontId="73" fillId="2" borderId="5" xfId="1" applyNumberFormat="1" applyFont="1" applyFill="1" applyBorder="1" applyAlignment="1" applyProtection="1">
      <alignment horizontal="center" vertical="center"/>
    </xf>
    <xf numFmtId="177" fontId="73" fillId="5" borderId="0" xfId="0" applyNumberFormat="1" applyFont="1" applyFill="1" applyBorder="1" applyAlignment="1" applyProtection="1">
      <alignment horizontal="left" vertical="top" indent="1"/>
    </xf>
    <xf numFmtId="177" fontId="73" fillId="6" borderId="17" xfId="1" applyNumberFormat="1" applyFont="1" applyFill="1" applyBorder="1" applyAlignment="1" applyProtection="1">
      <alignment horizontal="center" vertical="center" wrapText="1"/>
    </xf>
    <xf numFmtId="177" fontId="73" fillId="6" borderId="18" xfId="1" applyNumberFormat="1" applyFont="1" applyFill="1" applyBorder="1" applyAlignment="1" applyProtection="1">
      <alignment horizontal="center" vertical="center" wrapText="1"/>
    </xf>
    <xf numFmtId="177" fontId="73" fillId="6" borderId="17" xfId="1" applyNumberFormat="1" applyFont="1" applyFill="1" applyBorder="1" applyAlignment="1" applyProtection="1">
      <alignment horizontal="center" vertical="center"/>
    </xf>
    <xf numFmtId="177" fontId="73" fillId="6" borderId="12" xfId="1" applyNumberFormat="1" applyFont="1" applyFill="1" applyBorder="1" applyAlignment="1" applyProtection="1">
      <alignment horizontal="center" vertical="center"/>
    </xf>
    <xf numFmtId="189" fontId="73" fillId="6" borderId="5" xfId="1" applyNumberFormat="1" applyFont="1" applyFill="1" applyBorder="1" applyAlignment="1" applyProtection="1">
      <alignment horizontal="center" vertical="center"/>
    </xf>
    <xf numFmtId="172" fontId="73" fillId="6" borderId="5" xfId="1" applyNumberFormat="1" applyFont="1" applyFill="1" applyBorder="1" applyAlignment="1" applyProtection="1">
      <alignment horizontal="center" vertical="center"/>
    </xf>
    <xf numFmtId="177" fontId="89" fillId="6" borderId="5" xfId="1" applyNumberFormat="1" applyFont="1" applyFill="1" applyBorder="1" applyAlignment="1" applyProtection="1">
      <alignment horizontal="center" vertical="center"/>
    </xf>
    <xf numFmtId="0" fontId="98" fillId="0" borderId="0" xfId="0" applyFont="1" applyAlignment="1">
      <alignment horizontal="left" vertical="top" wrapText="1" indent="1"/>
    </xf>
    <xf numFmtId="0" fontId="63" fillId="0" borderId="0" xfId="0" applyFont="1" applyFill="1" applyAlignment="1" applyProtection="1">
      <alignment horizontal="center" vertical="center"/>
    </xf>
    <xf numFmtId="0" fontId="37" fillId="0" borderId="0" xfId="0" applyFont="1" applyFill="1" applyAlignment="1" applyProtection="1">
      <alignment vertical="center"/>
    </xf>
    <xf numFmtId="177" fontId="3" fillId="6" borderId="4" xfId="0" applyNumberFormat="1" applyFont="1" applyFill="1" applyBorder="1" applyAlignment="1" applyProtection="1">
      <alignment vertical="center"/>
    </xf>
    <xf numFmtId="177" fontId="73" fillId="0" borderId="6" xfId="0" applyNumberFormat="1" applyFont="1" applyFill="1" applyBorder="1" applyAlignment="1" applyProtection="1">
      <alignment vertical="center"/>
      <protection locked="0"/>
    </xf>
    <xf numFmtId="177" fontId="3" fillId="3" borderId="1" xfId="0" applyNumberFormat="1" applyFont="1" applyFill="1" applyBorder="1" applyAlignment="1" applyProtection="1">
      <alignment horizontal="center" vertical="center"/>
    </xf>
    <xf numFmtId="177" fontId="3" fillId="3" borderId="5" xfId="0" applyNumberFormat="1" applyFont="1" applyFill="1" applyBorder="1" applyAlignment="1" applyProtection="1">
      <alignment horizontal="center" vertical="center"/>
    </xf>
    <xf numFmtId="177" fontId="3" fillId="3" borderId="4" xfId="0" applyNumberFormat="1" applyFont="1" applyFill="1" applyBorder="1" applyAlignment="1" applyProtection="1">
      <alignment horizontal="center" vertical="center"/>
    </xf>
    <xf numFmtId="177" fontId="3" fillId="3" borderId="7" xfId="0" applyNumberFormat="1" applyFont="1" applyFill="1" applyBorder="1" applyAlignment="1" applyProtection="1">
      <alignment vertical="center"/>
    </xf>
    <xf numFmtId="0" fontId="3" fillId="3" borderId="13" xfId="0" applyFont="1" applyFill="1" applyBorder="1" applyAlignment="1" applyProtection="1">
      <alignment horizontal="center" vertical="center"/>
    </xf>
    <xf numFmtId="38" fontId="3" fillId="3" borderId="16" xfId="1" applyNumberFormat="1" applyFont="1" applyFill="1" applyBorder="1" applyAlignment="1" applyProtection="1">
      <alignment horizontal="center" vertical="center"/>
    </xf>
    <xf numFmtId="0" fontId="3" fillId="3" borderId="8" xfId="0" applyNumberFormat="1" applyFont="1" applyFill="1" applyBorder="1" applyAlignment="1" applyProtection="1">
      <alignment horizontal="center" vertical="center" wrapText="1"/>
    </xf>
    <xf numFmtId="177" fontId="3" fillId="3" borderId="10" xfId="0" applyNumberFormat="1" applyFont="1" applyFill="1" applyBorder="1" applyAlignment="1" applyProtection="1">
      <alignment vertical="center" wrapText="1"/>
    </xf>
    <xf numFmtId="0" fontId="73" fillId="0" borderId="3" xfId="1" applyNumberFormat="1" applyFont="1" applyFill="1" applyBorder="1" applyAlignment="1" applyProtection="1">
      <alignment vertical="center"/>
      <protection locked="0"/>
    </xf>
    <xf numFmtId="0" fontId="3" fillId="3" borderId="13" xfId="0" applyNumberFormat="1" applyFont="1" applyFill="1" applyBorder="1" applyAlignment="1" applyProtection="1">
      <alignment horizontal="center" vertical="center"/>
    </xf>
    <xf numFmtId="0" fontId="3" fillId="3" borderId="16" xfId="1" applyNumberFormat="1" applyFont="1" applyFill="1" applyBorder="1" applyAlignment="1" applyProtection="1">
      <alignment vertical="center"/>
    </xf>
    <xf numFmtId="0" fontId="3" fillId="3" borderId="12" xfId="1" applyNumberFormat="1" applyFont="1" applyFill="1" applyBorder="1" applyAlignment="1" applyProtection="1">
      <alignment vertical="center"/>
    </xf>
    <xf numFmtId="0" fontId="3" fillId="3" borderId="10" xfId="1" applyNumberFormat="1" applyFont="1" applyFill="1" applyBorder="1" applyAlignment="1" applyProtection="1">
      <alignment vertical="center"/>
    </xf>
    <xf numFmtId="0" fontId="3" fillId="3" borderId="1" xfId="0" applyNumberFormat="1" applyFont="1" applyFill="1" applyBorder="1" applyAlignment="1" applyProtection="1">
      <alignment horizontal="center" vertical="center"/>
    </xf>
    <xf numFmtId="0" fontId="3" fillId="3" borderId="5" xfId="0" applyNumberFormat="1" applyFont="1" applyFill="1" applyBorder="1" applyAlignment="1" applyProtection="1">
      <alignment horizontal="center" vertical="center"/>
    </xf>
    <xf numFmtId="0" fontId="3" fillId="3" borderId="4" xfId="0" applyNumberFormat="1" applyFont="1" applyFill="1" applyBorder="1" applyAlignment="1" applyProtection="1">
      <alignment horizontal="center" vertical="center"/>
    </xf>
    <xf numFmtId="0" fontId="3" fillId="3" borderId="6" xfId="0" applyNumberFormat="1" applyFont="1" applyFill="1" applyBorder="1" applyAlignment="1" applyProtection="1">
      <alignment horizontal="center" vertical="center"/>
    </xf>
    <xf numFmtId="0" fontId="65" fillId="3" borderId="13" xfId="0" applyNumberFormat="1" applyFont="1" applyFill="1" applyBorder="1" applyAlignment="1" applyProtection="1">
      <alignment horizontal="center" vertical="center"/>
    </xf>
    <xf numFmtId="177" fontId="65" fillId="3" borderId="16" xfId="0" applyNumberFormat="1" applyFont="1" applyFill="1" applyBorder="1" applyAlignment="1" applyProtection="1">
      <alignment vertical="center"/>
    </xf>
    <xf numFmtId="0" fontId="65" fillId="3" borderId="8" xfId="0" applyNumberFormat="1" applyFont="1" applyFill="1" applyBorder="1" applyAlignment="1" applyProtection="1">
      <alignment horizontal="center" vertical="center" wrapText="1"/>
    </xf>
    <xf numFmtId="177" fontId="65" fillId="3" borderId="10" xfId="0" applyNumberFormat="1" applyFont="1" applyFill="1" applyBorder="1" applyAlignment="1" applyProtection="1">
      <alignment vertical="center" wrapText="1"/>
    </xf>
    <xf numFmtId="0" fontId="65" fillId="3" borderId="1" xfId="0" applyNumberFormat="1" applyFont="1" applyFill="1" applyBorder="1" applyAlignment="1" applyProtection="1">
      <alignment horizontal="center" vertical="center"/>
    </xf>
    <xf numFmtId="0" fontId="65" fillId="3" borderId="4" xfId="0" applyNumberFormat="1" applyFont="1" applyFill="1" applyBorder="1" applyAlignment="1" applyProtection="1">
      <alignment horizontal="center" vertical="center"/>
    </xf>
    <xf numFmtId="177" fontId="65" fillId="3" borderId="13" xfId="0" applyNumberFormat="1" applyFont="1" applyFill="1" applyBorder="1" applyAlignment="1" applyProtection="1">
      <alignment vertical="center"/>
    </xf>
    <xf numFmtId="0" fontId="3" fillId="3" borderId="1" xfId="1" applyNumberFormat="1" applyFont="1" applyFill="1" applyBorder="1" applyAlignment="1" applyProtection="1">
      <alignment vertical="center"/>
    </xf>
    <xf numFmtId="0" fontId="3" fillId="0" borderId="10" xfId="1" applyNumberFormat="1" applyFont="1" applyFill="1" applyBorder="1" applyAlignment="1" applyProtection="1">
      <alignment vertical="top" wrapText="1"/>
      <protection locked="0"/>
    </xf>
    <xf numFmtId="186" fontId="73" fillId="6" borderId="5" xfId="1" applyNumberFormat="1" applyFont="1" applyFill="1" applyBorder="1" applyAlignment="1" applyProtection="1">
      <alignment horizontal="center" vertical="center"/>
    </xf>
    <xf numFmtId="177" fontId="73" fillId="0" borderId="19" xfId="1" applyNumberFormat="1" applyFont="1" applyFill="1" applyBorder="1" applyAlignment="1" applyProtection="1">
      <alignment horizontal="center" vertical="center"/>
      <protection locked="0"/>
    </xf>
    <xf numFmtId="177" fontId="73" fillId="0" borderId="7" xfId="1" applyNumberFormat="1" applyFont="1" applyFill="1" applyBorder="1" applyAlignment="1" applyProtection="1">
      <alignment horizontal="center" vertical="center"/>
      <protection locked="0"/>
    </xf>
    <xf numFmtId="181" fontId="3" fillId="6" borderId="18" xfId="1" applyNumberFormat="1" applyFont="1" applyFill="1" applyBorder="1" applyAlignment="1" applyProtection="1">
      <alignment horizontal="center" vertical="center"/>
    </xf>
    <xf numFmtId="177" fontId="3" fillId="3" borderId="7" xfId="1" applyNumberFormat="1" applyFont="1" applyFill="1" applyBorder="1" applyAlignment="1" applyProtection="1">
      <alignment vertical="center"/>
    </xf>
    <xf numFmtId="0" fontId="55" fillId="5" borderId="0" xfId="4" applyFill="1" applyBorder="1" applyAlignment="1" applyProtection="1">
      <alignment vertical="center"/>
    </xf>
    <xf numFmtId="186" fontId="73" fillId="0" borderId="15" xfId="1" applyNumberFormat="1" applyFont="1" applyFill="1" applyBorder="1" applyAlignment="1" applyProtection="1">
      <alignment horizontal="center" vertical="center"/>
      <protection locked="0"/>
    </xf>
    <xf numFmtId="0" fontId="29" fillId="16" borderId="0" xfId="0" applyNumberFormat="1" applyFont="1" applyFill="1" applyBorder="1" applyAlignment="1" applyProtection="1">
      <alignment vertical="center"/>
    </xf>
    <xf numFmtId="0" fontId="50" fillId="16" borderId="0" xfId="0" applyNumberFormat="1" applyFont="1" applyFill="1" applyBorder="1" applyAlignment="1" applyProtection="1">
      <alignment vertical="center"/>
    </xf>
    <xf numFmtId="0" fontId="21" fillId="16" borderId="0" xfId="0" applyFont="1" applyFill="1" applyBorder="1" applyAlignment="1" applyProtection="1">
      <alignment vertical="center"/>
    </xf>
    <xf numFmtId="1" fontId="34" fillId="16" borderId="0" xfId="1" applyNumberFormat="1" applyFont="1" applyFill="1" applyBorder="1" applyAlignment="1" applyProtection="1">
      <alignment vertical="center"/>
    </xf>
    <xf numFmtId="49" fontId="21" fillId="16" borderId="0" xfId="0" applyNumberFormat="1" applyFont="1" applyFill="1" applyBorder="1" applyAlignment="1" applyProtection="1">
      <alignment vertical="center"/>
    </xf>
    <xf numFmtId="38" fontId="21" fillId="16" borderId="0" xfId="0" applyNumberFormat="1" applyFont="1" applyFill="1" applyBorder="1" applyAlignment="1" applyProtection="1">
      <alignment vertical="center"/>
    </xf>
    <xf numFmtId="49" fontId="34" fillId="16" borderId="0" xfId="1" applyNumberFormat="1" applyFont="1" applyFill="1" applyBorder="1" applyAlignment="1" applyProtection="1">
      <alignment horizontal="right" vertical="center"/>
    </xf>
    <xf numFmtId="0" fontId="25" fillId="16" borderId="0" xfId="0" applyNumberFormat="1" applyFont="1" applyFill="1" applyBorder="1" applyAlignment="1" applyProtection="1">
      <alignment vertical="center"/>
    </xf>
    <xf numFmtId="1" fontId="25" fillId="16" borderId="0" xfId="1" applyNumberFormat="1" applyFont="1" applyFill="1" applyBorder="1" applyAlignment="1" applyProtection="1">
      <alignment vertical="center"/>
    </xf>
    <xf numFmtId="49" fontId="25" fillId="16" borderId="0" xfId="0" applyNumberFormat="1" applyFont="1" applyFill="1" applyBorder="1" applyAlignment="1" applyProtection="1">
      <alignment vertical="center"/>
    </xf>
    <xf numFmtId="0" fontId="25" fillId="16" borderId="0" xfId="0" applyFont="1" applyFill="1" applyBorder="1" applyAlignment="1" applyProtection="1">
      <alignment vertical="center"/>
    </xf>
    <xf numFmtId="38" fontId="25" fillId="16" borderId="0" xfId="0" applyNumberFormat="1" applyFont="1" applyFill="1" applyBorder="1" applyAlignment="1" applyProtection="1">
      <alignment vertical="center"/>
    </xf>
    <xf numFmtId="49" fontId="30" fillId="16" borderId="0" xfId="1" applyNumberFormat="1" applyFont="1" applyFill="1" applyBorder="1" applyAlignment="1" applyProtection="1">
      <alignment horizontal="right" vertical="center"/>
    </xf>
    <xf numFmtId="1" fontId="25" fillId="16" borderId="0" xfId="0" applyNumberFormat="1" applyFont="1" applyFill="1" applyBorder="1" applyAlignment="1" applyProtection="1">
      <alignment vertical="center"/>
    </xf>
    <xf numFmtId="2" fontId="25" fillId="16" borderId="0" xfId="0" applyNumberFormat="1" applyFont="1" applyFill="1" applyBorder="1" applyAlignment="1" applyProtection="1">
      <alignment vertical="center"/>
    </xf>
    <xf numFmtId="9" fontId="25" fillId="16" borderId="0" xfId="5" applyFont="1" applyFill="1" applyBorder="1" applyAlignment="1" applyProtection="1">
      <alignment vertical="center"/>
    </xf>
    <xf numFmtId="0" fontId="21" fillId="16" borderId="0" xfId="1" applyNumberFormat="1" applyFont="1" applyFill="1" applyBorder="1" applyAlignment="1" applyProtection="1">
      <alignment horizontal="right" vertical="center"/>
    </xf>
    <xf numFmtId="1" fontId="21" fillId="16" borderId="0" xfId="0" applyNumberFormat="1" applyFont="1" applyFill="1" applyBorder="1" applyAlignment="1" applyProtection="1">
      <alignment horizontal="left" vertical="center"/>
    </xf>
    <xf numFmtId="0" fontId="21" fillId="16" borderId="0" xfId="0" applyNumberFormat="1" applyFont="1" applyFill="1" applyBorder="1" applyAlignment="1" applyProtection="1">
      <alignment vertical="center"/>
    </xf>
    <xf numFmtId="1" fontId="25" fillId="16" borderId="0" xfId="0" applyNumberFormat="1" applyFont="1" applyFill="1" applyBorder="1" applyAlignment="1" applyProtection="1">
      <alignment horizontal="left" vertical="center"/>
    </xf>
    <xf numFmtId="49" fontId="21" fillId="16" borderId="0" xfId="0" applyNumberFormat="1" applyFont="1" applyFill="1" applyBorder="1" applyAlignment="1" applyProtection="1">
      <alignment horizontal="center" vertical="center"/>
    </xf>
    <xf numFmtId="0" fontId="25" fillId="16" borderId="0" xfId="0" applyNumberFormat="1" applyFont="1" applyFill="1" applyBorder="1" applyAlignment="1" applyProtection="1">
      <alignment horizontal="center" vertical="center"/>
    </xf>
    <xf numFmtId="0" fontId="25" fillId="16" borderId="0" xfId="0" applyNumberFormat="1" applyFont="1" applyFill="1" applyBorder="1" applyAlignment="1" applyProtection="1">
      <alignment horizontal="centerContinuous" vertical="center"/>
    </xf>
    <xf numFmtId="0" fontId="7" fillId="16" borderId="0" xfId="0" applyNumberFormat="1" applyFont="1" applyFill="1" applyBorder="1" applyAlignment="1" applyProtection="1">
      <alignment horizontal="center" vertical="center"/>
    </xf>
    <xf numFmtId="0" fontId="49" fillId="16" borderId="0" xfId="4" applyNumberFormat="1" applyFont="1" applyFill="1" applyBorder="1" applyAlignment="1" applyProtection="1">
      <alignment vertical="center"/>
    </xf>
    <xf numFmtId="199" fontId="49" fillId="16" borderId="0" xfId="4" applyNumberFormat="1" applyFont="1" applyFill="1" applyBorder="1" applyAlignment="1" applyProtection="1">
      <alignment horizontal="right" vertical="center" shrinkToFit="1"/>
    </xf>
    <xf numFmtId="198" fontId="49" fillId="16" borderId="0" xfId="4" applyNumberFormat="1" applyFont="1" applyFill="1" applyBorder="1" applyAlignment="1" applyProtection="1">
      <alignment horizontal="right" vertical="center" shrinkToFit="1"/>
    </xf>
    <xf numFmtId="0" fontId="52" fillId="16" borderId="0" xfId="0" applyNumberFormat="1" applyFont="1" applyFill="1" applyBorder="1" applyAlignment="1" applyProtection="1">
      <alignment vertical="center"/>
    </xf>
    <xf numFmtId="0" fontId="53" fillId="16" borderId="0" xfId="0" applyNumberFormat="1" applyFont="1" applyFill="1" applyBorder="1" applyAlignment="1" applyProtection="1">
      <alignment horizontal="centerContinuous" vertical="center"/>
    </xf>
    <xf numFmtId="0" fontId="26" fillId="16" borderId="0" xfId="0" applyNumberFormat="1" applyFont="1" applyFill="1" applyBorder="1" applyAlignment="1" applyProtection="1">
      <alignment vertical="center"/>
    </xf>
    <xf numFmtId="0" fontId="25" fillId="16" borderId="0" xfId="0" applyNumberFormat="1" applyFont="1" applyFill="1" applyBorder="1" applyAlignment="1" applyProtection="1">
      <alignment horizontal="right" vertical="center"/>
    </xf>
    <xf numFmtId="0" fontId="30" fillId="16" borderId="0" xfId="0" applyNumberFormat="1" applyFont="1" applyFill="1" applyBorder="1" applyAlignment="1" applyProtection="1">
      <alignment vertical="center"/>
    </xf>
    <xf numFmtId="0" fontId="26" fillId="16" borderId="0" xfId="0" quotePrefix="1" applyNumberFormat="1" applyFont="1" applyFill="1" applyBorder="1" applyAlignment="1" applyProtection="1">
      <alignment vertical="center"/>
    </xf>
    <xf numFmtId="0" fontId="54" fillId="16" borderId="0" xfId="0" applyNumberFormat="1" applyFont="1" applyFill="1" applyBorder="1" applyAlignment="1" applyProtection="1">
      <alignment horizontal="left" vertical="center"/>
    </xf>
    <xf numFmtId="0" fontId="26" fillId="16" borderId="0" xfId="0" applyNumberFormat="1" applyFont="1" applyFill="1" applyBorder="1" applyAlignment="1" applyProtection="1">
      <alignment horizontal="right" vertical="center"/>
    </xf>
    <xf numFmtId="0" fontId="26" fillId="16" borderId="0" xfId="0" applyNumberFormat="1" applyFont="1" applyFill="1" applyBorder="1" applyAlignment="1" applyProtection="1">
      <alignment horizontal="center" vertical="center"/>
    </xf>
    <xf numFmtId="0" fontId="54" fillId="16" borderId="0" xfId="0" applyNumberFormat="1" applyFont="1" applyFill="1" applyBorder="1" applyAlignment="1" applyProtection="1">
      <alignment vertical="center"/>
    </xf>
    <xf numFmtId="0" fontId="52" fillId="16" borderId="0" xfId="0" applyNumberFormat="1" applyFont="1" applyFill="1" applyBorder="1" applyAlignment="1" applyProtection="1">
      <alignment horizontal="centerContinuous" vertical="center"/>
    </xf>
    <xf numFmtId="0" fontId="26" fillId="16" borderId="0" xfId="0" applyNumberFormat="1" applyFont="1" applyFill="1" applyBorder="1" applyAlignment="1" applyProtection="1">
      <alignment horizontal="left" vertical="center"/>
    </xf>
    <xf numFmtId="0" fontId="12" fillId="16" borderId="0" xfId="0" applyNumberFormat="1" applyFont="1" applyFill="1" applyBorder="1" applyAlignment="1" applyProtection="1">
      <alignment vertical="center"/>
    </xf>
    <xf numFmtId="0" fontId="12" fillId="16" borderId="0" xfId="0" quotePrefix="1" applyNumberFormat="1" applyFont="1" applyFill="1" applyBorder="1" applyAlignment="1" applyProtection="1">
      <alignment vertical="center"/>
    </xf>
    <xf numFmtId="0" fontId="29" fillId="16" borderId="0" xfId="0" applyFont="1" applyFill="1" applyBorder="1" applyAlignment="1" applyProtection="1">
      <alignment vertical="center"/>
    </xf>
    <xf numFmtId="49" fontId="29" fillId="16" borderId="0" xfId="0" applyNumberFormat="1" applyFont="1" applyFill="1" applyBorder="1" applyAlignment="1" applyProtection="1">
      <alignment vertical="center"/>
    </xf>
    <xf numFmtId="38" fontId="28" fillId="16" borderId="0" xfId="0" applyNumberFormat="1" applyFont="1" applyFill="1" applyBorder="1" applyAlignment="1" applyProtection="1">
      <alignment vertical="center"/>
    </xf>
    <xf numFmtId="0" fontId="28" fillId="16" borderId="0" xfId="0" applyFont="1" applyFill="1" applyBorder="1" applyAlignment="1" applyProtection="1">
      <alignment vertical="center"/>
    </xf>
    <xf numFmtId="49" fontId="28" fillId="16" borderId="0" xfId="0" applyNumberFormat="1" applyFont="1" applyFill="1" applyBorder="1" applyAlignment="1" applyProtection="1">
      <alignment vertical="center"/>
    </xf>
    <xf numFmtId="49" fontId="36" fillId="16" borderId="0" xfId="1" applyNumberFormat="1" applyFont="1" applyFill="1" applyBorder="1" applyAlignment="1" applyProtection="1">
      <alignment horizontal="right" vertical="center"/>
    </xf>
    <xf numFmtId="0" fontId="34" fillId="16" borderId="0" xfId="0" applyFont="1" applyFill="1" applyBorder="1" applyAlignment="1" applyProtection="1">
      <alignment vertical="center"/>
    </xf>
    <xf numFmtId="49" fontId="34" fillId="16" borderId="0" xfId="0" applyNumberFormat="1" applyFont="1" applyFill="1" applyBorder="1" applyAlignment="1" applyProtection="1">
      <alignment vertical="center"/>
    </xf>
    <xf numFmtId="38" fontId="35" fillId="16" borderId="0" xfId="0" applyNumberFormat="1" applyFont="1" applyFill="1" applyBorder="1" applyAlignment="1" applyProtection="1">
      <alignment vertical="center"/>
    </xf>
    <xf numFmtId="0" fontId="35" fillId="16" borderId="0" xfId="0" applyFont="1" applyFill="1" applyBorder="1" applyAlignment="1" applyProtection="1">
      <alignment vertical="center"/>
    </xf>
    <xf numFmtId="49" fontId="35" fillId="16" borderId="0" xfId="0" applyNumberFormat="1" applyFont="1" applyFill="1" applyBorder="1" applyAlignment="1" applyProtection="1">
      <alignment vertical="center"/>
    </xf>
    <xf numFmtId="38" fontId="32" fillId="16" borderId="0" xfId="0" applyNumberFormat="1" applyFont="1" applyFill="1" applyBorder="1" applyAlignment="1" applyProtection="1">
      <alignment vertical="center"/>
    </xf>
    <xf numFmtId="0" fontId="32" fillId="16" borderId="0" xfId="0" applyFont="1" applyFill="1" applyBorder="1" applyAlignment="1" applyProtection="1">
      <alignment vertical="center"/>
    </xf>
    <xf numFmtId="0" fontId="32" fillId="16" borderId="0" xfId="0" applyNumberFormat="1" applyFont="1" applyFill="1" applyBorder="1" applyAlignment="1" applyProtection="1">
      <alignment vertical="center"/>
    </xf>
    <xf numFmtId="49" fontId="32" fillId="16" borderId="0" xfId="0" applyNumberFormat="1" applyFont="1" applyFill="1" applyBorder="1" applyAlignment="1" applyProtection="1">
      <alignment vertical="center"/>
    </xf>
    <xf numFmtId="2" fontId="32" fillId="16" borderId="0" xfId="0" applyNumberFormat="1" applyFont="1" applyFill="1" applyBorder="1" applyAlignment="1" applyProtection="1">
      <alignment vertical="center"/>
    </xf>
    <xf numFmtId="0" fontId="35" fillId="16" borderId="0" xfId="0" applyNumberFormat="1" applyFont="1" applyFill="1" applyBorder="1" applyAlignment="1" applyProtection="1">
      <alignment vertical="center"/>
    </xf>
    <xf numFmtId="0" fontId="18" fillId="16" borderId="0" xfId="0" applyFont="1" applyFill="1" applyBorder="1" applyAlignment="1" applyProtection="1">
      <alignment vertical="center"/>
    </xf>
    <xf numFmtId="49" fontId="18" fillId="16" borderId="0" xfId="0" applyNumberFormat="1" applyFont="1" applyFill="1" applyBorder="1" applyAlignment="1" applyProtection="1">
      <alignment horizontal="center" vertical="center"/>
    </xf>
    <xf numFmtId="38" fontId="18" fillId="16" borderId="0" xfId="0" applyNumberFormat="1" applyFont="1" applyFill="1" applyBorder="1" applyAlignment="1" applyProtection="1">
      <alignment vertical="center"/>
    </xf>
    <xf numFmtId="49" fontId="28" fillId="16" borderId="0" xfId="1" applyNumberFormat="1" applyFont="1" applyFill="1" applyBorder="1" applyAlignment="1" applyProtection="1">
      <alignment horizontal="right" vertical="center"/>
    </xf>
    <xf numFmtId="9" fontId="32" fillId="16" borderId="0" xfId="5" applyFont="1" applyFill="1" applyBorder="1" applyAlignment="1" applyProtection="1">
      <alignment vertical="center"/>
    </xf>
    <xf numFmtId="1" fontId="35" fillId="16" borderId="0" xfId="0" applyNumberFormat="1" applyFont="1" applyFill="1" applyBorder="1" applyAlignment="1" applyProtection="1">
      <alignment horizontal="left" vertical="center"/>
    </xf>
    <xf numFmtId="1" fontId="32" fillId="16" borderId="0" xfId="0" applyNumberFormat="1" applyFont="1" applyFill="1" applyBorder="1" applyAlignment="1" applyProtection="1">
      <alignment horizontal="left" vertical="center"/>
    </xf>
    <xf numFmtId="49" fontId="18" fillId="16" borderId="0" xfId="0" applyNumberFormat="1" applyFont="1" applyFill="1" applyBorder="1" applyAlignment="1" applyProtection="1">
      <alignment vertical="center"/>
    </xf>
    <xf numFmtId="0" fontId="13" fillId="16" borderId="0" xfId="0" applyFont="1" applyFill="1" applyBorder="1" applyAlignment="1" applyProtection="1">
      <alignment horizontal="center" vertical="center"/>
    </xf>
    <xf numFmtId="49" fontId="14" fillId="16" borderId="0" xfId="0" applyNumberFormat="1" applyFont="1" applyFill="1" applyBorder="1" applyAlignment="1" applyProtection="1">
      <alignment horizontal="center" vertical="center"/>
    </xf>
    <xf numFmtId="0" fontId="14" fillId="16" borderId="0" xfId="0" applyFont="1" applyFill="1" applyBorder="1" applyAlignment="1" applyProtection="1">
      <alignment horizontal="center" vertical="center"/>
    </xf>
    <xf numFmtId="0" fontId="13" fillId="16" borderId="0" xfId="0" applyNumberFormat="1" applyFont="1" applyFill="1" applyBorder="1" applyAlignment="1" applyProtection="1">
      <alignment horizontal="center" vertical="center"/>
    </xf>
    <xf numFmtId="0" fontId="13" fillId="16" borderId="0" xfId="0" applyFont="1" applyFill="1" applyBorder="1" applyAlignment="1" applyProtection="1">
      <alignment horizontal="centerContinuous" vertical="center"/>
    </xf>
    <xf numFmtId="0" fontId="14" fillId="16" borderId="0" xfId="0" applyFont="1" applyFill="1" applyBorder="1" applyAlignment="1" applyProtection="1">
      <alignment horizontal="centerContinuous" vertical="center"/>
    </xf>
    <xf numFmtId="0" fontId="13" fillId="16" borderId="0" xfId="0" applyFont="1" applyFill="1" applyBorder="1" applyAlignment="1" applyProtection="1">
      <alignment vertical="center"/>
    </xf>
    <xf numFmtId="0" fontId="51" fillId="16" borderId="0" xfId="0" applyFont="1" applyFill="1" applyBorder="1" applyAlignment="1" applyProtection="1">
      <alignment vertical="center"/>
    </xf>
    <xf numFmtId="49" fontId="51" fillId="16" borderId="0" xfId="0" applyNumberFormat="1" applyFont="1" applyFill="1" applyBorder="1" applyAlignment="1" applyProtection="1">
      <alignment vertical="center"/>
    </xf>
    <xf numFmtId="38" fontId="36" fillId="16" borderId="0" xfId="0" applyNumberFormat="1" applyFont="1" applyFill="1" applyBorder="1" applyAlignment="1" applyProtection="1">
      <alignment vertical="center"/>
    </xf>
    <xf numFmtId="49" fontId="36" fillId="16" borderId="0" xfId="0" applyNumberFormat="1" applyFont="1" applyFill="1" applyBorder="1" applyAlignment="1" applyProtection="1">
      <alignment vertical="center"/>
    </xf>
    <xf numFmtId="0" fontId="36" fillId="16" borderId="0" xfId="0" applyFont="1" applyFill="1" applyBorder="1" applyAlignment="1" applyProtection="1">
      <alignment vertical="center"/>
    </xf>
    <xf numFmtId="49" fontId="26" fillId="16" borderId="0" xfId="1" applyNumberFormat="1" applyFont="1" applyFill="1" applyBorder="1" applyAlignment="1" applyProtection="1">
      <alignment horizontal="right" vertical="center"/>
    </xf>
    <xf numFmtId="14" fontId="35" fillId="16" borderId="0" xfId="0" applyNumberFormat="1" applyFont="1" applyFill="1" applyBorder="1" applyAlignment="1" applyProtection="1">
      <alignment vertical="center"/>
    </xf>
    <xf numFmtId="174" fontId="100" fillId="0" borderId="0" xfId="5" applyNumberFormat="1" applyFont="1" applyFill="1" applyBorder="1" applyAlignment="1" applyProtection="1">
      <alignment horizontal="center" vertical="center"/>
    </xf>
    <xf numFmtId="0" fontId="88" fillId="5" borderId="0" xfId="0" applyFont="1" applyFill="1" applyBorder="1" applyAlignment="1" applyProtection="1">
      <alignment horizontal="right" vertical="center"/>
    </xf>
    <xf numFmtId="0" fontId="91" fillId="5" borderId="0" xfId="0" applyFont="1" applyFill="1" applyBorder="1" applyAlignment="1" applyProtection="1">
      <alignment horizontal="left" vertical="center" indent="1"/>
    </xf>
    <xf numFmtId="181" fontId="73" fillId="0" borderId="7" xfId="0" applyNumberFormat="1" applyFont="1" applyFill="1" applyBorder="1" applyAlignment="1" applyProtection="1">
      <alignment vertical="center"/>
      <protection locked="0"/>
    </xf>
    <xf numFmtId="0" fontId="7" fillId="11" borderId="0" xfId="0" applyFont="1" applyFill="1" applyAlignment="1" applyProtection="1">
      <alignment horizontal="center"/>
    </xf>
    <xf numFmtId="177" fontId="73" fillId="2" borderId="14" xfId="1" applyNumberFormat="1" applyFont="1" applyFill="1" applyBorder="1" applyAlignment="1" applyProtection="1">
      <alignment horizontal="center" vertical="top" wrapText="1"/>
    </xf>
    <xf numFmtId="177" fontId="73" fillId="2" borderId="0" xfId="1" applyNumberFormat="1" applyFont="1" applyFill="1" applyBorder="1" applyAlignment="1" applyProtection="1">
      <alignment horizontal="center" vertical="center" wrapText="1"/>
    </xf>
    <xf numFmtId="177" fontId="73" fillId="2" borderId="9" xfId="1" applyNumberFormat="1" applyFont="1" applyFill="1" applyBorder="1" applyAlignment="1" applyProtection="1">
      <alignment horizontal="center" vertical="center"/>
    </xf>
    <xf numFmtId="177" fontId="73" fillId="0" borderId="7" xfId="0" applyNumberFormat="1" applyFont="1" applyFill="1" applyBorder="1" applyAlignment="1" applyProtection="1">
      <alignment horizontal="center" vertical="center"/>
      <protection locked="0"/>
    </xf>
    <xf numFmtId="177" fontId="88" fillId="5" borderId="0" xfId="0" applyNumberFormat="1" applyFont="1" applyFill="1" applyBorder="1" applyAlignment="1" applyProtection="1">
      <alignment horizontal="left" vertical="center"/>
    </xf>
    <xf numFmtId="177" fontId="73" fillId="6" borderId="5" xfId="1" applyNumberFormat="1" applyFont="1" applyFill="1" applyBorder="1" applyAlignment="1" applyProtection="1">
      <alignment horizontal="center" vertical="center"/>
    </xf>
    <xf numFmtId="0" fontId="37" fillId="2" borderId="4" xfId="0" applyFont="1" applyFill="1" applyBorder="1" applyAlignment="1" applyProtection="1">
      <alignment horizontal="center" vertical="center" wrapText="1"/>
    </xf>
    <xf numFmtId="0" fontId="63" fillId="2" borderId="1" xfId="0" quotePrefix="1" applyFont="1" applyFill="1" applyBorder="1" applyAlignment="1" applyProtection="1">
      <alignment horizontal="center" vertical="center" wrapText="1"/>
    </xf>
    <xf numFmtId="0" fontId="63" fillId="2" borderId="5" xfId="0" quotePrefix="1" applyFont="1" applyFill="1" applyBorder="1" applyAlignment="1" applyProtection="1">
      <alignment horizontal="center" vertical="center" wrapText="1"/>
    </xf>
    <xf numFmtId="0" fontId="63" fillId="2" borderId="5" xfId="0" applyFont="1" applyFill="1" applyBorder="1" applyAlignment="1" applyProtection="1">
      <alignment horizontal="center" vertical="center" wrapText="1"/>
    </xf>
    <xf numFmtId="0" fontId="63" fillId="0" borderId="7" xfId="0" applyNumberFormat="1" applyFont="1" applyFill="1" applyBorder="1" applyAlignment="1" applyProtection="1">
      <alignment horizontal="center" vertical="center"/>
      <protection locked="0"/>
    </xf>
    <xf numFmtId="49" fontId="62" fillId="5" borderId="0" xfId="1" applyNumberFormat="1" applyFont="1" applyFill="1" applyBorder="1" applyAlignment="1" applyProtection="1">
      <alignment horizontal="right" vertical="top"/>
    </xf>
    <xf numFmtId="49" fontId="62" fillId="5" borderId="0" xfId="1" applyNumberFormat="1" applyFont="1" applyFill="1" applyBorder="1" applyAlignment="1" applyProtection="1">
      <alignment horizontal="right" vertical="center"/>
    </xf>
    <xf numFmtId="0" fontId="87" fillId="5" borderId="0" xfId="0" applyFont="1" applyFill="1" applyBorder="1" applyAlignment="1" applyProtection="1">
      <alignment horizontal="left" vertical="top" wrapText="1" indent="1"/>
    </xf>
    <xf numFmtId="177" fontId="62" fillId="5" borderId="0" xfId="0" applyNumberFormat="1" applyFont="1" applyFill="1" applyBorder="1" applyAlignment="1" applyProtection="1">
      <alignment vertical="center"/>
    </xf>
    <xf numFmtId="177" fontId="62" fillId="6" borderId="17" xfId="1" applyNumberFormat="1" applyFont="1" applyFill="1" applyBorder="1" applyAlignment="1" applyProtection="1">
      <alignment horizontal="center" vertical="center" wrapText="1"/>
    </xf>
    <xf numFmtId="177" fontId="62" fillId="6" borderId="18" xfId="1" applyNumberFormat="1" applyFont="1" applyFill="1" applyBorder="1" applyAlignment="1" applyProtection="1">
      <alignment horizontal="center" vertical="center" wrapText="1"/>
    </xf>
    <xf numFmtId="0" fontId="87" fillId="0" borderId="0" xfId="0" applyFont="1" applyFill="1" applyAlignment="1" applyProtection="1">
      <alignment vertical="center"/>
    </xf>
    <xf numFmtId="177" fontId="87" fillId="5" borderId="0" xfId="0" applyNumberFormat="1" applyFont="1" applyFill="1" applyBorder="1" applyAlignment="1" applyProtection="1">
      <alignment horizontal="left" vertical="center" indent="1"/>
    </xf>
    <xf numFmtId="177" fontId="62" fillId="5" borderId="0" xfId="1" applyNumberFormat="1" applyFont="1" applyFill="1" applyBorder="1" applyAlignment="1" applyProtection="1">
      <alignment vertical="center"/>
    </xf>
    <xf numFmtId="0" fontId="62" fillId="0" borderId="0" xfId="0" applyFont="1" applyFill="1" applyAlignment="1" applyProtection="1">
      <alignment vertical="center"/>
    </xf>
    <xf numFmtId="177" fontId="62" fillId="5" borderId="0" xfId="0" applyNumberFormat="1" applyFont="1" applyFill="1" applyBorder="1" applyAlignment="1" applyProtection="1">
      <alignment horizontal="left" vertical="center" indent="2"/>
    </xf>
    <xf numFmtId="177" fontId="62" fillId="5" borderId="0" xfId="0" quotePrefix="1" applyNumberFormat="1" applyFont="1" applyFill="1" applyBorder="1" applyAlignment="1" applyProtection="1">
      <alignment vertical="center"/>
    </xf>
    <xf numFmtId="177" fontId="62" fillId="2" borderId="1" xfId="1" applyNumberFormat="1" applyFont="1" applyFill="1" applyBorder="1" applyAlignment="1" applyProtection="1">
      <alignment horizontal="center" vertical="center" wrapText="1"/>
    </xf>
    <xf numFmtId="177" fontId="62" fillId="2" borderId="5" xfId="1" applyNumberFormat="1" applyFont="1" applyFill="1" applyBorder="1" applyAlignment="1" applyProtection="1">
      <alignment horizontal="center" vertical="center" wrapText="1"/>
    </xf>
    <xf numFmtId="177" fontId="62" fillId="2" borderId="4" xfId="1" applyNumberFormat="1" applyFont="1" applyFill="1" applyBorder="1" applyAlignment="1" applyProtection="1">
      <alignment horizontal="center" vertical="center"/>
    </xf>
    <xf numFmtId="177" fontId="87" fillId="5" borderId="0" xfId="0" applyNumberFormat="1" applyFont="1" applyFill="1" applyBorder="1" applyAlignment="1" applyProtection="1">
      <alignment horizontal="right" vertical="center"/>
    </xf>
    <xf numFmtId="177" fontId="87" fillId="2" borderId="4" xfId="1" applyNumberFormat="1" applyFont="1" applyFill="1" applyBorder="1" applyAlignment="1" applyProtection="1">
      <alignment horizontal="center" vertical="center"/>
    </xf>
    <xf numFmtId="183" fontId="3" fillId="5" borderId="0" xfId="0" applyNumberFormat="1" applyFont="1" applyFill="1" applyBorder="1" applyAlignment="1" applyProtection="1">
      <alignment vertical="center"/>
    </xf>
    <xf numFmtId="0" fontId="4" fillId="0" borderId="0" xfId="0" applyFont="1" applyFill="1" applyAlignment="1" applyProtection="1">
      <alignment horizontal="center" vertical="center"/>
    </xf>
    <xf numFmtId="177" fontId="3" fillId="3" borderId="5" xfId="0" applyNumberFormat="1" applyFont="1" applyFill="1" applyBorder="1" applyAlignment="1" applyProtection="1"/>
    <xf numFmtId="177" fontId="3" fillId="5" borderId="12" xfId="0" applyNumberFormat="1" applyFont="1" applyFill="1" applyBorder="1" applyAlignment="1" applyProtection="1">
      <alignment horizontal="left" vertical="center" indent="1"/>
    </xf>
    <xf numFmtId="177" fontId="3" fillId="6" borderId="0" xfId="0" applyNumberFormat="1" applyFont="1" applyFill="1" applyBorder="1" applyAlignment="1" applyProtection="1">
      <alignment vertical="center" wrapText="1"/>
    </xf>
    <xf numFmtId="177" fontId="3" fillId="6" borderId="12" xfId="0" applyNumberFormat="1" applyFont="1" applyFill="1" applyBorder="1" applyAlignment="1" applyProtection="1">
      <alignment vertical="center"/>
    </xf>
    <xf numFmtId="177" fontId="3" fillId="6" borderId="11" xfId="0" applyNumberFormat="1" applyFont="1" applyFill="1" applyBorder="1" applyAlignment="1" applyProtection="1">
      <alignment vertical="center" wrapText="1"/>
    </xf>
    <xf numFmtId="177" fontId="3" fillId="6" borderId="0" xfId="0" applyNumberFormat="1" applyFont="1" applyFill="1" applyBorder="1" applyAlignment="1" applyProtection="1">
      <alignment vertical="center"/>
    </xf>
    <xf numFmtId="0" fontId="3" fillId="6" borderId="5" xfId="0" applyNumberFormat="1" applyFont="1" applyFill="1" applyBorder="1" applyAlignment="1" applyProtection="1">
      <alignment horizontal="center" vertical="center"/>
    </xf>
    <xf numFmtId="177" fontId="3" fillId="6" borderId="5" xfId="1" applyNumberFormat="1" applyFont="1" applyFill="1" applyBorder="1" applyAlignment="1" applyProtection="1">
      <alignment horizontal="left" vertical="center" indent="1"/>
    </xf>
    <xf numFmtId="3" fontId="3" fillId="6" borderId="17" xfId="1" applyNumberFormat="1" applyFont="1" applyFill="1" applyBorder="1" applyAlignment="1" applyProtection="1">
      <alignment horizontal="center" vertical="center"/>
    </xf>
    <xf numFmtId="177" fontId="63" fillId="3" borderId="7" xfId="0" applyNumberFormat="1" applyFont="1" applyFill="1" applyBorder="1" applyAlignment="1" applyProtection="1">
      <alignment vertical="center"/>
      <protection locked="0"/>
    </xf>
    <xf numFmtId="49" fontId="63" fillId="5" borderId="0" xfId="0" applyNumberFormat="1" applyFont="1" applyFill="1" applyBorder="1" applyAlignment="1" applyProtection="1">
      <alignment horizontal="right" vertical="center"/>
    </xf>
    <xf numFmtId="0" fontId="63" fillId="5" borderId="0" xfId="0" applyFont="1" applyFill="1" applyBorder="1" applyAlignment="1" applyProtection="1">
      <alignment vertical="center"/>
    </xf>
    <xf numFmtId="0" fontId="94" fillId="5" borderId="0" xfId="0" applyFont="1" applyFill="1" applyBorder="1" applyAlignment="1" applyProtection="1">
      <alignment horizontal="left" vertical="center" indent="1"/>
    </xf>
    <xf numFmtId="0" fontId="63" fillId="3" borderId="7" xfId="0" applyFont="1" applyFill="1" applyBorder="1" applyAlignment="1" applyProtection="1">
      <alignment vertical="center"/>
      <protection locked="0"/>
    </xf>
    <xf numFmtId="49" fontId="67" fillId="5" borderId="0" xfId="0" applyNumberFormat="1" applyFont="1" applyFill="1" applyBorder="1" applyAlignment="1" applyProtection="1">
      <alignment horizontal="right" vertical="center"/>
    </xf>
    <xf numFmtId="0" fontId="67" fillId="5" borderId="0" xfId="0" applyFont="1" applyFill="1" applyBorder="1" applyAlignment="1" applyProtection="1">
      <alignment vertical="center"/>
    </xf>
    <xf numFmtId="0" fontId="67" fillId="5" borderId="0" xfId="0" applyFont="1" applyFill="1" applyBorder="1" applyAlignment="1" applyProtection="1">
      <alignment horizontal="left" vertical="center" indent="1"/>
    </xf>
    <xf numFmtId="177" fontId="67" fillId="3" borderId="7" xfId="0" applyNumberFormat="1" applyFont="1" applyFill="1" applyBorder="1" applyAlignment="1" applyProtection="1">
      <alignment vertical="center"/>
    </xf>
    <xf numFmtId="0" fontId="55" fillId="0" borderId="6" xfId="4" applyNumberFormat="1" applyFill="1" applyBorder="1" applyAlignment="1" applyProtection="1">
      <alignment horizontal="left" vertical="center"/>
      <protection locked="0"/>
    </xf>
    <xf numFmtId="0" fontId="17" fillId="5" borderId="0" xfId="0" applyFont="1" applyFill="1" applyAlignment="1" applyProtection="1">
      <alignment horizontal="left" vertical="center" wrapText="1" indent="1"/>
    </xf>
    <xf numFmtId="0" fontId="17" fillId="0" borderId="0" xfId="0" applyFont="1" applyAlignment="1">
      <alignment vertical="center" wrapText="1"/>
    </xf>
    <xf numFmtId="0" fontId="72" fillId="5" borderId="0" xfId="0" applyFont="1" applyFill="1" applyAlignment="1" applyProtection="1">
      <alignment horizontal="left" vertical="center" wrapText="1" indent="1"/>
    </xf>
    <xf numFmtId="0" fontId="72" fillId="0" borderId="0" xfId="0" applyFont="1" applyAlignment="1">
      <alignment horizontal="left" vertical="center" wrapText="1" indent="1"/>
    </xf>
    <xf numFmtId="0" fontId="17" fillId="5" borderId="0" xfId="0" applyNumberFormat="1" applyFont="1" applyFill="1" applyBorder="1" applyAlignment="1" applyProtection="1">
      <alignment vertical="center" wrapText="1"/>
    </xf>
    <xf numFmtId="0" fontId="17" fillId="5" borderId="0" xfId="0" applyFont="1" applyFill="1" applyAlignment="1" applyProtection="1">
      <alignment vertical="center"/>
    </xf>
    <xf numFmtId="0" fontId="3" fillId="2" borderId="1" xfId="0" applyFont="1" applyFill="1" applyBorder="1" applyAlignment="1" applyProtection="1">
      <alignment horizontal="center" vertical="center" wrapText="1"/>
    </xf>
    <xf numFmtId="0" fontId="3" fillId="2" borderId="5" xfId="0" applyFont="1" applyFill="1" applyBorder="1" applyAlignment="1" applyProtection="1">
      <alignment horizontal="center" vertical="center" wrapText="1"/>
    </xf>
    <xf numFmtId="0" fontId="3" fillId="2" borderId="5" xfId="0" applyFont="1" applyFill="1" applyBorder="1" applyAlignment="1" applyProtection="1">
      <alignment vertical="center" wrapText="1"/>
    </xf>
    <xf numFmtId="0" fontId="5" fillId="2" borderId="5" xfId="0" applyFont="1" applyFill="1" applyBorder="1" applyAlignment="1" applyProtection="1">
      <alignment horizontal="center" vertical="center" wrapText="1"/>
    </xf>
    <xf numFmtId="0" fontId="40" fillId="0" borderId="5" xfId="0" applyFont="1" applyBorder="1" applyAlignment="1">
      <alignment vertical="center" wrapText="1"/>
    </xf>
    <xf numFmtId="0" fontId="40" fillId="0" borderId="4" xfId="0" applyFont="1" applyBorder="1" applyAlignment="1">
      <alignment vertical="center" wrapText="1"/>
    </xf>
    <xf numFmtId="38" fontId="5" fillId="2" borderId="1" xfId="0" applyNumberFormat="1" applyFont="1" applyFill="1" applyBorder="1" applyAlignment="1" applyProtection="1">
      <alignment horizontal="center" vertical="center" wrapText="1"/>
    </xf>
    <xf numFmtId="0" fontId="40" fillId="0" borderId="5" xfId="0" applyFont="1" applyBorder="1" applyAlignment="1">
      <alignment horizontal="center" vertical="center" wrapText="1"/>
    </xf>
    <xf numFmtId="0" fontId="5" fillId="2" borderId="13" xfId="0" applyFont="1" applyFill="1" applyBorder="1" applyAlignment="1" applyProtection="1">
      <alignment horizontal="center" vertical="center" wrapText="1"/>
    </xf>
    <xf numFmtId="0" fontId="40" fillId="0" borderId="11" xfId="0" applyFont="1" applyBorder="1" applyAlignment="1">
      <alignment horizontal="center" vertical="center" wrapText="1"/>
    </xf>
    <xf numFmtId="0" fontId="3" fillId="0" borderId="0" xfId="0" applyFont="1" applyFill="1" applyBorder="1" applyAlignment="1" applyProtection="1">
      <alignment vertical="top" wrapText="1"/>
      <protection locked="0"/>
    </xf>
    <xf numFmtId="0" fontId="3" fillId="0" borderId="0" xfId="0" applyFont="1" applyFill="1" applyAlignment="1" applyProtection="1">
      <alignment vertical="top" wrapText="1"/>
      <protection locked="0"/>
    </xf>
    <xf numFmtId="0" fontId="87" fillId="5" borderId="0" xfId="0" applyFont="1" applyFill="1" applyBorder="1" applyAlignment="1" applyProtection="1">
      <alignment horizontal="left" vertical="top" wrapText="1" indent="1"/>
    </xf>
    <xf numFmtId="0" fontId="62" fillId="5" borderId="0" xfId="0" applyFont="1" applyFill="1" applyAlignment="1" applyProtection="1">
      <alignment horizontal="left" vertical="top" wrapText="1" indent="1"/>
    </xf>
    <xf numFmtId="177" fontId="3" fillId="3" borderId="5" xfId="0" applyNumberFormat="1" applyFont="1" applyFill="1" applyBorder="1" applyAlignment="1" applyProtection="1">
      <alignment vertical="center"/>
    </xf>
    <xf numFmtId="177" fontId="3" fillId="6" borderId="1" xfId="1" applyNumberFormat="1" applyFont="1" applyFill="1" applyBorder="1" applyAlignment="1" applyProtection="1">
      <alignment vertical="center"/>
    </xf>
    <xf numFmtId="177" fontId="3" fillId="6" borderId="5" xfId="1" applyNumberFormat="1" applyFont="1" applyFill="1" applyBorder="1" applyAlignment="1" applyProtection="1">
      <alignment vertical="center"/>
    </xf>
    <xf numFmtId="177" fontId="3" fillId="6" borderId="4" xfId="1" applyNumberFormat="1" applyFont="1" applyFill="1" applyBorder="1" applyAlignment="1" applyProtection="1">
      <alignment vertical="center"/>
    </xf>
    <xf numFmtId="177" fontId="3" fillId="7" borderId="1" xfId="1" applyNumberFormat="1" applyFont="1" applyFill="1" applyBorder="1" applyAlignment="1" applyProtection="1">
      <alignment vertical="center"/>
    </xf>
    <xf numFmtId="177" fontId="3" fillId="7" borderId="5" xfId="0" applyNumberFormat="1" applyFont="1" applyFill="1" applyBorder="1" applyAlignment="1" applyProtection="1">
      <alignment vertical="center"/>
    </xf>
    <xf numFmtId="177" fontId="3" fillId="7" borderId="4" xfId="0" applyNumberFormat="1" applyFont="1" applyFill="1" applyBorder="1" applyAlignment="1" applyProtection="1">
      <alignment vertical="center"/>
    </xf>
    <xf numFmtId="177" fontId="3" fillId="6" borderId="5" xfId="1" applyNumberFormat="1" applyFont="1" applyFill="1" applyBorder="1" applyAlignment="1" applyProtection="1">
      <alignment vertical="top" wrapText="1"/>
    </xf>
    <xf numFmtId="0" fontId="10" fillId="0" borderId="1" xfId="1" applyNumberFormat="1" applyFont="1" applyFill="1" applyBorder="1" applyAlignment="1" applyProtection="1">
      <alignment horizontal="center" vertical="center"/>
      <protection locked="0"/>
    </xf>
    <xf numFmtId="0" fontId="10" fillId="0" borderId="5" xfId="0" applyFont="1" applyFill="1" applyBorder="1" applyAlignment="1" applyProtection="1">
      <alignment horizontal="center" vertical="center"/>
      <protection locked="0"/>
    </xf>
    <xf numFmtId="0" fontId="10" fillId="0" borderId="4" xfId="0" applyFont="1" applyFill="1" applyBorder="1" applyAlignment="1" applyProtection="1">
      <alignment horizontal="center" vertical="center"/>
      <protection locked="0"/>
    </xf>
    <xf numFmtId="177" fontId="73" fillId="6" borderId="1" xfId="1" applyNumberFormat="1" applyFont="1" applyFill="1" applyBorder="1" applyAlignment="1" applyProtection="1">
      <alignment vertical="center"/>
    </xf>
    <xf numFmtId="177" fontId="73" fillId="6" borderId="5" xfId="0" applyNumberFormat="1" applyFont="1" applyFill="1" applyBorder="1" applyAlignment="1" applyProtection="1"/>
    <xf numFmtId="177" fontId="73" fillId="6" borderId="4" xfId="0" applyNumberFormat="1" applyFont="1" applyFill="1" applyBorder="1" applyAlignment="1" applyProtection="1"/>
    <xf numFmtId="177" fontId="73" fillId="6" borderId="5" xfId="1" applyNumberFormat="1" applyFont="1" applyFill="1" applyBorder="1" applyAlignment="1" applyProtection="1">
      <alignment vertical="center"/>
    </xf>
    <xf numFmtId="177" fontId="73" fillId="6" borderId="4" xfId="1" applyNumberFormat="1" applyFont="1" applyFill="1" applyBorder="1" applyAlignment="1" applyProtection="1">
      <alignment vertical="center"/>
    </xf>
    <xf numFmtId="177" fontId="3" fillId="0" borderId="1" xfId="1" applyNumberFormat="1" applyFont="1" applyFill="1" applyBorder="1" applyAlignment="1" applyProtection="1">
      <alignment vertical="center"/>
      <protection locked="0"/>
    </xf>
    <xf numFmtId="177" fontId="3" fillId="0" borderId="5" xfId="0" applyNumberFormat="1" applyFont="1" applyFill="1" applyBorder="1" applyAlignment="1" applyProtection="1">
      <protection locked="0"/>
    </xf>
    <xf numFmtId="177" fontId="3" fillId="0" borderId="4" xfId="0" applyNumberFormat="1" applyFont="1" applyFill="1" applyBorder="1" applyAlignment="1" applyProtection="1">
      <protection locked="0"/>
    </xf>
    <xf numFmtId="0" fontId="4" fillId="0" borderId="0" xfId="0" applyFont="1" applyFill="1" applyAlignment="1" applyProtection="1">
      <alignment horizontal="center" vertical="center"/>
    </xf>
    <xf numFmtId="0" fontId="3" fillId="5" borderId="0" xfId="0" applyFont="1" applyFill="1" applyBorder="1" applyAlignment="1" applyProtection="1">
      <alignment vertical="top" wrapText="1"/>
    </xf>
    <xf numFmtId="177" fontId="3" fillId="6" borderId="5" xfId="0" applyNumberFormat="1" applyFont="1" applyFill="1" applyBorder="1" applyAlignment="1" applyProtection="1"/>
    <xf numFmtId="177" fontId="3" fillId="6" borderId="4" xfId="0" applyNumberFormat="1" applyFont="1" applyFill="1" applyBorder="1" applyAlignment="1" applyProtection="1"/>
    <xf numFmtId="177" fontId="3" fillId="3" borderId="5" xfId="1" applyNumberFormat="1" applyFont="1" applyFill="1" applyBorder="1" applyAlignment="1" applyProtection="1">
      <alignment vertical="center"/>
      <protection locked="0"/>
    </xf>
    <xf numFmtId="177" fontId="3" fillId="3" borderId="5" xfId="0" applyNumberFormat="1" applyFont="1" applyFill="1" applyBorder="1" applyAlignment="1" applyProtection="1">
      <protection locked="0"/>
    </xf>
    <xf numFmtId="177" fontId="3" fillId="3" borderId="4" xfId="0" applyNumberFormat="1" applyFont="1" applyFill="1" applyBorder="1" applyAlignment="1" applyProtection="1">
      <protection locked="0"/>
    </xf>
    <xf numFmtId="177" fontId="3" fillId="3" borderId="12" xfId="1" applyNumberFormat="1" applyFont="1" applyFill="1" applyBorder="1" applyAlignment="1" applyProtection="1">
      <alignment vertical="center"/>
    </xf>
    <xf numFmtId="177" fontId="3" fillId="3" borderId="12" xfId="0" applyNumberFormat="1" applyFont="1" applyFill="1" applyBorder="1" applyAlignment="1" applyProtection="1"/>
    <xf numFmtId="177" fontId="3" fillId="3" borderId="10" xfId="0" applyNumberFormat="1" applyFont="1" applyFill="1" applyBorder="1" applyAlignment="1" applyProtection="1"/>
    <xf numFmtId="0" fontId="9" fillId="5" borderId="0" xfId="0" applyFont="1" applyFill="1" applyBorder="1" applyAlignment="1" applyProtection="1">
      <alignment horizontal="left" vertical="top" wrapText="1" indent="1"/>
    </xf>
    <xf numFmtId="0" fontId="3" fillId="5" borderId="0" xfId="0" applyFont="1" applyFill="1" applyAlignment="1" applyProtection="1">
      <alignment horizontal="left" vertical="top" wrapText="1" indent="1"/>
    </xf>
    <xf numFmtId="177" fontId="3" fillId="3" borderId="1" xfId="1" applyNumberFormat="1" applyFont="1" applyFill="1" applyBorder="1" applyAlignment="1" applyProtection="1">
      <alignment vertical="center"/>
      <protection locked="0"/>
    </xf>
    <xf numFmtId="177" fontId="3" fillId="3" borderId="16" xfId="1" applyNumberFormat="1" applyFont="1" applyFill="1" applyBorder="1" applyAlignment="1" applyProtection="1">
      <alignment vertical="center"/>
    </xf>
    <xf numFmtId="0" fontId="3" fillId="5" borderId="12" xfId="0" applyFont="1" applyFill="1" applyBorder="1" applyAlignment="1" applyProtection="1">
      <alignment vertical="top" wrapText="1"/>
    </xf>
    <xf numFmtId="177" fontId="3" fillId="3" borderId="5" xfId="1" applyNumberFormat="1" applyFont="1" applyFill="1" applyBorder="1" applyAlignment="1" applyProtection="1">
      <alignment vertical="center"/>
    </xf>
    <xf numFmtId="177" fontId="3" fillId="3" borderId="5" xfId="0" applyNumberFormat="1" applyFont="1" applyFill="1" applyBorder="1" applyAlignment="1" applyProtection="1"/>
    <xf numFmtId="177" fontId="3" fillId="3" borderId="4" xfId="0" applyNumberFormat="1" applyFont="1" applyFill="1" applyBorder="1" applyAlignment="1" applyProtection="1"/>
    <xf numFmtId="177" fontId="3" fillId="0" borderId="1" xfId="1" applyNumberFormat="1" applyFont="1" applyFill="1" applyBorder="1" applyAlignment="1" applyProtection="1">
      <alignment vertical="center" wrapText="1"/>
      <protection locked="0"/>
    </xf>
    <xf numFmtId="0" fontId="3" fillId="0" borderId="5" xfId="0" applyFont="1" applyFill="1" applyBorder="1" applyAlignment="1" applyProtection="1">
      <alignment vertical="center" wrapText="1"/>
      <protection locked="0"/>
    </xf>
    <xf numFmtId="0" fontId="3" fillId="0" borderId="4" xfId="0" applyFont="1" applyFill="1" applyBorder="1" applyAlignment="1" applyProtection="1">
      <alignment vertical="center" wrapText="1"/>
      <protection locked="0"/>
    </xf>
    <xf numFmtId="0" fontId="89" fillId="5" borderId="0" xfId="0" applyFont="1" applyFill="1" applyBorder="1" applyAlignment="1" applyProtection="1">
      <alignment vertical="top" wrapText="1"/>
    </xf>
    <xf numFmtId="177" fontId="73" fillId="7" borderId="16" xfId="1" applyNumberFormat="1" applyFont="1" applyFill="1" applyBorder="1" applyAlignment="1" applyProtection="1">
      <alignment vertical="center"/>
    </xf>
    <xf numFmtId="177" fontId="73" fillId="7" borderId="12" xfId="0" applyNumberFormat="1" applyFont="1" applyFill="1" applyBorder="1" applyAlignment="1" applyProtection="1">
      <alignment vertical="center"/>
    </xf>
    <xf numFmtId="177" fontId="73" fillId="7" borderId="10" xfId="0" applyNumberFormat="1" applyFont="1" applyFill="1" applyBorder="1" applyAlignment="1" applyProtection="1">
      <alignment vertical="center"/>
    </xf>
    <xf numFmtId="177" fontId="73" fillId="6" borderId="5" xfId="1" applyNumberFormat="1" applyFont="1" applyFill="1" applyBorder="1" applyAlignment="1" applyProtection="1">
      <alignment vertical="top" wrapText="1"/>
    </xf>
    <xf numFmtId="0" fontId="99" fillId="0" borderId="1" xfId="1" applyNumberFormat="1" applyFont="1" applyFill="1" applyBorder="1" applyAlignment="1" applyProtection="1">
      <alignment horizontal="center" vertical="center"/>
      <protection locked="0"/>
    </xf>
    <xf numFmtId="0" fontId="99" fillId="0" borderId="5" xfId="0" applyFont="1" applyFill="1" applyBorder="1" applyAlignment="1" applyProtection="1">
      <alignment horizontal="center" vertical="center"/>
      <protection locked="0"/>
    </xf>
    <xf numFmtId="0" fontId="99" fillId="0" borderId="4" xfId="0" applyFont="1" applyFill="1" applyBorder="1" applyAlignment="1" applyProtection="1">
      <alignment horizontal="center" vertical="center"/>
      <protection locked="0"/>
    </xf>
    <xf numFmtId="177" fontId="3" fillId="3" borderId="1" xfId="1" applyNumberFormat="1" applyFont="1" applyFill="1" applyBorder="1" applyAlignment="1" applyProtection="1">
      <alignment vertical="center"/>
    </xf>
    <xf numFmtId="177" fontId="3" fillId="3" borderId="11" xfId="1" applyNumberFormat="1" applyFont="1" applyFill="1" applyBorder="1" applyAlignment="1" applyProtection="1">
      <alignment vertical="center"/>
    </xf>
    <xf numFmtId="177" fontId="3" fillId="3" borderId="11" xfId="0" applyNumberFormat="1" applyFont="1" applyFill="1" applyBorder="1" applyAlignment="1" applyProtection="1"/>
    <xf numFmtId="177" fontId="3" fillId="3" borderId="13" xfId="1" applyNumberFormat="1" applyFont="1" applyFill="1" applyBorder="1" applyAlignment="1" applyProtection="1">
      <alignment vertical="center"/>
    </xf>
    <xf numFmtId="177" fontId="3" fillId="3" borderId="8" xfId="0" applyNumberFormat="1" applyFont="1" applyFill="1" applyBorder="1" applyAlignment="1" applyProtection="1"/>
    <xf numFmtId="0" fontId="10" fillId="0" borderId="5" xfId="1" applyNumberFormat="1" applyFont="1" applyFill="1" applyBorder="1" applyAlignment="1" applyProtection="1">
      <alignment horizontal="center" vertical="center"/>
      <protection locked="0"/>
    </xf>
    <xf numFmtId="0" fontId="10" fillId="0" borderId="4" xfId="1" applyNumberFormat="1" applyFont="1" applyFill="1" applyBorder="1" applyAlignment="1" applyProtection="1">
      <alignment horizontal="center" vertical="center"/>
      <protection locked="0"/>
    </xf>
    <xf numFmtId="177" fontId="3" fillId="3" borderId="4" xfId="0" applyNumberFormat="1" applyFont="1" applyFill="1" applyBorder="1" applyAlignment="1" applyProtection="1">
      <alignment vertical="center"/>
    </xf>
    <xf numFmtId="177" fontId="89" fillId="3" borderId="1" xfId="1" applyNumberFormat="1" applyFont="1" applyFill="1" applyBorder="1" applyAlignment="1" applyProtection="1">
      <alignment vertical="center"/>
    </xf>
    <xf numFmtId="177" fontId="89" fillId="3" borderId="5" xfId="0" applyNumberFormat="1" applyFont="1" applyFill="1" applyBorder="1" applyAlignment="1" applyProtection="1"/>
    <xf numFmtId="177" fontId="89" fillId="3" borderId="4" xfId="0" applyNumberFormat="1" applyFont="1" applyFill="1" applyBorder="1" applyAlignment="1" applyProtection="1"/>
    <xf numFmtId="177" fontId="73" fillId="6" borderId="5" xfId="0" applyNumberFormat="1" applyFont="1" applyFill="1" applyBorder="1" applyAlignment="1" applyProtection="1">
      <alignment vertical="center"/>
    </xf>
    <xf numFmtId="177" fontId="73" fillId="6" borderId="4" xfId="0" applyNumberFormat="1" applyFont="1" applyFill="1" applyBorder="1" applyAlignment="1" applyProtection="1">
      <alignment vertical="center"/>
    </xf>
    <xf numFmtId="177" fontId="3" fillId="6" borderId="5" xfId="0" applyNumberFormat="1" applyFont="1" applyFill="1" applyBorder="1" applyAlignment="1" applyProtection="1">
      <alignment vertical="center"/>
    </xf>
    <xf numFmtId="177" fontId="3" fillId="6" borderId="4" xfId="0" applyNumberFormat="1" applyFont="1" applyFill="1" applyBorder="1" applyAlignment="1" applyProtection="1">
      <alignment vertical="center"/>
    </xf>
    <xf numFmtId="177" fontId="73" fillId="7" borderId="1" xfId="1" applyNumberFormat="1" applyFont="1" applyFill="1" applyBorder="1" applyAlignment="1" applyProtection="1">
      <alignment vertical="center"/>
    </xf>
    <xf numFmtId="177" fontId="73" fillId="7" borderId="5" xfId="0" applyNumberFormat="1" applyFont="1" applyFill="1" applyBorder="1" applyAlignment="1" applyProtection="1">
      <alignment vertical="center"/>
    </xf>
    <xf numFmtId="177" fontId="73" fillId="7" borderId="4" xfId="0" applyNumberFormat="1" applyFont="1" applyFill="1" applyBorder="1" applyAlignment="1" applyProtection="1">
      <alignment vertical="center"/>
    </xf>
    <xf numFmtId="177" fontId="73" fillId="3" borderId="12" xfId="1" applyNumberFormat="1" applyFont="1" applyFill="1" applyBorder="1" applyAlignment="1" applyProtection="1">
      <alignment vertical="center"/>
    </xf>
    <xf numFmtId="177" fontId="73" fillId="3" borderId="12" xfId="0" applyNumberFormat="1" applyFont="1" applyFill="1" applyBorder="1" applyAlignment="1" applyProtection="1"/>
    <xf numFmtId="177" fontId="3" fillId="3" borderId="14" xfId="1" applyNumberFormat="1" applyFont="1" applyFill="1" applyBorder="1" applyAlignment="1" applyProtection="1">
      <alignment vertical="center"/>
    </xf>
    <xf numFmtId="177" fontId="3" fillId="3" borderId="0" xfId="0" applyNumberFormat="1" applyFont="1" applyFill="1" applyBorder="1" applyAlignment="1" applyProtection="1"/>
    <xf numFmtId="0" fontId="88" fillId="5" borderId="0" xfId="0" applyFont="1" applyFill="1" applyBorder="1" applyAlignment="1" applyProtection="1">
      <alignment horizontal="left" vertical="top" wrapText="1" indent="1"/>
    </xf>
    <xf numFmtId="0" fontId="73" fillId="5" borderId="0" xfId="0" applyFont="1" applyFill="1" applyAlignment="1" applyProtection="1">
      <alignment horizontal="left" vertical="top" wrapText="1" indent="1"/>
    </xf>
    <xf numFmtId="0" fontId="73" fillId="5" borderId="0" xfId="0" applyFont="1" applyFill="1" applyBorder="1" applyAlignment="1" applyProtection="1">
      <alignment horizontal="left" vertical="top" wrapText="1" indent="1"/>
    </xf>
    <xf numFmtId="0" fontId="0" fillId="0" borderId="0" xfId="0"/>
    <xf numFmtId="177" fontId="9" fillId="5" borderId="0" xfId="0" applyNumberFormat="1" applyFont="1" applyFill="1" applyBorder="1" applyAlignment="1" applyProtection="1">
      <alignment horizontal="left" vertical="top" wrapText="1" indent="1"/>
    </xf>
    <xf numFmtId="0" fontId="3" fillId="5" borderId="0" xfId="0" applyFont="1" applyFill="1" applyBorder="1" applyAlignment="1" applyProtection="1">
      <alignment horizontal="left" vertical="top" wrapText="1" indent="1"/>
    </xf>
    <xf numFmtId="177" fontId="87" fillId="5" borderId="0" xfId="0" applyNumberFormat="1" applyFont="1" applyFill="1" applyBorder="1" applyAlignment="1" applyProtection="1">
      <alignment horizontal="left" vertical="top" wrapText="1" indent="1"/>
    </xf>
    <xf numFmtId="0" fontId="62" fillId="5" borderId="0" xfId="0" applyFont="1" applyFill="1" applyBorder="1" applyAlignment="1" applyProtection="1">
      <alignment horizontal="left" vertical="top" wrapText="1" indent="1"/>
    </xf>
    <xf numFmtId="177" fontId="89" fillId="5" borderId="0" xfId="0" applyNumberFormat="1" applyFont="1" applyFill="1" applyBorder="1" applyAlignment="1" applyProtection="1">
      <alignment vertical="top" wrapText="1"/>
    </xf>
    <xf numFmtId="177" fontId="3" fillId="5" borderId="0" xfId="0" applyNumberFormat="1" applyFont="1" applyFill="1" applyBorder="1" applyAlignment="1" applyProtection="1">
      <alignment vertical="top" wrapText="1"/>
    </xf>
    <xf numFmtId="177" fontId="3" fillId="0" borderId="6" xfId="0" applyNumberFormat="1" applyFont="1" applyFill="1" applyBorder="1" applyAlignment="1" applyProtection="1">
      <alignment vertical="center"/>
    </xf>
    <xf numFmtId="0" fontId="3" fillId="0" borderId="2" xfId="0" applyFont="1" applyFill="1" applyBorder="1" applyAlignment="1" applyProtection="1">
      <alignment vertical="center"/>
    </xf>
    <xf numFmtId="0" fontId="3" fillId="0" borderId="3" xfId="0" applyFont="1" applyFill="1" applyBorder="1" applyAlignment="1" applyProtection="1">
      <alignment vertical="center"/>
    </xf>
    <xf numFmtId="177" fontId="3" fillId="0" borderId="6" xfId="0" applyNumberFormat="1" applyFont="1" applyFill="1" applyBorder="1" applyAlignment="1" applyProtection="1">
      <alignment vertical="center"/>
      <protection locked="0"/>
    </xf>
    <xf numFmtId="0" fontId="3" fillId="0" borderId="2" xfId="0" applyFont="1" applyFill="1" applyBorder="1" applyAlignment="1" applyProtection="1">
      <alignment vertical="center"/>
      <protection locked="0"/>
    </xf>
    <xf numFmtId="0" fontId="3" fillId="0" borderId="3" xfId="0" applyFont="1" applyFill="1" applyBorder="1" applyAlignment="1" applyProtection="1">
      <alignment vertical="center"/>
      <protection locked="0"/>
    </xf>
    <xf numFmtId="177" fontId="3" fillId="5" borderId="0" xfId="0" applyNumberFormat="1" applyFont="1" applyFill="1" applyBorder="1" applyAlignment="1" applyProtection="1">
      <alignment horizontal="left" vertical="top" wrapText="1" indent="1"/>
    </xf>
    <xf numFmtId="177" fontId="65" fillId="5" borderId="0" xfId="0" applyNumberFormat="1" applyFont="1" applyFill="1" applyBorder="1" applyAlignment="1" applyProtection="1">
      <alignment vertical="top" wrapText="1"/>
    </xf>
    <xf numFmtId="0" fontId="65" fillId="5" borderId="0" xfId="0" applyFont="1" applyFill="1" applyBorder="1" applyAlignment="1" applyProtection="1">
      <alignment vertical="top" wrapText="1"/>
    </xf>
    <xf numFmtId="177" fontId="88" fillId="5" borderId="0" xfId="0" applyNumberFormat="1" applyFont="1" applyFill="1" applyBorder="1" applyAlignment="1" applyProtection="1">
      <alignment horizontal="left" vertical="top" wrapText="1" indent="1"/>
    </xf>
    <xf numFmtId="0" fontId="101" fillId="0" borderId="0" xfId="0" applyFont="1" applyAlignment="1">
      <alignment horizontal="left" vertical="top" wrapText="1" indent="1"/>
    </xf>
    <xf numFmtId="177" fontId="62" fillId="6" borderId="5" xfId="1" applyNumberFormat="1" applyFont="1" applyFill="1" applyBorder="1" applyAlignment="1" applyProtection="1">
      <alignment vertical="top" wrapText="1"/>
    </xf>
    <xf numFmtId="38" fontId="87" fillId="5" borderId="9" xfId="0" applyNumberFormat="1" applyFont="1" applyFill="1" applyBorder="1" applyAlignment="1" applyProtection="1">
      <alignment horizontal="center"/>
    </xf>
    <xf numFmtId="38" fontId="87" fillId="5" borderId="0" xfId="0" applyNumberFormat="1" applyFont="1" applyFill="1" applyBorder="1" applyAlignment="1" applyProtection="1">
      <alignment horizontal="center"/>
    </xf>
  </cellXfs>
  <cellStyles count="6">
    <cellStyle name="Comma" xfId="1" builtinId="3"/>
    <cellStyle name="Currency" xfId="2" builtinId="4"/>
    <cellStyle name="Followed Hyperlink" xfId="3" builtinId="9"/>
    <cellStyle name="Hyperlink" xfId="4" builtinId="8"/>
    <cellStyle name="Normal" xfId="0" builtinId="0"/>
    <cellStyle name="Percent" xfId="5" builtinId="5"/>
  </cellStyles>
  <dxfs count="60">
    <dxf>
      <font>
        <b/>
        <i val="0"/>
        <condense val="0"/>
        <extend val="0"/>
        <color auto="1"/>
      </font>
      <fill>
        <patternFill>
          <bgColor indexed="16"/>
        </patternFill>
      </fill>
      <border>
        <left/>
        <right/>
        <top/>
        <bottom/>
      </border>
    </dxf>
    <dxf>
      <font>
        <b/>
        <i val="0"/>
        <condense val="0"/>
        <extend val="0"/>
        <color indexed="58"/>
      </font>
      <fill>
        <patternFill patternType="none">
          <bgColor indexed="65"/>
        </patternFill>
      </fill>
    </dxf>
    <dxf>
      <fill>
        <patternFill patternType="solid">
          <bgColor indexed="23"/>
        </patternFill>
      </fill>
    </dxf>
    <dxf>
      <font>
        <condense val="0"/>
        <extend val="0"/>
        <color auto="1"/>
      </font>
      <fill>
        <patternFill patternType="solid">
          <bgColor indexed="23"/>
        </patternFill>
      </fill>
    </dxf>
    <dxf>
      <fill>
        <patternFill patternType="solid">
          <bgColor indexed="23"/>
        </patternFill>
      </fill>
    </dxf>
    <dxf>
      <fill>
        <patternFill>
          <bgColor indexed="23"/>
        </patternFill>
      </fill>
    </dxf>
    <dxf>
      <fill>
        <patternFill>
          <bgColor indexed="23"/>
        </patternFill>
      </fill>
    </dxf>
    <dxf>
      <font>
        <b/>
        <i val="0"/>
        <condense val="0"/>
        <extend val="0"/>
        <color auto="1"/>
      </font>
      <fill>
        <patternFill>
          <bgColor indexed="16"/>
        </patternFill>
      </fill>
      <border>
        <left/>
        <right/>
        <top/>
        <bottom/>
      </border>
    </dxf>
    <dxf>
      <font>
        <b/>
        <i val="0"/>
        <condense val="0"/>
        <extend val="0"/>
        <color indexed="58"/>
      </font>
    </dxf>
    <dxf>
      <font>
        <b/>
        <i val="0"/>
        <condense val="0"/>
        <extend val="0"/>
        <color auto="1"/>
      </font>
      <fill>
        <patternFill>
          <bgColor indexed="16"/>
        </patternFill>
      </fill>
      <border>
        <left/>
        <right/>
        <top/>
        <bottom/>
      </border>
    </dxf>
    <dxf>
      <font>
        <b/>
        <i val="0"/>
        <condense val="0"/>
        <extend val="0"/>
        <color indexed="58"/>
      </font>
    </dxf>
    <dxf>
      <fill>
        <patternFill>
          <bgColor indexed="23"/>
        </patternFill>
      </fill>
    </dxf>
    <dxf>
      <fill>
        <patternFill>
          <bgColor indexed="23"/>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ont>
        <b/>
        <i val="0"/>
        <condense val="0"/>
        <extend val="0"/>
        <color auto="1"/>
      </font>
      <fill>
        <patternFill>
          <bgColor indexed="16"/>
        </patternFill>
      </fill>
      <border>
        <left/>
        <right/>
        <top/>
        <bottom/>
      </border>
    </dxf>
    <dxf>
      <font>
        <b/>
        <i val="0"/>
        <condense val="0"/>
        <extend val="0"/>
        <color indexed="58"/>
      </font>
      <fill>
        <patternFill patternType="none">
          <bgColor indexed="65"/>
        </patternFill>
      </fill>
    </dxf>
    <dxf>
      <font>
        <b/>
        <i val="0"/>
        <condense val="0"/>
        <extend val="0"/>
        <color auto="1"/>
      </font>
      <fill>
        <patternFill>
          <bgColor indexed="16"/>
        </patternFill>
      </fill>
      <border>
        <left/>
        <right/>
        <top/>
        <bottom/>
      </border>
    </dxf>
    <dxf>
      <font>
        <b/>
        <i val="0"/>
        <condense val="0"/>
        <extend val="0"/>
        <color indexed="58"/>
      </font>
    </dxf>
    <dxf>
      <font>
        <b/>
        <i val="0"/>
        <condense val="0"/>
        <extend val="0"/>
        <color auto="1"/>
      </font>
      <fill>
        <patternFill>
          <bgColor indexed="13"/>
        </patternFill>
      </fill>
      <border>
        <left/>
        <right/>
        <top/>
        <bottom/>
      </border>
    </dxf>
    <dxf>
      <font>
        <condense val="0"/>
        <extend val="0"/>
        <color indexed="17"/>
      </font>
    </dxf>
    <dxf>
      <font>
        <b/>
        <i val="0"/>
        <condense val="0"/>
        <extend val="0"/>
        <color auto="1"/>
      </font>
      <fill>
        <patternFill>
          <bgColor indexed="16"/>
        </patternFill>
      </fill>
      <border>
        <left/>
        <right/>
        <top/>
        <bottom/>
      </border>
    </dxf>
    <dxf>
      <font>
        <b/>
        <i val="0"/>
        <condense val="0"/>
        <extend val="0"/>
        <color indexed="58"/>
      </font>
    </dxf>
    <dxf>
      <font>
        <b/>
        <i val="0"/>
        <condense val="0"/>
        <extend val="0"/>
        <color auto="1"/>
      </font>
      <fill>
        <patternFill>
          <bgColor indexed="13"/>
        </patternFill>
      </fill>
      <border>
        <left/>
        <right/>
        <top/>
        <bottom/>
      </border>
    </dxf>
    <dxf>
      <font>
        <condense val="0"/>
        <extend val="0"/>
        <color indexed="17"/>
      </font>
    </dxf>
    <dxf>
      <font>
        <b/>
        <i val="0"/>
        <condense val="0"/>
        <extend val="0"/>
        <color auto="1"/>
      </font>
      <fill>
        <patternFill>
          <bgColor indexed="16"/>
        </patternFill>
      </fill>
      <border>
        <left/>
        <right/>
        <top/>
        <bottom/>
      </border>
    </dxf>
    <dxf>
      <font>
        <b/>
        <i val="0"/>
        <condense val="0"/>
        <extend val="0"/>
        <color indexed="58"/>
      </font>
    </dxf>
    <dxf>
      <font>
        <b/>
        <i val="0"/>
        <condense val="0"/>
        <extend val="0"/>
        <color auto="1"/>
      </font>
      <fill>
        <patternFill>
          <bgColor indexed="13"/>
        </patternFill>
      </fill>
      <border>
        <left/>
        <right/>
        <top/>
        <bottom/>
      </border>
    </dxf>
    <dxf>
      <font>
        <condense val="0"/>
        <extend val="0"/>
        <color indexed="17"/>
      </font>
    </dxf>
    <dxf>
      <font>
        <b/>
        <i val="0"/>
        <condense val="0"/>
        <extend val="0"/>
        <color auto="1"/>
      </font>
      <fill>
        <patternFill>
          <bgColor indexed="16"/>
        </patternFill>
      </fill>
      <border>
        <left/>
        <right/>
        <top/>
        <bottom/>
      </border>
    </dxf>
    <dxf>
      <font>
        <b/>
        <i val="0"/>
        <condense val="0"/>
        <extend val="0"/>
        <color indexed="58"/>
      </font>
    </dxf>
    <dxf>
      <font>
        <b/>
        <i val="0"/>
        <condense val="0"/>
        <extend val="0"/>
        <color auto="1"/>
      </font>
      <fill>
        <patternFill>
          <bgColor indexed="13"/>
        </patternFill>
      </fill>
      <border>
        <left/>
        <right/>
        <top/>
        <bottom/>
      </border>
    </dxf>
    <dxf>
      <font>
        <condense val="0"/>
        <extend val="0"/>
        <color indexed="17"/>
      </font>
    </dxf>
    <dxf>
      <font>
        <b/>
        <i val="0"/>
        <condense val="0"/>
        <extend val="0"/>
        <color auto="1"/>
      </font>
      <fill>
        <patternFill>
          <bgColor indexed="16"/>
        </patternFill>
      </fill>
      <border>
        <left/>
        <right/>
        <top/>
        <bottom/>
      </border>
    </dxf>
    <dxf>
      <font>
        <b/>
        <i val="0"/>
        <condense val="0"/>
        <extend val="0"/>
        <color indexed="58"/>
      </font>
    </dxf>
    <dxf>
      <font>
        <b/>
        <i val="0"/>
        <condense val="0"/>
        <extend val="0"/>
        <color auto="1"/>
      </font>
      <fill>
        <patternFill>
          <bgColor indexed="13"/>
        </patternFill>
      </fill>
      <border>
        <left/>
        <right/>
        <top/>
        <bottom/>
      </border>
    </dxf>
    <dxf>
      <font>
        <condense val="0"/>
        <extend val="0"/>
        <color indexed="17"/>
      </font>
    </dxf>
    <dxf>
      <font>
        <b/>
        <i val="0"/>
        <condense val="0"/>
        <extend val="0"/>
        <color auto="1"/>
      </font>
      <fill>
        <patternFill>
          <bgColor indexed="16"/>
        </patternFill>
      </fill>
      <border>
        <left/>
        <right/>
        <top/>
        <bottom/>
      </border>
    </dxf>
    <dxf>
      <font>
        <b/>
        <i val="0"/>
        <condense val="0"/>
        <extend val="0"/>
        <color indexed="58"/>
      </font>
    </dxf>
    <dxf>
      <font>
        <b/>
        <i val="0"/>
        <condense val="0"/>
        <extend val="0"/>
        <color auto="1"/>
      </font>
      <fill>
        <patternFill>
          <bgColor indexed="13"/>
        </patternFill>
      </fill>
      <border>
        <left/>
        <right/>
        <top/>
        <bottom/>
      </border>
    </dxf>
    <dxf>
      <font>
        <condense val="0"/>
        <extend val="0"/>
        <color indexed="17"/>
      </font>
    </dxf>
    <dxf>
      <fill>
        <patternFill>
          <bgColor indexed="23"/>
        </patternFill>
      </fill>
    </dxf>
    <dxf>
      <fill>
        <patternFill>
          <bgColor indexed="23"/>
        </patternFill>
      </fill>
    </dxf>
    <dxf>
      <fill>
        <patternFill>
          <bgColor indexed="23"/>
        </patternFill>
      </fill>
    </dxf>
    <dxf>
      <fill>
        <patternFill>
          <bgColor indexed="23"/>
        </patternFill>
      </fill>
    </dxf>
    <dxf>
      <fill>
        <patternFill>
          <bgColor indexed="23"/>
        </patternFill>
      </fill>
    </dxf>
    <dxf>
      <fill>
        <patternFill>
          <bgColor indexed="23"/>
        </patternFill>
      </fill>
    </dxf>
    <dxf>
      <fill>
        <patternFill>
          <bgColor indexed="23"/>
        </patternFill>
      </fill>
    </dxf>
    <dxf>
      <fill>
        <patternFill>
          <bgColor indexed="23"/>
        </patternFill>
      </fill>
    </dxf>
    <dxf>
      <fill>
        <patternFill>
          <bgColor indexed="23"/>
        </patternFill>
      </fill>
    </dxf>
    <dxf>
      <fill>
        <patternFill>
          <bgColor indexed="23"/>
        </patternFill>
      </fill>
    </dxf>
    <dxf>
      <fill>
        <patternFill>
          <bgColor indexed="23"/>
        </patternFill>
      </fill>
    </dxf>
    <dxf>
      <fill>
        <patternFill>
          <bgColor indexed="23"/>
        </patternFill>
      </fill>
    </dxf>
    <dxf>
      <fill>
        <patternFill>
          <bgColor indexed="9"/>
        </patternFill>
      </fill>
    </dxf>
    <dxf>
      <fill>
        <patternFill>
          <bgColor indexed="9"/>
        </patternFill>
      </fill>
    </dxf>
    <dxf>
      <fill>
        <patternFill>
          <bgColor indexed="9"/>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FF99"/>
      <rgbColor rgb="00CCFFCC"/>
      <rgbColor rgb="003366CC"/>
      <rgbColor rgb="00EEE3C6"/>
      <rgbColor rgb="00FFFFCC"/>
      <rgbColor rgb="00CCECFF"/>
      <rgbColor rgb="00FFFF66"/>
      <rgbColor rgb="00006666"/>
      <rgbColor rgb="00003399"/>
      <rgbColor rgb="00808000"/>
      <rgbColor rgb="009999FF"/>
      <rgbColor rgb="00006699"/>
      <rgbColor rgb="00EAEAEA"/>
      <rgbColor rgb="00969696"/>
      <rgbColor rgb="00FF9933"/>
      <rgbColor rgb="00D3BD99"/>
      <rgbColor rgb="00A50021"/>
      <rgbColor rgb="00996600"/>
      <rgbColor rgb="00CC9900"/>
      <rgbColor rgb="00FFCC66"/>
      <rgbColor rgb="00336699"/>
      <rgbColor rgb="00C0C0C0"/>
      <rgbColor rgb="00003366"/>
      <rgbColor rgb="00663300"/>
      <rgbColor rgb="00E2C9A0"/>
      <rgbColor rgb="00FCE8B0"/>
      <rgbColor rgb="00FEE484"/>
      <rgbColor rgb="00FFEDB9"/>
      <rgbColor rgb="00FFF2D9"/>
      <rgbColor rgb="00B2B2B2"/>
      <rgbColor rgb="00CCFFFF"/>
      <rgbColor rgb="00E7F6FF"/>
      <rgbColor rgb="00EBFFEB"/>
      <rgbColor rgb="00F2EADA"/>
      <rgbColor rgb="00E3FFFF"/>
      <rgbColor rgb="00FFFFE1"/>
      <rgbColor rgb="00E3E3FF"/>
      <rgbColor rgb="00FFE8D1"/>
      <rgbColor rgb="006699FF"/>
      <rgbColor rgb="000099CC"/>
      <rgbColor rgb="00E4D2BE"/>
      <rgbColor rgb="00FFCC99"/>
      <rgbColor rgb="00CC0000"/>
      <rgbColor rgb="00990000"/>
      <rgbColor rgb="00666699"/>
      <rgbColor rgb="00DDDDDD"/>
      <rgbColor rgb="00333300"/>
      <rgbColor rgb="00339966"/>
      <rgbColor rgb="00336600"/>
      <rgbColor rgb="00666633"/>
      <rgbColor rgb="00800000"/>
      <rgbColor rgb="00CCCCFF"/>
      <rgbColor rgb="00333399"/>
      <rgbColor rgb="00808080"/>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haredStrings" Target="sharedStrings.xml"/></Relationships>
</file>

<file path=xl/ctrlProps/ctrlProp1.xml><?xml version="1.0" encoding="utf-8"?>
<formControlPr xmlns="http://schemas.microsoft.com/office/spreadsheetml/2009/9/main" objectType="Button" lockText="1"/>
</file>

<file path=xl/ctrlProps/ctrlProp10.xml><?xml version="1.0" encoding="utf-8"?>
<formControlPr xmlns="http://schemas.microsoft.com/office/spreadsheetml/2009/9/main" objectType="Button" lockText="1"/>
</file>

<file path=xl/ctrlProps/ctrlProp11.xml><?xml version="1.0" encoding="utf-8"?>
<formControlPr xmlns="http://schemas.microsoft.com/office/spreadsheetml/2009/9/main" objectType="Button" lockText="1"/>
</file>

<file path=xl/ctrlProps/ctrlProp12.xml><?xml version="1.0" encoding="utf-8"?>
<formControlPr xmlns="http://schemas.microsoft.com/office/spreadsheetml/2009/9/main" objectType="Button" lockText="1"/>
</file>

<file path=xl/ctrlProps/ctrlProp13.xml><?xml version="1.0" encoding="utf-8"?>
<formControlPr xmlns="http://schemas.microsoft.com/office/spreadsheetml/2009/9/main" objectType="Button" lockText="1"/>
</file>

<file path=xl/ctrlProps/ctrlProp14.xml><?xml version="1.0" encoding="utf-8"?>
<formControlPr xmlns="http://schemas.microsoft.com/office/spreadsheetml/2009/9/main" objectType="Button" lockText="1"/>
</file>

<file path=xl/ctrlProps/ctrlProp15.xml><?xml version="1.0" encoding="utf-8"?>
<formControlPr xmlns="http://schemas.microsoft.com/office/spreadsheetml/2009/9/main" objectType="Button" lockText="1"/>
</file>

<file path=xl/ctrlProps/ctrlProp16.xml><?xml version="1.0" encoding="utf-8"?>
<formControlPr xmlns="http://schemas.microsoft.com/office/spreadsheetml/2009/9/main" objectType="Button" lockText="1"/>
</file>

<file path=xl/ctrlProps/ctrlProp17.xml><?xml version="1.0" encoding="utf-8"?>
<formControlPr xmlns="http://schemas.microsoft.com/office/spreadsheetml/2009/9/main" objectType="Button" lockText="1"/>
</file>

<file path=xl/ctrlProps/ctrlProp18.xml><?xml version="1.0" encoding="utf-8"?>
<formControlPr xmlns="http://schemas.microsoft.com/office/spreadsheetml/2009/9/main" objectType="Button" lockText="1"/>
</file>

<file path=xl/ctrlProps/ctrlProp19.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20.xml><?xml version="1.0" encoding="utf-8"?>
<formControlPr xmlns="http://schemas.microsoft.com/office/spreadsheetml/2009/9/main" objectType="Button" lockText="1"/>
</file>

<file path=xl/ctrlProps/ctrlProp21.xml><?xml version="1.0" encoding="utf-8"?>
<formControlPr xmlns="http://schemas.microsoft.com/office/spreadsheetml/2009/9/main" objectType="Button" lockText="1"/>
</file>

<file path=xl/ctrlProps/ctrlProp22.xml><?xml version="1.0" encoding="utf-8"?>
<formControlPr xmlns="http://schemas.microsoft.com/office/spreadsheetml/2009/9/main" objectType="Button" lockText="1"/>
</file>

<file path=xl/ctrlProps/ctrlProp23.xml><?xml version="1.0" encoding="utf-8"?>
<formControlPr xmlns="http://schemas.microsoft.com/office/spreadsheetml/2009/9/main" objectType="Button" lockText="1"/>
</file>

<file path=xl/ctrlProps/ctrlProp24.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ctrlProps/ctrlProp4.xml><?xml version="1.0" encoding="utf-8"?>
<formControlPr xmlns="http://schemas.microsoft.com/office/spreadsheetml/2009/9/main" objectType="Button" lockText="1"/>
</file>

<file path=xl/ctrlProps/ctrlProp5.xml><?xml version="1.0" encoding="utf-8"?>
<formControlPr xmlns="http://schemas.microsoft.com/office/spreadsheetml/2009/9/main" objectType="Button" lockText="1"/>
</file>

<file path=xl/ctrlProps/ctrlProp6.xml><?xml version="1.0" encoding="utf-8"?>
<formControlPr xmlns="http://schemas.microsoft.com/office/spreadsheetml/2009/9/main" objectType="Button" lockText="1"/>
</file>

<file path=xl/ctrlProps/ctrlProp7.xml><?xml version="1.0" encoding="utf-8"?>
<formControlPr xmlns="http://schemas.microsoft.com/office/spreadsheetml/2009/9/main" objectType="Button" lockText="1"/>
</file>

<file path=xl/ctrlProps/ctrlProp8.xml><?xml version="1.0" encoding="utf-8"?>
<formControlPr xmlns="http://schemas.microsoft.com/office/spreadsheetml/2009/9/main" objectType="Button" lockText="1"/>
</file>

<file path=xl/ctrlProps/ctrlProp9.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0</xdr:colOff>
          <xdr:row>23</xdr:row>
          <xdr:rowOff>47625</xdr:rowOff>
        </xdr:from>
        <xdr:to>
          <xdr:col>19</xdr:col>
          <xdr:colOff>933450</xdr:colOff>
          <xdr:row>24</xdr:row>
          <xdr:rowOff>85725</xdr:rowOff>
        </xdr:to>
        <xdr:sp macro="" textlink="">
          <xdr:nvSpPr>
            <xdr:cNvPr id="11284" name="Button 20" hidden="1">
              <a:extLst>
                <a:ext uri="{63B3BB69-23CF-44E3-9099-C40C66FF867C}">
                  <a14:compatExt spid="_x0000_s11284"/>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en-CA" sz="800" b="1" i="0" u="none" strike="noStrike" baseline="0">
                  <a:solidFill>
                    <a:srgbClr val="003399"/>
                  </a:solidFill>
                  <a:latin typeface="Arial"/>
                  <a:cs typeface="Arial"/>
                </a:rPr>
                <a:t>&lt;&lt; ADD ROWS &gt;&gt;</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29</xdr:row>
          <xdr:rowOff>47625</xdr:rowOff>
        </xdr:from>
        <xdr:to>
          <xdr:col>19</xdr:col>
          <xdr:colOff>933450</xdr:colOff>
          <xdr:row>30</xdr:row>
          <xdr:rowOff>85725</xdr:rowOff>
        </xdr:to>
        <xdr:sp macro="" textlink="">
          <xdr:nvSpPr>
            <xdr:cNvPr id="11287" name="Button 23" hidden="1">
              <a:extLst>
                <a:ext uri="{63B3BB69-23CF-44E3-9099-C40C66FF867C}">
                  <a14:compatExt spid="_x0000_s11287"/>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en-CA" sz="800" b="1" i="0" u="none" strike="noStrike" baseline="0">
                  <a:solidFill>
                    <a:srgbClr val="003399"/>
                  </a:solidFill>
                  <a:latin typeface="Arial"/>
                  <a:cs typeface="Arial"/>
                </a:rPr>
                <a:t>&lt;&lt; ADD ROWS &gt;&gt;</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35</xdr:row>
          <xdr:rowOff>66675</xdr:rowOff>
        </xdr:from>
        <xdr:to>
          <xdr:col>19</xdr:col>
          <xdr:colOff>942975</xdr:colOff>
          <xdr:row>36</xdr:row>
          <xdr:rowOff>95250</xdr:rowOff>
        </xdr:to>
        <xdr:sp macro="" textlink="">
          <xdr:nvSpPr>
            <xdr:cNvPr id="11288" name="Button 24" hidden="1">
              <a:extLst>
                <a:ext uri="{63B3BB69-23CF-44E3-9099-C40C66FF867C}">
                  <a14:compatExt spid="_x0000_s11288"/>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en-CA" sz="800" b="1" i="0" u="none" strike="noStrike" baseline="0">
                  <a:solidFill>
                    <a:srgbClr val="003399"/>
                  </a:solidFill>
                  <a:latin typeface="Arial"/>
                  <a:cs typeface="Arial"/>
                </a:rPr>
                <a:t>&lt;&lt; ADD ROWS &gt;&gt;</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41</xdr:row>
          <xdr:rowOff>47625</xdr:rowOff>
        </xdr:from>
        <xdr:to>
          <xdr:col>19</xdr:col>
          <xdr:colOff>933450</xdr:colOff>
          <xdr:row>42</xdr:row>
          <xdr:rowOff>85725</xdr:rowOff>
        </xdr:to>
        <xdr:sp macro="" textlink="">
          <xdr:nvSpPr>
            <xdr:cNvPr id="11289" name="Button 25" hidden="1">
              <a:extLst>
                <a:ext uri="{63B3BB69-23CF-44E3-9099-C40C66FF867C}">
                  <a14:compatExt spid="_x0000_s11289"/>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en-CA" sz="800" b="1" i="0" u="none" strike="noStrike" baseline="0">
                  <a:solidFill>
                    <a:srgbClr val="003399"/>
                  </a:solidFill>
                  <a:latin typeface="Arial"/>
                  <a:cs typeface="Arial"/>
                </a:rPr>
                <a:t>&lt;&lt; ADD ROWS &gt;&gt;</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47</xdr:row>
          <xdr:rowOff>47625</xdr:rowOff>
        </xdr:from>
        <xdr:to>
          <xdr:col>19</xdr:col>
          <xdr:colOff>933450</xdr:colOff>
          <xdr:row>48</xdr:row>
          <xdr:rowOff>85725</xdr:rowOff>
        </xdr:to>
        <xdr:sp macro="" textlink="">
          <xdr:nvSpPr>
            <xdr:cNvPr id="11290" name="Button 26" hidden="1">
              <a:extLst>
                <a:ext uri="{63B3BB69-23CF-44E3-9099-C40C66FF867C}">
                  <a14:compatExt spid="_x0000_s11290"/>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en-CA" sz="800" b="1" i="0" u="none" strike="noStrike" baseline="0">
                  <a:solidFill>
                    <a:srgbClr val="003399"/>
                  </a:solidFill>
                  <a:latin typeface="Arial"/>
                  <a:cs typeface="Arial"/>
                </a:rPr>
                <a:t>&lt;&lt; ADD ROWS &gt;&gt;</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53</xdr:row>
          <xdr:rowOff>47625</xdr:rowOff>
        </xdr:from>
        <xdr:to>
          <xdr:col>19</xdr:col>
          <xdr:colOff>933450</xdr:colOff>
          <xdr:row>54</xdr:row>
          <xdr:rowOff>85725</xdr:rowOff>
        </xdr:to>
        <xdr:sp macro="" textlink="">
          <xdr:nvSpPr>
            <xdr:cNvPr id="11291" name="Button 27" hidden="1">
              <a:extLst>
                <a:ext uri="{63B3BB69-23CF-44E3-9099-C40C66FF867C}">
                  <a14:compatExt spid="_x0000_s11291"/>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en-CA" sz="800" b="1" i="0" u="none" strike="noStrike" baseline="0">
                  <a:solidFill>
                    <a:srgbClr val="003399"/>
                  </a:solidFill>
                  <a:latin typeface="Arial"/>
                  <a:cs typeface="Arial"/>
                </a:rPr>
                <a:t>&lt;&lt; ADD ROWS &gt;&gt;</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59</xdr:row>
          <xdr:rowOff>47625</xdr:rowOff>
        </xdr:from>
        <xdr:to>
          <xdr:col>19</xdr:col>
          <xdr:colOff>933450</xdr:colOff>
          <xdr:row>60</xdr:row>
          <xdr:rowOff>85725</xdr:rowOff>
        </xdr:to>
        <xdr:sp macro="" textlink="">
          <xdr:nvSpPr>
            <xdr:cNvPr id="11292" name="Button 28" hidden="1">
              <a:extLst>
                <a:ext uri="{63B3BB69-23CF-44E3-9099-C40C66FF867C}">
                  <a14:compatExt spid="_x0000_s11292"/>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en-CA" sz="800" b="1" i="0" u="none" strike="noStrike" baseline="0">
                  <a:solidFill>
                    <a:srgbClr val="003399"/>
                  </a:solidFill>
                  <a:latin typeface="Arial"/>
                  <a:cs typeface="Arial"/>
                </a:rPr>
                <a:t>&lt;&lt; ADD ROWS &gt;&gt;</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65</xdr:row>
          <xdr:rowOff>47625</xdr:rowOff>
        </xdr:from>
        <xdr:to>
          <xdr:col>19</xdr:col>
          <xdr:colOff>933450</xdr:colOff>
          <xdr:row>66</xdr:row>
          <xdr:rowOff>85725</xdr:rowOff>
        </xdr:to>
        <xdr:sp macro="" textlink="">
          <xdr:nvSpPr>
            <xdr:cNvPr id="11293" name="Button 29" hidden="1">
              <a:extLst>
                <a:ext uri="{63B3BB69-23CF-44E3-9099-C40C66FF867C}">
                  <a14:compatExt spid="_x0000_s11293"/>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en-CA" sz="800" b="1" i="0" u="none" strike="noStrike" baseline="0">
                  <a:solidFill>
                    <a:srgbClr val="003399"/>
                  </a:solidFill>
                  <a:latin typeface="Arial"/>
                  <a:cs typeface="Arial"/>
                </a:rPr>
                <a:t>&lt;&lt; ADD ROWS &gt;&gt;</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95</xdr:row>
          <xdr:rowOff>47625</xdr:rowOff>
        </xdr:from>
        <xdr:to>
          <xdr:col>19</xdr:col>
          <xdr:colOff>933450</xdr:colOff>
          <xdr:row>96</xdr:row>
          <xdr:rowOff>85725</xdr:rowOff>
        </xdr:to>
        <xdr:sp macro="" textlink="">
          <xdr:nvSpPr>
            <xdr:cNvPr id="11294" name="Button 30" hidden="1">
              <a:extLst>
                <a:ext uri="{63B3BB69-23CF-44E3-9099-C40C66FF867C}">
                  <a14:compatExt spid="_x0000_s11294"/>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en-CA" sz="800" b="1" i="0" u="none" strike="noStrike" baseline="0">
                  <a:solidFill>
                    <a:srgbClr val="003399"/>
                  </a:solidFill>
                  <a:latin typeface="Arial"/>
                  <a:cs typeface="Arial"/>
                </a:rPr>
                <a:t>&lt;&lt; ADD ROWS &gt;&gt;</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113</xdr:row>
          <xdr:rowOff>47625</xdr:rowOff>
        </xdr:from>
        <xdr:to>
          <xdr:col>19</xdr:col>
          <xdr:colOff>933450</xdr:colOff>
          <xdr:row>114</xdr:row>
          <xdr:rowOff>85725</xdr:rowOff>
        </xdr:to>
        <xdr:sp macro="" textlink="">
          <xdr:nvSpPr>
            <xdr:cNvPr id="11295" name="Button 31" hidden="1">
              <a:extLst>
                <a:ext uri="{63B3BB69-23CF-44E3-9099-C40C66FF867C}">
                  <a14:compatExt spid="_x0000_s11295"/>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en-CA" sz="800" b="1" i="0" u="none" strike="noStrike" baseline="0">
                  <a:solidFill>
                    <a:srgbClr val="003399"/>
                  </a:solidFill>
                  <a:latin typeface="Arial"/>
                  <a:cs typeface="Arial"/>
                </a:rPr>
                <a:t>&lt;&lt; ADD ROWS &gt;&gt;</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125</xdr:row>
          <xdr:rowOff>47625</xdr:rowOff>
        </xdr:from>
        <xdr:to>
          <xdr:col>19</xdr:col>
          <xdr:colOff>933450</xdr:colOff>
          <xdr:row>126</xdr:row>
          <xdr:rowOff>85725</xdr:rowOff>
        </xdr:to>
        <xdr:sp macro="" textlink="">
          <xdr:nvSpPr>
            <xdr:cNvPr id="11296" name="Button 32" hidden="1">
              <a:extLst>
                <a:ext uri="{63B3BB69-23CF-44E3-9099-C40C66FF867C}">
                  <a14:compatExt spid="_x0000_s11296"/>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en-CA" sz="800" b="1" i="0" u="none" strike="noStrike" baseline="0">
                  <a:solidFill>
                    <a:srgbClr val="003399"/>
                  </a:solidFill>
                  <a:latin typeface="Arial"/>
                  <a:cs typeface="Arial"/>
                </a:rPr>
                <a:t>&lt;&lt; ADD ROWS &gt;&gt;</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161</xdr:row>
          <xdr:rowOff>47625</xdr:rowOff>
        </xdr:from>
        <xdr:to>
          <xdr:col>19</xdr:col>
          <xdr:colOff>933450</xdr:colOff>
          <xdr:row>162</xdr:row>
          <xdr:rowOff>85725</xdr:rowOff>
        </xdr:to>
        <xdr:sp macro="" textlink="">
          <xdr:nvSpPr>
            <xdr:cNvPr id="11297" name="Button 33" hidden="1">
              <a:extLst>
                <a:ext uri="{63B3BB69-23CF-44E3-9099-C40C66FF867C}">
                  <a14:compatExt spid="_x0000_s11297"/>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en-CA" sz="800" b="1" i="0" u="none" strike="noStrike" baseline="0">
                  <a:solidFill>
                    <a:srgbClr val="003399"/>
                  </a:solidFill>
                  <a:latin typeface="Arial"/>
                  <a:cs typeface="Arial"/>
                </a:rPr>
                <a:t>&lt;&lt; ADD ROWS &gt;&gt;</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71</xdr:row>
          <xdr:rowOff>47625</xdr:rowOff>
        </xdr:from>
        <xdr:to>
          <xdr:col>19</xdr:col>
          <xdr:colOff>933450</xdr:colOff>
          <xdr:row>72</xdr:row>
          <xdr:rowOff>85725</xdr:rowOff>
        </xdr:to>
        <xdr:sp macro="" textlink="">
          <xdr:nvSpPr>
            <xdr:cNvPr id="11305" name="Button 41" hidden="1">
              <a:extLst>
                <a:ext uri="{63B3BB69-23CF-44E3-9099-C40C66FF867C}">
                  <a14:compatExt spid="_x0000_s11305"/>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en-CA" sz="800" b="1" i="0" u="none" strike="noStrike" baseline="0">
                  <a:solidFill>
                    <a:srgbClr val="003399"/>
                  </a:solidFill>
                  <a:latin typeface="Arial"/>
                  <a:cs typeface="Arial"/>
                </a:rPr>
                <a:t>&lt;&lt; ADD ROWS &gt;&gt;</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77</xdr:row>
          <xdr:rowOff>47625</xdr:rowOff>
        </xdr:from>
        <xdr:to>
          <xdr:col>19</xdr:col>
          <xdr:colOff>933450</xdr:colOff>
          <xdr:row>78</xdr:row>
          <xdr:rowOff>85725</xdr:rowOff>
        </xdr:to>
        <xdr:sp macro="" textlink="">
          <xdr:nvSpPr>
            <xdr:cNvPr id="11306" name="Button 42" hidden="1">
              <a:extLst>
                <a:ext uri="{63B3BB69-23CF-44E3-9099-C40C66FF867C}">
                  <a14:compatExt spid="_x0000_s11306"/>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en-CA" sz="800" b="1" i="0" u="none" strike="noStrike" baseline="0">
                  <a:solidFill>
                    <a:srgbClr val="003399"/>
                  </a:solidFill>
                  <a:latin typeface="Arial"/>
                  <a:cs typeface="Arial"/>
                </a:rPr>
                <a:t>&lt;&lt; ADD ROWS &gt;&gt;</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101</xdr:row>
          <xdr:rowOff>47625</xdr:rowOff>
        </xdr:from>
        <xdr:to>
          <xdr:col>19</xdr:col>
          <xdr:colOff>933450</xdr:colOff>
          <xdr:row>102</xdr:row>
          <xdr:rowOff>85725</xdr:rowOff>
        </xdr:to>
        <xdr:sp macro="" textlink="">
          <xdr:nvSpPr>
            <xdr:cNvPr id="11307" name="Button 43" hidden="1">
              <a:extLst>
                <a:ext uri="{63B3BB69-23CF-44E3-9099-C40C66FF867C}">
                  <a14:compatExt spid="_x0000_s11307"/>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en-CA" sz="800" b="1" i="0" u="none" strike="noStrike" baseline="0">
                  <a:solidFill>
                    <a:srgbClr val="003399"/>
                  </a:solidFill>
                  <a:latin typeface="Arial"/>
                  <a:cs typeface="Arial"/>
                </a:rPr>
                <a:t>&lt;&lt; ADD ROWS &gt;&gt;</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107</xdr:row>
          <xdr:rowOff>47625</xdr:rowOff>
        </xdr:from>
        <xdr:to>
          <xdr:col>19</xdr:col>
          <xdr:colOff>933450</xdr:colOff>
          <xdr:row>108</xdr:row>
          <xdr:rowOff>85725</xdr:rowOff>
        </xdr:to>
        <xdr:sp macro="" textlink="">
          <xdr:nvSpPr>
            <xdr:cNvPr id="11308" name="Button 44" hidden="1">
              <a:extLst>
                <a:ext uri="{63B3BB69-23CF-44E3-9099-C40C66FF867C}">
                  <a14:compatExt spid="_x0000_s11308"/>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en-CA" sz="800" b="1" i="0" u="none" strike="noStrike" baseline="0">
                  <a:solidFill>
                    <a:srgbClr val="003399"/>
                  </a:solidFill>
                  <a:latin typeface="Arial"/>
                  <a:cs typeface="Arial"/>
                </a:rPr>
                <a:t>&lt;&lt; ADD ROWS &gt;&gt;</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119</xdr:row>
          <xdr:rowOff>47625</xdr:rowOff>
        </xdr:from>
        <xdr:to>
          <xdr:col>19</xdr:col>
          <xdr:colOff>933450</xdr:colOff>
          <xdr:row>120</xdr:row>
          <xdr:rowOff>85725</xdr:rowOff>
        </xdr:to>
        <xdr:sp macro="" textlink="">
          <xdr:nvSpPr>
            <xdr:cNvPr id="11309" name="Button 45" hidden="1">
              <a:extLst>
                <a:ext uri="{63B3BB69-23CF-44E3-9099-C40C66FF867C}">
                  <a14:compatExt spid="_x0000_s11309"/>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en-CA" sz="800" b="1" i="0" u="none" strike="noStrike" baseline="0">
                  <a:solidFill>
                    <a:srgbClr val="003399"/>
                  </a:solidFill>
                  <a:latin typeface="Arial"/>
                  <a:cs typeface="Arial"/>
                </a:rPr>
                <a:t>&lt;&lt; ADD ROWS &gt;&gt;</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131</xdr:row>
          <xdr:rowOff>47625</xdr:rowOff>
        </xdr:from>
        <xdr:to>
          <xdr:col>19</xdr:col>
          <xdr:colOff>933450</xdr:colOff>
          <xdr:row>132</xdr:row>
          <xdr:rowOff>85725</xdr:rowOff>
        </xdr:to>
        <xdr:sp macro="" textlink="">
          <xdr:nvSpPr>
            <xdr:cNvPr id="11310" name="Button 46" hidden="1">
              <a:extLst>
                <a:ext uri="{63B3BB69-23CF-44E3-9099-C40C66FF867C}">
                  <a14:compatExt spid="_x0000_s11310"/>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en-CA" sz="800" b="1" i="0" u="none" strike="noStrike" baseline="0">
                  <a:solidFill>
                    <a:srgbClr val="003399"/>
                  </a:solidFill>
                  <a:latin typeface="Arial"/>
                  <a:cs typeface="Arial"/>
                </a:rPr>
                <a:t>&lt;&lt; ADD ROWS &gt;&gt;</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83</xdr:row>
          <xdr:rowOff>47625</xdr:rowOff>
        </xdr:from>
        <xdr:to>
          <xdr:col>19</xdr:col>
          <xdr:colOff>933450</xdr:colOff>
          <xdr:row>84</xdr:row>
          <xdr:rowOff>85725</xdr:rowOff>
        </xdr:to>
        <xdr:sp macro="" textlink="">
          <xdr:nvSpPr>
            <xdr:cNvPr id="11322" name="Button 58" hidden="1">
              <a:extLst>
                <a:ext uri="{63B3BB69-23CF-44E3-9099-C40C66FF867C}">
                  <a14:compatExt spid="_x0000_s11322"/>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en-CA" sz="800" b="1" i="0" u="none" strike="noStrike" baseline="0">
                  <a:solidFill>
                    <a:srgbClr val="003399"/>
                  </a:solidFill>
                  <a:latin typeface="Arial"/>
                  <a:cs typeface="Arial"/>
                </a:rPr>
                <a:t>&lt;&lt; ADD ROWS &gt;&gt;</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89</xdr:row>
          <xdr:rowOff>47625</xdr:rowOff>
        </xdr:from>
        <xdr:to>
          <xdr:col>19</xdr:col>
          <xdr:colOff>933450</xdr:colOff>
          <xdr:row>90</xdr:row>
          <xdr:rowOff>85725</xdr:rowOff>
        </xdr:to>
        <xdr:sp macro="" textlink="">
          <xdr:nvSpPr>
            <xdr:cNvPr id="11324" name="Button 60" hidden="1">
              <a:extLst>
                <a:ext uri="{63B3BB69-23CF-44E3-9099-C40C66FF867C}">
                  <a14:compatExt spid="_x0000_s11324"/>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en-CA" sz="800" b="1" i="0" u="none" strike="noStrike" baseline="0">
                  <a:solidFill>
                    <a:srgbClr val="003399"/>
                  </a:solidFill>
                  <a:latin typeface="Arial"/>
                  <a:cs typeface="Arial"/>
                </a:rPr>
                <a:t>&lt;&lt; ADD ROWS &gt;&gt;</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137</xdr:row>
          <xdr:rowOff>47625</xdr:rowOff>
        </xdr:from>
        <xdr:to>
          <xdr:col>19</xdr:col>
          <xdr:colOff>933450</xdr:colOff>
          <xdr:row>138</xdr:row>
          <xdr:rowOff>85725</xdr:rowOff>
        </xdr:to>
        <xdr:sp macro="" textlink="">
          <xdr:nvSpPr>
            <xdr:cNvPr id="11350" name="Button 86" hidden="1">
              <a:extLst>
                <a:ext uri="{63B3BB69-23CF-44E3-9099-C40C66FF867C}">
                  <a14:compatExt spid="_x0000_s11350"/>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en-CA" sz="800" b="1" i="0" u="none" strike="noStrike" baseline="0">
                  <a:solidFill>
                    <a:srgbClr val="003399"/>
                  </a:solidFill>
                  <a:latin typeface="Arial"/>
                  <a:cs typeface="Arial"/>
                </a:rPr>
                <a:t>&lt;&lt; ADD ROWS &gt;&gt;</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143</xdr:row>
          <xdr:rowOff>47625</xdr:rowOff>
        </xdr:from>
        <xdr:to>
          <xdr:col>19</xdr:col>
          <xdr:colOff>933450</xdr:colOff>
          <xdr:row>144</xdr:row>
          <xdr:rowOff>85725</xdr:rowOff>
        </xdr:to>
        <xdr:sp macro="" textlink="">
          <xdr:nvSpPr>
            <xdr:cNvPr id="11351" name="Button 87" hidden="1">
              <a:extLst>
                <a:ext uri="{63B3BB69-23CF-44E3-9099-C40C66FF867C}">
                  <a14:compatExt spid="_x0000_s11351"/>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en-CA" sz="800" b="1" i="0" u="none" strike="noStrike" baseline="0">
                  <a:solidFill>
                    <a:srgbClr val="003399"/>
                  </a:solidFill>
                  <a:latin typeface="Arial"/>
                  <a:cs typeface="Arial"/>
                </a:rPr>
                <a:t>&lt;&lt; ADD ROWS &gt;&gt;</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149</xdr:row>
          <xdr:rowOff>47625</xdr:rowOff>
        </xdr:from>
        <xdr:to>
          <xdr:col>19</xdr:col>
          <xdr:colOff>933450</xdr:colOff>
          <xdr:row>150</xdr:row>
          <xdr:rowOff>85725</xdr:rowOff>
        </xdr:to>
        <xdr:sp macro="" textlink="">
          <xdr:nvSpPr>
            <xdr:cNvPr id="11352" name="Button 88" hidden="1">
              <a:extLst>
                <a:ext uri="{63B3BB69-23CF-44E3-9099-C40C66FF867C}">
                  <a14:compatExt spid="_x0000_s11352"/>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en-CA" sz="800" b="1" i="0" u="none" strike="noStrike" baseline="0">
                  <a:solidFill>
                    <a:srgbClr val="003399"/>
                  </a:solidFill>
                  <a:latin typeface="Arial"/>
                  <a:cs typeface="Arial"/>
                </a:rPr>
                <a:t>&lt;&lt; ADD ROWS &gt;&gt;</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155</xdr:row>
          <xdr:rowOff>47625</xdr:rowOff>
        </xdr:from>
        <xdr:to>
          <xdr:col>19</xdr:col>
          <xdr:colOff>933450</xdr:colOff>
          <xdr:row>156</xdr:row>
          <xdr:rowOff>85725</xdr:rowOff>
        </xdr:to>
        <xdr:sp macro="" textlink="">
          <xdr:nvSpPr>
            <xdr:cNvPr id="11353" name="Button 89" hidden="1">
              <a:extLst>
                <a:ext uri="{63B3BB69-23CF-44E3-9099-C40C66FF867C}">
                  <a14:compatExt spid="_x0000_s11353"/>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en-CA" sz="800" b="1" i="0" u="none" strike="noStrike" baseline="0">
                  <a:solidFill>
                    <a:srgbClr val="003399"/>
                  </a:solidFill>
                  <a:latin typeface="Arial"/>
                  <a:cs typeface="Arial"/>
                </a:rPr>
                <a:t>&lt;&lt; ADD ROWS &gt;&gt;</a:t>
              </a:r>
            </a:p>
          </xdr:txBody>
        </xdr:sp>
        <xdr:clientData fPrintsWithSheet="0"/>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mailto:khr@on.aibn.com" TargetMode="External"/><Relationship Id="rId2" Type="http://schemas.openxmlformats.org/officeDocument/2006/relationships/hyperlink" Target="mailto:khr@on.aibn.com" TargetMode="External"/><Relationship Id="rId1" Type="http://schemas.openxmlformats.org/officeDocument/2006/relationships/hyperlink" Target="mailto:wil@mackillicanandassociates.com"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printerSettings" Target="../printerSettings/printerSettings28.bin"/><Relationship Id="rId1" Type="http://schemas.openxmlformats.org/officeDocument/2006/relationships/hyperlink" Target="mailto:FIR.mah@ontario.ca" TargetMode="External"/></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37.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enableFormatConditionsCalculation="0">
    <tabColor indexed="51"/>
    <pageSetUpPr fitToPage="1"/>
  </sheetPr>
  <dimension ref="A1:I71"/>
  <sheetViews>
    <sheetView showGridLines="0" workbookViewId="0"/>
  </sheetViews>
  <sheetFormatPr defaultColWidth="0" defaultRowHeight="12.75" zeroHeight="1" x14ac:dyDescent="0.2"/>
  <cols>
    <col min="1" max="2" width="1.7109375" style="135" customWidth="1"/>
    <col min="3" max="4" width="12.7109375" style="135" customWidth="1"/>
    <col min="5" max="5" width="35.7109375" style="135" customWidth="1"/>
    <col min="6" max="7" width="15.7109375" style="135" customWidth="1"/>
    <col min="8" max="8" width="1.7109375" style="135" customWidth="1"/>
    <col min="9" max="9" width="2.7109375" style="135" customWidth="1"/>
    <col min="10" max="16384" width="9.140625" style="135" hidden="1"/>
  </cols>
  <sheetData>
    <row r="1" spans="1:8" ht="9.9499999999999993" customHeight="1" x14ac:dyDescent="0.2">
      <c r="A1" s="801"/>
      <c r="C1" s="796" t="s">
        <v>2857</v>
      </c>
      <c r="G1" s="824">
        <v>42893.551103356484</v>
      </c>
    </row>
    <row r="2" spans="1:8" ht="8.1" customHeight="1" x14ac:dyDescent="0.2">
      <c r="B2" s="478"/>
      <c r="C2" s="478"/>
      <c r="D2" s="478"/>
      <c r="E2" s="478"/>
      <c r="F2" s="478"/>
      <c r="G2" s="478"/>
      <c r="H2" s="478"/>
    </row>
    <row r="3" spans="1:8" s="751" customFormat="1" ht="27.75" x14ac:dyDescent="0.2">
      <c r="B3" s="752"/>
      <c r="C3" s="871" t="s">
        <v>2516</v>
      </c>
      <c r="D3" s="753"/>
      <c r="E3" s="753"/>
      <c r="F3" s="753"/>
      <c r="G3" s="753"/>
      <c r="H3" s="752"/>
    </row>
    <row r="4" spans="1:8" ht="12" customHeight="1" x14ac:dyDescent="0.2">
      <c r="B4" s="478"/>
      <c r="C4" s="478"/>
      <c r="D4" s="478"/>
      <c r="E4" s="478"/>
      <c r="F4" s="478"/>
      <c r="G4" s="478"/>
      <c r="H4" s="478"/>
    </row>
    <row r="5" spans="1:8" ht="15" customHeight="1" x14ac:dyDescent="0.2">
      <c r="B5" s="478"/>
      <c r="C5" s="479" t="s">
        <v>140</v>
      </c>
      <c r="D5" s="478"/>
      <c r="E5" s="478"/>
      <c r="F5" s="478"/>
      <c r="G5" s="478"/>
      <c r="H5" s="478"/>
    </row>
    <row r="6" spans="1:8" s="773" customFormat="1" ht="20.100000000000001" customHeight="1" x14ac:dyDescent="0.2">
      <c r="B6" s="489"/>
      <c r="C6" s="1353" t="s">
        <v>2653</v>
      </c>
      <c r="D6" s="1354"/>
      <c r="E6" s="1354"/>
      <c r="F6" s="1354"/>
      <c r="G6" s="1354"/>
      <c r="H6" s="489"/>
    </row>
    <row r="7" spans="1:8" s="773" customFormat="1" ht="24" customHeight="1" x14ac:dyDescent="0.2">
      <c r="B7" s="489"/>
      <c r="C7" s="1351" t="s">
        <v>2654</v>
      </c>
      <c r="D7" s="1352"/>
      <c r="E7" s="1352"/>
      <c r="F7" s="1352"/>
      <c r="G7" s="1352"/>
      <c r="H7" s="489"/>
    </row>
    <row r="8" spans="1:8" s="773" customFormat="1" ht="9.9499999999999993" customHeight="1" x14ac:dyDescent="0.2">
      <c r="B8" s="489"/>
      <c r="C8" s="489"/>
      <c r="D8" s="489"/>
      <c r="E8" s="489"/>
      <c r="F8" s="489"/>
      <c r="G8" s="489"/>
      <c r="H8" s="489"/>
    </row>
    <row r="9" spans="1:8" s="773" customFormat="1" ht="15" customHeight="1" x14ac:dyDescent="0.2">
      <c r="B9" s="489"/>
      <c r="C9" s="774" t="s">
        <v>141</v>
      </c>
      <c r="D9" s="489"/>
      <c r="E9" s="489"/>
      <c r="F9" s="489"/>
      <c r="G9" s="489"/>
      <c r="H9" s="489"/>
    </row>
    <row r="10" spans="1:8" s="773" customFormat="1" ht="36" customHeight="1" x14ac:dyDescent="0.2">
      <c r="B10" s="489"/>
      <c r="C10" s="1351" t="s">
        <v>2655</v>
      </c>
      <c r="D10" s="1352"/>
      <c r="E10" s="1352"/>
      <c r="F10" s="1352"/>
      <c r="G10" s="1352"/>
      <c r="H10" s="489"/>
    </row>
    <row r="11" spans="1:8" s="773" customFormat="1" ht="63.95" customHeight="1" x14ac:dyDescent="0.2">
      <c r="B11" s="489"/>
      <c r="C11" s="1351" t="s">
        <v>2656</v>
      </c>
      <c r="D11" s="1352"/>
      <c r="E11" s="1352"/>
      <c r="F11" s="1352"/>
      <c r="G11" s="1352"/>
      <c r="H11" s="489"/>
    </row>
    <row r="12" spans="1:8" s="773" customFormat="1" ht="9.9499999999999993" customHeight="1" x14ac:dyDescent="0.2">
      <c r="B12" s="489"/>
      <c r="C12" s="489"/>
      <c r="D12" s="489"/>
      <c r="E12" s="489"/>
      <c r="F12" s="489"/>
      <c r="G12" s="489"/>
      <c r="H12" s="489"/>
    </row>
    <row r="13" spans="1:8" s="773" customFormat="1" ht="15" customHeight="1" x14ac:dyDescent="0.2">
      <c r="B13" s="489"/>
      <c r="C13" s="774" t="s">
        <v>2657</v>
      </c>
      <c r="D13" s="774"/>
      <c r="E13" s="774"/>
      <c r="F13" s="774"/>
      <c r="G13" s="774"/>
      <c r="H13" s="489"/>
    </row>
    <row r="14" spans="1:8" s="773" customFormat="1" ht="12" customHeight="1" x14ac:dyDescent="0.2">
      <c r="B14" s="489"/>
      <c r="C14" s="1351" t="s">
        <v>142</v>
      </c>
      <c r="D14" s="1352"/>
      <c r="E14" s="1352"/>
      <c r="F14" s="1352"/>
      <c r="G14" s="1352"/>
      <c r="H14" s="489"/>
    </row>
    <row r="15" spans="1:8" s="773" customFormat="1" ht="15" customHeight="1" x14ac:dyDescent="0.2">
      <c r="B15" s="489"/>
      <c r="C15" s="489"/>
      <c r="D15" s="489"/>
      <c r="E15" s="489"/>
      <c r="F15" s="489"/>
      <c r="G15" s="489"/>
      <c r="H15" s="489"/>
    </row>
    <row r="16" spans="1:8" ht="15.75" x14ac:dyDescent="0.2">
      <c r="B16" s="478"/>
      <c r="C16" s="479" t="s">
        <v>150</v>
      </c>
      <c r="D16" s="478"/>
      <c r="E16" s="802" t="s">
        <v>352</v>
      </c>
      <c r="F16" s="749"/>
      <c r="G16" s="749"/>
      <c r="H16" s="478"/>
    </row>
    <row r="17" spans="2:8" ht="12" customHeight="1" x14ac:dyDescent="0.2">
      <c r="B17" s="478"/>
      <c r="C17" s="478"/>
      <c r="D17" s="478"/>
      <c r="E17" s="478"/>
      <c r="F17" s="478"/>
      <c r="G17" s="750"/>
      <c r="H17" s="478"/>
    </row>
    <row r="18" spans="2:8" x14ac:dyDescent="0.2">
      <c r="B18" s="478"/>
      <c r="C18" s="478"/>
      <c r="D18" s="478"/>
      <c r="E18" s="479" t="s">
        <v>584</v>
      </c>
      <c r="F18" s="478"/>
      <c r="G18" s="478"/>
      <c r="H18" s="478"/>
    </row>
    <row r="19" spans="2:8" ht="12" customHeight="1" x14ac:dyDescent="0.2">
      <c r="B19" s="478"/>
      <c r="C19" s="478"/>
      <c r="D19" s="478"/>
      <c r="E19" s="478"/>
      <c r="F19" s="478"/>
      <c r="G19" s="750"/>
      <c r="H19" s="478"/>
    </row>
    <row r="20" spans="2:8" ht="17.100000000000001" customHeight="1" x14ac:dyDescent="0.2">
      <c r="B20" s="478"/>
      <c r="C20" s="478"/>
      <c r="D20" s="771"/>
      <c r="E20" s="771" t="s">
        <v>819</v>
      </c>
      <c r="F20" s="750"/>
      <c r="G20" s="478"/>
      <c r="H20" s="478"/>
    </row>
    <row r="21" spans="2:8" ht="9.9499999999999993" customHeight="1" x14ac:dyDescent="0.2">
      <c r="B21" s="478"/>
      <c r="C21" s="478"/>
      <c r="D21" s="478"/>
      <c r="E21" s="478"/>
      <c r="F21" s="478"/>
      <c r="G21" s="478"/>
      <c r="H21" s="478"/>
    </row>
    <row r="22" spans="2:8" ht="17.100000000000001" customHeight="1" x14ac:dyDescent="0.2">
      <c r="B22" s="478"/>
      <c r="C22" s="478"/>
      <c r="D22" s="772"/>
      <c r="E22" s="772" t="s">
        <v>136</v>
      </c>
      <c r="F22" s="772" t="s">
        <v>353</v>
      </c>
      <c r="G22" s="772" t="s">
        <v>818</v>
      </c>
      <c r="H22" s="478"/>
    </row>
    <row r="23" spans="2:8" ht="17.100000000000001" customHeight="1" x14ac:dyDescent="0.2">
      <c r="B23" s="478"/>
      <c r="C23" s="478"/>
      <c r="D23" s="772"/>
      <c r="E23" s="772" t="s">
        <v>135</v>
      </c>
      <c r="F23" s="772" t="s">
        <v>2526</v>
      </c>
      <c r="G23" s="772" t="s">
        <v>2527</v>
      </c>
      <c r="H23" s="478"/>
    </row>
    <row r="24" spans="2:8" ht="17.100000000000001" customHeight="1" x14ac:dyDescent="0.2">
      <c r="B24" s="478"/>
      <c r="C24" s="478"/>
      <c r="D24" s="772"/>
      <c r="E24" s="772" t="s">
        <v>137</v>
      </c>
      <c r="F24" s="772" t="s">
        <v>2621</v>
      </c>
      <c r="G24" s="772" t="s">
        <v>1865</v>
      </c>
      <c r="H24" s="478"/>
    </row>
    <row r="25" spans="2:8" ht="17.100000000000001" customHeight="1" x14ac:dyDescent="0.2">
      <c r="B25" s="478"/>
      <c r="C25" s="478"/>
      <c r="D25" s="772"/>
      <c r="E25" s="772" t="s">
        <v>138</v>
      </c>
      <c r="F25" s="772" t="s">
        <v>2530</v>
      </c>
      <c r="G25" s="772" t="s">
        <v>2531</v>
      </c>
      <c r="H25" s="478"/>
    </row>
    <row r="26" spans="2:8" ht="17.100000000000001" customHeight="1" x14ac:dyDescent="0.2">
      <c r="B26" s="478"/>
      <c r="C26" s="478"/>
      <c r="D26" s="772"/>
      <c r="E26" s="772" t="s">
        <v>139</v>
      </c>
      <c r="F26" s="772" t="s">
        <v>2529</v>
      </c>
      <c r="G26" s="772" t="s">
        <v>2528</v>
      </c>
      <c r="H26" s="478"/>
    </row>
    <row r="27" spans="2:8" ht="8.1" customHeight="1" x14ac:dyDescent="0.2">
      <c r="B27" s="478"/>
      <c r="C27" s="478"/>
      <c r="D27" s="478"/>
      <c r="E27" s="478"/>
      <c r="F27" s="478"/>
      <c r="G27" s="478"/>
      <c r="H27" s="478"/>
    </row>
    <row r="28" spans="2:8" x14ac:dyDescent="0.2"/>
    <row r="29" spans="2:8" hidden="1" x14ac:dyDescent="0.2"/>
    <row r="30" spans="2:8" hidden="1" x14ac:dyDescent="0.2"/>
    <row r="31" spans="2:8" hidden="1" x14ac:dyDescent="0.2"/>
    <row r="32" spans="2:8" hidden="1" x14ac:dyDescent="0.2"/>
    <row r="33" hidden="1" x14ac:dyDescent="0.2"/>
    <row r="34" hidden="1" x14ac:dyDescent="0.2"/>
    <row r="35" hidden="1" x14ac:dyDescent="0.2"/>
    <row r="36" hidden="1" x14ac:dyDescent="0.2"/>
    <row r="37" hidden="1" x14ac:dyDescent="0.2"/>
    <row r="38" hidden="1" x14ac:dyDescent="0.2"/>
    <row r="39" hidden="1" x14ac:dyDescent="0.2"/>
    <row r="40" hidden="1" x14ac:dyDescent="0.2"/>
    <row r="41" hidden="1" x14ac:dyDescent="0.2"/>
    <row r="42" hidden="1" x14ac:dyDescent="0.2"/>
    <row r="43" hidden="1" x14ac:dyDescent="0.2"/>
    <row r="44" hidden="1" x14ac:dyDescent="0.2"/>
    <row r="45" hidden="1" x14ac:dyDescent="0.2"/>
    <row r="46" hidden="1" x14ac:dyDescent="0.2"/>
    <row r="47" hidden="1" x14ac:dyDescent="0.2"/>
    <row r="48"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row r="57" hidden="1" x14ac:dyDescent="0.2"/>
    <row r="58" hidden="1" x14ac:dyDescent="0.2"/>
    <row r="59" hidden="1" x14ac:dyDescent="0.2"/>
    <row r="60" hidden="1" x14ac:dyDescent="0.2"/>
    <row r="61" hidden="1" x14ac:dyDescent="0.2"/>
    <row r="62" hidden="1" x14ac:dyDescent="0.2"/>
    <row r="63" hidden="1" x14ac:dyDescent="0.2"/>
    <row r="64" hidden="1" x14ac:dyDescent="0.2"/>
    <row r="65" hidden="1" x14ac:dyDescent="0.2"/>
    <row r="66" hidden="1" x14ac:dyDescent="0.2"/>
    <row r="67" hidden="1" x14ac:dyDescent="0.2"/>
    <row r="68" hidden="1" x14ac:dyDescent="0.2"/>
    <row r="69" hidden="1" x14ac:dyDescent="0.2"/>
    <row r="70" hidden="1" x14ac:dyDescent="0.2"/>
    <row r="71" hidden="1" x14ac:dyDescent="0.2"/>
  </sheetData>
  <mergeCells count="5">
    <mergeCell ref="C14:G14"/>
    <mergeCell ref="C6:G6"/>
    <mergeCell ref="C10:G10"/>
    <mergeCell ref="C11:G11"/>
    <mergeCell ref="C7:G7"/>
  </mergeCells>
  <phoneticPr fontId="0" type="noConversion"/>
  <dataValidations count="1">
    <dataValidation allowBlank="1" showInputMessage="1" showErrorMessage="1" sqref="A1:XFD1048576"/>
  </dataValidations>
  <printOptions horizontalCentered="1"/>
  <pageMargins left="0.51181102362204722" right="0" top="0.19685039370078741" bottom="0" header="0.19685039370078741" footer="0"/>
  <pageSetup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BZ239"/>
  <sheetViews>
    <sheetView showGridLines="0" workbookViewId="0"/>
  </sheetViews>
  <sheetFormatPr defaultColWidth="0" defaultRowHeight="12.75" zeroHeight="1" x14ac:dyDescent="0.2"/>
  <cols>
    <col min="1" max="1" width="1.7109375" style="216" customWidth="1"/>
    <col min="2" max="2" width="0.85546875" style="81" customWidth="1"/>
    <col min="3" max="3" width="4.28515625" style="82" customWidth="1"/>
    <col min="4" max="4" width="0.85546875" style="81" customWidth="1"/>
    <col min="5" max="5" width="3.7109375" style="153" customWidth="1"/>
    <col min="6" max="6" width="3.85546875" style="1" customWidth="1"/>
    <col min="7" max="7" width="11.28515625" style="1" customWidth="1"/>
    <col min="8" max="8" width="16.28515625" style="1" customWidth="1"/>
    <col min="9" max="9" width="6.5703125" style="1" customWidth="1"/>
    <col min="10" max="10" width="5.5703125" style="154" customWidth="1"/>
    <col min="11" max="11" width="10.7109375" style="1" customWidth="1"/>
    <col min="12" max="14" width="8" style="1" customWidth="1"/>
    <col min="15" max="15" width="8.28515625" style="1" customWidth="1"/>
    <col min="16" max="16" width="0.85546875" style="1" customWidth="1"/>
    <col min="17" max="19" width="9.7109375" style="1" customWidth="1"/>
    <col min="20" max="20" width="0.85546875" style="1" customWidth="1"/>
    <col min="21" max="21" width="9.7109375" style="1" customWidth="1"/>
    <col min="22" max="22" width="0.85546875" style="1" customWidth="1"/>
    <col min="23" max="23" width="1.7109375" style="4" customWidth="1"/>
    <col min="24" max="24" width="5.7109375" style="4" customWidth="1"/>
    <col min="25" max="25" width="5.7109375" style="92" customWidth="1"/>
    <col min="26" max="26" width="12.7109375" style="4" customWidth="1"/>
    <col min="27" max="29" width="4.7109375" style="4" hidden="1" customWidth="1"/>
    <col min="30" max="30" width="0.85546875" style="4" customWidth="1"/>
    <col min="31" max="31" width="7" style="4" bestFit="1" customWidth="1"/>
    <col min="32" max="32" width="0.85546875" style="4" customWidth="1"/>
    <col min="33" max="50" width="3.28515625" style="4" customWidth="1"/>
    <col min="51" max="51" width="1.7109375" style="4" customWidth="1"/>
    <col min="52" max="52" width="2.7109375" style="4" hidden="1" customWidth="1"/>
    <col min="53" max="53" width="7.7109375" style="4" hidden="1" customWidth="1"/>
    <col min="54" max="54" width="4.7109375" style="4" hidden="1" customWidth="1"/>
    <col min="55" max="55" width="7.7109375" style="4" hidden="1" customWidth="1"/>
    <col min="56" max="56" width="4.7109375" style="4" hidden="1" customWidth="1"/>
    <col min="57" max="57" width="8.7109375" style="4" hidden="1" customWidth="1"/>
    <col min="58" max="59" width="7.7109375" style="4" hidden="1" customWidth="1"/>
    <col min="60" max="60" width="7.85546875" style="4" hidden="1" customWidth="1"/>
    <col min="61" max="64" width="8.7109375" style="4" hidden="1" customWidth="1"/>
    <col min="65" max="66" width="4.7109375" style="4" hidden="1" customWidth="1"/>
    <col min="67" max="68" width="8.7109375" style="4" hidden="1" customWidth="1"/>
    <col min="69" max="69" width="9.140625" style="4" hidden="1" customWidth="1"/>
    <col min="70" max="70" width="9.42578125" style="4" hidden="1" customWidth="1"/>
    <col min="71" max="71" width="12.140625" style="4" hidden="1" customWidth="1"/>
    <col min="72" max="72" width="10.85546875" style="4" hidden="1" customWidth="1"/>
    <col min="73" max="73" width="7.5703125" style="4" hidden="1" customWidth="1"/>
    <col min="74" max="74" width="15" style="4" hidden="1" customWidth="1"/>
    <col min="75" max="75" width="12.28515625" style="4" hidden="1" customWidth="1"/>
    <col min="76" max="76" width="17.42578125" style="4" hidden="1" customWidth="1"/>
    <col min="77" max="77" width="18.42578125" style="4" hidden="1" customWidth="1"/>
    <col min="78" max="78" width="13.28515625" style="4" hidden="1" customWidth="1"/>
    <col min="79" max="79" width="2.7109375" style="4" customWidth="1"/>
    <col min="80" max="16384" width="0" style="4" hidden="1"/>
  </cols>
  <sheetData>
    <row r="1" spans="1:78" s="155" customFormat="1" ht="9.9499999999999993" customHeight="1" x14ac:dyDescent="0.2">
      <c r="A1" s="799"/>
      <c r="B1" s="198"/>
      <c r="C1" s="796" t="s">
        <v>2857</v>
      </c>
      <c r="D1" s="198"/>
      <c r="E1" s="131"/>
      <c r="F1" s="199"/>
      <c r="G1" s="199"/>
      <c r="H1" s="131"/>
      <c r="I1" s="199"/>
      <c r="J1" s="199"/>
      <c r="K1" s="199"/>
      <c r="L1" s="199"/>
      <c r="M1" s="199"/>
      <c r="N1" s="199"/>
      <c r="O1" s="199"/>
      <c r="P1" s="199"/>
      <c r="Q1" s="199"/>
      <c r="R1" s="199"/>
      <c r="S1" s="199"/>
      <c r="T1" s="199"/>
      <c r="U1" s="824">
        <v>42893.551106018516</v>
      </c>
      <c r="V1" s="199"/>
      <c r="AA1" s="155" t="s">
        <v>2419</v>
      </c>
      <c r="AB1" s="155" t="s">
        <v>2419</v>
      </c>
      <c r="AC1" s="155" t="s">
        <v>2419</v>
      </c>
      <c r="AZ1" s="155" t="s">
        <v>2419</v>
      </c>
      <c r="BA1" s="155" t="s">
        <v>2419</v>
      </c>
      <c r="BB1" s="155" t="s">
        <v>2419</v>
      </c>
      <c r="BC1" s="155" t="s">
        <v>2419</v>
      </c>
      <c r="BD1" s="155" t="s">
        <v>2419</v>
      </c>
      <c r="BE1" s="155" t="s">
        <v>2419</v>
      </c>
      <c r="BF1" s="155" t="s">
        <v>2419</v>
      </c>
      <c r="BG1" s="155" t="s">
        <v>2419</v>
      </c>
      <c r="BH1" s="155" t="s">
        <v>2419</v>
      </c>
      <c r="BI1" s="155" t="s">
        <v>2419</v>
      </c>
      <c r="BJ1" s="155" t="s">
        <v>2419</v>
      </c>
      <c r="BK1" s="155" t="s">
        <v>2419</v>
      </c>
      <c r="BL1" s="155" t="s">
        <v>2419</v>
      </c>
      <c r="BM1" s="155" t="s">
        <v>2419</v>
      </c>
      <c r="BN1" s="155" t="s">
        <v>2419</v>
      </c>
      <c r="BO1" s="155" t="s">
        <v>2419</v>
      </c>
      <c r="BP1" s="155" t="s">
        <v>2419</v>
      </c>
      <c r="BQ1" s="155" t="s">
        <v>2419</v>
      </c>
      <c r="BR1" s="155" t="s">
        <v>2419</v>
      </c>
      <c r="BS1" s="155" t="s">
        <v>2419</v>
      </c>
      <c r="BT1" s="155" t="s">
        <v>2419</v>
      </c>
      <c r="BU1" s="155" t="s">
        <v>2419</v>
      </c>
      <c r="BV1" s="155" t="s">
        <v>2419</v>
      </c>
      <c r="BW1" s="155" t="s">
        <v>2419</v>
      </c>
      <c r="BX1" s="155" t="s">
        <v>2419</v>
      </c>
      <c r="BY1" s="155" t="s">
        <v>2419</v>
      </c>
      <c r="BZ1" s="155" t="s">
        <v>2419</v>
      </c>
    </row>
    <row r="2" spans="1:78" s="150" customFormat="1" ht="6" customHeight="1" x14ac:dyDescent="0.2">
      <c r="A2" s="213"/>
      <c r="B2" s="1258"/>
      <c r="C2" s="1218" t="s">
        <v>2703</v>
      </c>
      <c r="D2" s="1259"/>
      <c r="E2" s="1258"/>
      <c r="F2" s="1260"/>
      <c r="G2" s="1262"/>
      <c r="H2" s="1261"/>
      <c r="I2" s="1260"/>
      <c r="J2" s="1262"/>
      <c r="K2" s="1260"/>
      <c r="L2" s="1261"/>
      <c r="M2" s="1261"/>
      <c r="N2" s="1261"/>
      <c r="O2" s="1261"/>
      <c r="P2" s="1261"/>
      <c r="Q2" s="1261"/>
      <c r="R2" s="1261"/>
      <c r="S2" s="1261"/>
      <c r="T2" s="1261"/>
      <c r="U2" s="1278"/>
      <c r="V2" s="1261"/>
      <c r="Y2" s="156"/>
      <c r="AE2" s="156"/>
      <c r="AF2" s="156"/>
      <c r="AG2" s="156"/>
      <c r="AH2" s="156"/>
      <c r="AI2" s="156"/>
      <c r="AJ2" s="156"/>
      <c r="AK2" s="156"/>
      <c r="AL2" s="156"/>
      <c r="AM2" s="156"/>
      <c r="AN2" s="156"/>
      <c r="AO2" s="156"/>
      <c r="AP2" s="156"/>
      <c r="AQ2" s="156"/>
      <c r="AR2" s="156"/>
      <c r="AS2" s="156"/>
      <c r="AT2" s="156"/>
      <c r="AU2" s="156"/>
      <c r="AV2" s="156"/>
      <c r="AW2" s="156"/>
      <c r="AX2" s="156"/>
      <c r="AY2" s="156"/>
      <c r="AZ2" s="156"/>
      <c r="BA2" s="156"/>
      <c r="BB2" s="156"/>
      <c r="BC2" s="156"/>
      <c r="BD2" s="156"/>
      <c r="BE2" s="156"/>
      <c r="BF2" s="156"/>
      <c r="BG2" s="156"/>
      <c r="BH2" s="156"/>
      <c r="BI2" s="156"/>
      <c r="BJ2" s="156"/>
      <c r="BK2" s="156"/>
      <c r="BL2" s="156"/>
      <c r="BM2" s="156"/>
      <c r="BN2" s="156"/>
      <c r="BO2" s="156"/>
      <c r="BP2" s="156"/>
      <c r="BQ2" s="156"/>
      <c r="BR2" s="156"/>
      <c r="BS2" s="156"/>
      <c r="BT2" s="156"/>
      <c r="BU2" s="156"/>
      <c r="BV2" s="156"/>
      <c r="BW2" s="156"/>
      <c r="BX2" s="156"/>
      <c r="BY2" s="156"/>
      <c r="BZ2" s="156"/>
    </row>
    <row r="3" spans="1:78" s="151" customFormat="1" ht="17.100000000000001" customHeight="1" x14ac:dyDescent="0.2">
      <c r="A3" s="209"/>
      <c r="B3" s="1264"/>
      <c r="C3" s="1220" t="s">
        <v>2860</v>
      </c>
      <c r="D3" s="1265"/>
      <c r="E3" s="1264"/>
      <c r="F3" s="1266"/>
      <c r="G3" s="1268"/>
      <c r="H3" s="1267"/>
      <c r="I3" s="1266"/>
      <c r="J3" s="1268"/>
      <c r="K3" s="1266"/>
      <c r="L3" s="1267"/>
      <c r="M3" s="1267"/>
      <c r="N3" s="1267"/>
      <c r="O3" s="1267"/>
      <c r="P3" s="1267"/>
      <c r="Q3" s="1267"/>
      <c r="R3" s="1267"/>
      <c r="S3" s="1267"/>
      <c r="T3" s="1267"/>
      <c r="U3" s="1223" t="s">
        <v>2580</v>
      </c>
      <c r="V3" s="1267"/>
      <c r="Y3" s="160"/>
      <c r="AE3" s="161"/>
      <c r="AF3" s="161"/>
      <c r="AG3" s="161"/>
      <c r="AH3" s="161"/>
      <c r="AI3" s="161"/>
      <c r="AJ3" s="161"/>
      <c r="AK3" s="161"/>
      <c r="AL3" s="161"/>
      <c r="AM3" s="161"/>
      <c r="AN3" s="161"/>
      <c r="AO3" s="161"/>
      <c r="AP3" s="161"/>
      <c r="AQ3" s="161"/>
      <c r="AR3" s="161"/>
      <c r="AS3" s="161"/>
      <c r="AT3" s="161"/>
      <c r="AU3" s="161"/>
      <c r="AV3" s="161"/>
      <c r="AW3" s="161"/>
      <c r="AX3" s="161"/>
      <c r="AY3" s="161"/>
      <c r="AZ3" s="161"/>
      <c r="BA3" s="161"/>
      <c r="BB3" s="161"/>
      <c r="BC3" s="161"/>
      <c r="BD3" s="161"/>
      <c r="BE3" s="161"/>
      <c r="BF3" s="161"/>
      <c r="BG3" s="161"/>
      <c r="BH3" s="161"/>
      <c r="BI3" s="161"/>
      <c r="BJ3" s="161"/>
      <c r="BK3" s="161"/>
      <c r="BL3" s="161"/>
      <c r="BM3" s="160"/>
      <c r="BN3" s="160"/>
      <c r="BO3" s="160"/>
      <c r="BP3" s="160"/>
      <c r="BQ3" s="160"/>
      <c r="BR3" s="160"/>
      <c r="BS3" s="160"/>
      <c r="BT3" s="160"/>
      <c r="BU3" s="161"/>
      <c r="BV3" s="161"/>
      <c r="BW3" s="161"/>
      <c r="BX3" s="161"/>
      <c r="BY3" s="161"/>
      <c r="BZ3" s="161"/>
    </row>
    <row r="4" spans="1:78" s="146" customFormat="1" ht="15" customHeight="1" x14ac:dyDescent="0.2">
      <c r="A4" s="162"/>
      <c r="B4" s="1224"/>
      <c r="C4" s="1225" t="s">
        <v>2861</v>
      </c>
      <c r="D4" s="1226"/>
      <c r="E4" s="1227"/>
      <c r="F4" s="1269"/>
      <c r="G4" s="1271"/>
      <c r="H4" s="1270"/>
      <c r="I4" s="1269"/>
      <c r="J4" s="1271"/>
      <c r="K4" s="1272"/>
      <c r="L4" s="1269"/>
      <c r="M4" s="1269"/>
      <c r="N4" s="1269"/>
      <c r="O4" s="1269"/>
      <c r="P4" s="1269"/>
      <c r="Q4" s="1269"/>
      <c r="R4" s="1269"/>
      <c r="S4" s="1269"/>
      <c r="T4" s="1269"/>
      <c r="U4" s="1229" t="s">
        <v>828</v>
      </c>
      <c r="V4" s="1272"/>
      <c r="Y4" s="162"/>
      <c r="AE4" s="163"/>
      <c r="AF4" s="163"/>
      <c r="AG4" s="163"/>
      <c r="AH4" s="163"/>
      <c r="AI4" s="163"/>
      <c r="AJ4" s="163"/>
      <c r="AK4" s="163"/>
      <c r="AL4" s="163"/>
      <c r="AM4" s="163"/>
      <c r="AN4" s="163"/>
      <c r="AO4" s="163"/>
      <c r="AP4" s="163"/>
      <c r="AQ4" s="163"/>
      <c r="AR4" s="163"/>
      <c r="AS4" s="163"/>
      <c r="AT4" s="163"/>
      <c r="AU4" s="163"/>
      <c r="AV4" s="163"/>
      <c r="AW4" s="163"/>
      <c r="AX4" s="163"/>
      <c r="AY4" s="163"/>
      <c r="AZ4" s="163"/>
      <c r="BA4" s="163"/>
      <c r="BB4" s="163"/>
      <c r="BC4" s="163"/>
      <c r="BD4" s="163"/>
      <c r="BE4" s="163"/>
      <c r="BF4" s="163"/>
      <c r="BG4" s="163"/>
      <c r="BH4" s="163"/>
      <c r="BI4" s="163"/>
      <c r="BJ4" s="163"/>
      <c r="BK4" s="163"/>
      <c r="BL4" s="163"/>
      <c r="BM4" s="162"/>
      <c r="BN4" s="162"/>
      <c r="BO4" s="162"/>
      <c r="BP4" s="162"/>
      <c r="BQ4" s="162"/>
      <c r="BR4" s="162"/>
      <c r="BS4" s="162"/>
      <c r="BT4" s="162"/>
      <c r="BU4" s="163"/>
      <c r="BV4" s="163"/>
      <c r="BW4" s="163"/>
      <c r="BX4" s="163"/>
      <c r="BY4" s="163"/>
      <c r="BZ4" s="163"/>
    </row>
    <row r="5" spans="1:78" s="146" customFormat="1" ht="11.1" customHeight="1" x14ac:dyDescent="0.2">
      <c r="A5" s="162"/>
      <c r="B5" s="1227"/>
      <c r="C5" s="1230" t="s">
        <v>2862</v>
      </c>
      <c r="D5" s="1227"/>
      <c r="E5" s="1227"/>
      <c r="F5" s="1270"/>
      <c r="G5" s="1273"/>
      <c r="H5" s="1270"/>
      <c r="I5" s="1270"/>
      <c r="J5" s="1270"/>
      <c r="K5" s="1270"/>
      <c r="L5" s="1269"/>
      <c r="M5" s="1269"/>
      <c r="N5" s="1269"/>
      <c r="O5" s="1269"/>
      <c r="P5" s="1269"/>
      <c r="Q5" s="1269"/>
      <c r="R5" s="1269"/>
      <c r="S5" s="1269"/>
      <c r="T5" s="1269"/>
      <c r="U5" s="1233" t="s">
        <v>2863</v>
      </c>
      <c r="V5" s="1272"/>
      <c r="Y5" s="162"/>
      <c r="AE5" s="162"/>
      <c r="AF5" s="162"/>
      <c r="AG5" s="162"/>
      <c r="AH5" s="162"/>
      <c r="AI5" s="162"/>
      <c r="AJ5" s="162"/>
      <c r="AK5" s="162"/>
      <c r="AL5" s="162"/>
      <c r="AM5" s="162"/>
      <c r="AN5" s="162"/>
      <c r="AO5" s="162"/>
      <c r="AP5" s="162"/>
      <c r="AQ5" s="162"/>
      <c r="AR5" s="162"/>
      <c r="AS5" s="162"/>
      <c r="AT5" s="162"/>
      <c r="AU5" s="162"/>
      <c r="AV5" s="162"/>
      <c r="AW5" s="162"/>
      <c r="AX5" s="162"/>
      <c r="AY5" s="162"/>
      <c r="AZ5" s="162"/>
      <c r="BA5" s="162"/>
      <c r="BB5" s="162"/>
      <c r="BC5" s="162"/>
      <c r="BD5" s="162"/>
      <c r="BE5" s="162"/>
      <c r="BF5" s="162"/>
      <c r="BG5" s="162"/>
      <c r="BH5" s="162"/>
      <c r="BI5" s="162"/>
      <c r="BJ5" s="162"/>
      <c r="BK5" s="162"/>
      <c r="BL5" s="162"/>
      <c r="BM5" s="162"/>
      <c r="BN5" s="162"/>
      <c r="BO5" s="162"/>
      <c r="BP5" s="162"/>
      <c r="BQ5" s="162"/>
      <c r="BR5" s="162"/>
      <c r="BS5" s="162"/>
      <c r="BT5" s="162"/>
      <c r="BU5" s="162"/>
      <c r="BV5" s="162"/>
      <c r="BW5" s="162"/>
      <c r="BX5" s="162"/>
      <c r="BY5" s="162"/>
      <c r="BZ5" s="162"/>
    </row>
    <row r="6" spans="1:78" s="151" customFormat="1" ht="17.100000000000001" hidden="1" customHeight="1" x14ac:dyDescent="0.2">
      <c r="A6" s="209"/>
      <c r="B6" s="1264"/>
      <c r="C6" s="1220" t="s">
        <v>2864</v>
      </c>
      <c r="D6" s="1265"/>
      <c r="E6" s="1264"/>
      <c r="F6" s="1266"/>
      <c r="G6" s="1280"/>
      <c r="H6" s="1267"/>
      <c r="I6" s="1266"/>
      <c r="J6" s="1274"/>
      <c r="K6" s="1266"/>
      <c r="L6" s="1267"/>
      <c r="M6" s="1267"/>
      <c r="N6" s="1267"/>
      <c r="O6" s="1267"/>
      <c r="P6" s="1267"/>
      <c r="Q6" s="1267"/>
      <c r="R6" s="1267"/>
      <c r="S6" s="1267"/>
      <c r="T6" s="1267"/>
      <c r="U6" s="1223" t="s">
        <v>2495</v>
      </c>
      <c r="V6" s="1267"/>
      <c r="Y6" s="160"/>
      <c r="AE6" s="160"/>
      <c r="AF6" s="160"/>
      <c r="AG6" s="160"/>
      <c r="AH6" s="160"/>
      <c r="AI6" s="160"/>
      <c r="AJ6" s="160"/>
      <c r="AK6" s="160"/>
      <c r="AL6" s="160"/>
      <c r="AM6" s="160"/>
      <c r="AN6" s="160"/>
      <c r="AO6" s="160"/>
      <c r="AP6" s="160"/>
      <c r="AQ6" s="160"/>
      <c r="AR6" s="160"/>
      <c r="AS6" s="160"/>
      <c r="AT6" s="160"/>
      <c r="AU6" s="160"/>
      <c r="AV6" s="160"/>
      <c r="AW6" s="160"/>
      <c r="AX6" s="160"/>
      <c r="AY6" s="160"/>
      <c r="AZ6" s="160"/>
      <c r="BA6" s="160"/>
      <c r="BB6" s="160"/>
      <c r="BC6" s="160"/>
      <c r="BD6" s="160"/>
      <c r="BE6" s="160"/>
      <c r="BF6" s="160"/>
      <c r="BG6" s="160"/>
      <c r="BH6" s="160"/>
      <c r="BI6" s="160"/>
      <c r="BJ6" s="160"/>
      <c r="BK6" s="160"/>
      <c r="BL6" s="160"/>
      <c r="BM6" s="160"/>
      <c r="BN6" s="160"/>
      <c r="BO6" s="160"/>
      <c r="BP6" s="160"/>
      <c r="BQ6" s="160"/>
      <c r="BR6" s="160"/>
      <c r="BS6" s="160"/>
      <c r="BT6" s="160"/>
      <c r="BU6" s="160"/>
      <c r="BV6" s="160"/>
      <c r="BW6" s="160"/>
      <c r="BX6" s="160"/>
      <c r="BY6" s="160"/>
      <c r="BZ6" s="160"/>
    </row>
    <row r="7" spans="1:78" s="164" customFormat="1" ht="15" hidden="1" customHeight="1" x14ac:dyDescent="0.2">
      <c r="A7" s="162"/>
      <c r="B7" s="1224"/>
      <c r="C7" s="1225" t="s">
        <v>2865</v>
      </c>
      <c r="D7" s="1226"/>
      <c r="E7" s="1227"/>
      <c r="F7" s="1269"/>
      <c r="G7" s="1281"/>
      <c r="H7" s="1270"/>
      <c r="I7" s="1269"/>
      <c r="J7" s="1271"/>
      <c r="K7" s="1272"/>
      <c r="L7" s="1269"/>
      <c r="M7" s="1269"/>
      <c r="N7" s="1269"/>
      <c r="O7" s="1269"/>
      <c r="P7" s="1269"/>
      <c r="Q7" s="1269"/>
      <c r="R7" s="1269"/>
      <c r="S7" s="1269"/>
      <c r="T7" s="1269"/>
      <c r="U7" s="1229"/>
      <c r="V7" s="1272"/>
      <c r="Y7" s="165"/>
      <c r="AE7" s="165"/>
      <c r="AF7" s="165"/>
      <c r="AG7" s="165"/>
      <c r="AH7" s="165"/>
      <c r="AI7" s="165"/>
      <c r="AJ7" s="165"/>
      <c r="AK7" s="165"/>
      <c r="AL7" s="165"/>
      <c r="AM7" s="165"/>
      <c r="AN7" s="165"/>
      <c r="AO7" s="165"/>
      <c r="AP7" s="165"/>
      <c r="AQ7" s="165"/>
      <c r="AR7" s="165"/>
      <c r="AS7" s="165"/>
      <c r="AT7" s="165"/>
      <c r="AU7" s="165"/>
      <c r="AV7" s="165"/>
      <c r="AW7" s="165"/>
      <c r="AX7" s="165"/>
      <c r="AY7" s="165"/>
      <c r="AZ7" s="165"/>
      <c r="BA7" s="165"/>
      <c r="BB7" s="165"/>
      <c r="BC7" s="165"/>
      <c r="BD7" s="165"/>
      <c r="BE7" s="165"/>
      <c r="BF7" s="165"/>
      <c r="BG7" s="165"/>
      <c r="BH7" s="165"/>
      <c r="BI7" s="165"/>
      <c r="BJ7" s="165"/>
      <c r="BK7" s="165"/>
      <c r="BL7" s="165"/>
      <c r="BM7" s="165"/>
      <c r="BN7" s="165"/>
      <c r="BO7" s="165"/>
      <c r="BP7" s="165"/>
      <c r="BQ7" s="165"/>
      <c r="BR7" s="165"/>
      <c r="BS7" s="165"/>
      <c r="BT7" s="165"/>
      <c r="BU7" s="165"/>
      <c r="BV7" s="165"/>
      <c r="BW7" s="165"/>
      <c r="BX7" s="165"/>
      <c r="BY7" s="165"/>
      <c r="BZ7" s="165"/>
    </row>
    <row r="8" spans="1:78" s="164" customFormat="1" ht="11.1" hidden="1" customHeight="1" x14ac:dyDescent="0.2">
      <c r="A8" s="162"/>
      <c r="B8" s="1227"/>
      <c r="C8" s="1230" t="s">
        <v>2866</v>
      </c>
      <c r="D8" s="1227"/>
      <c r="E8" s="1227"/>
      <c r="F8" s="1270"/>
      <c r="G8" s="1273"/>
      <c r="H8" s="1270"/>
      <c r="I8" s="1270"/>
      <c r="J8" s="1270"/>
      <c r="K8" s="1270"/>
      <c r="L8" s="1269"/>
      <c r="M8" s="1269"/>
      <c r="N8" s="1269"/>
      <c r="O8" s="1269"/>
      <c r="P8" s="1269"/>
      <c r="Q8" s="1269"/>
      <c r="R8" s="1269"/>
      <c r="S8" s="1269"/>
      <c r="T8" s="1269"/>
      <c r="U8" s="1233" t="s">
        <v>2867</v>
      </c>
      <c r="V8" s="1272"/>
      <c r="Y8" s="165"/>
      <c r="AE8" s="165"/>
      <c r="AF8" s="165"/>
      <c r="AG8" s="165"/>
      <c r="AH8" s="165"/>
      <c r="AI8" s="165"/>
      <c r="AJ8" s="165"/>
      <c r="AK8" s="165"/>
      <c r="AL8" s="165"/>
      <c r="AM8" s="165"/>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65"/>
      <c r="BR8" s="165"/>
      <c r="BS8" s="165"/>
      <c r="BT8" s="165"/>
      <c r="BU8" s="165"/>
      <c r="BV8" s="165"/>
      <c r="BW8" s="165"/>
      <c r="BX8" s="165"/>
      <c r="BY8" s="165"/>
      <c r="BZ8" s="165"/>
    </row>
    <row r="9" spans="1:78" s="148" customFormat="1" ht="3.95" customHeight="1" x14ac:dyDescent="0.2">
      <c r="A9" s="131"/>
      <c r="B9" s="1221"/>
      <c r="C9" s="1221"/>
      <c r="D9" s="1219"/>
      <c r="E9" s="1219"/>
      <c r="F9" s="1275"/>
      <c r="G9" s="1275"/>
      <c r="H9" s="1275"/>
      <c r="I9" s="1275"/>
      <c r="J9" s="1275"/>
      <c r="K9" s="1275"/>
      <c r="L9" s="1276"/>
      <c r="M9" s="1277"/>
      <c r="N9" s="1277"/>
      <c r="O9" s="1277"/>
      <c r="P9" s="1277"/>
      <c r="Q9" s="1277"/>
      <c r="R9" s="1277"/>
      <c r="S9" s="1277"/>
      <c r="T9" s="1277"/>
      <c r="U9" s="1277"/>
      <c r="V9" s="1277"/>
      <c r="Y9" s="155"/>
      <c r="AE9" s="155"/>
      <c r="AF9" s="155"/>
      <c r="AG9" s="155"/>
      <c r="AH9" s="155"/>
      <c r="AI9" s="155"/>
      <c r="AJ9" s="155"/>
      <c r="AK9" s="155"/>
      <c r="AL9" s="155"/>
      <c r="AM9" s="155"/>
      <c r="AN9" s="155"/>
      <c r="AO9" s="155"/>
      <c r="AP9" s="155"/>
      <c r="AQ9" s="155"/>
      <c r="AR9" s="155"/>
      <c r="AS9" s="155"/>
      <c r="AT9" s="155"/>
      <c r="AU9" s="155"/>
      <c r="AV9" s="155"/>
      <c r="AW9" s="155"/>
      <c r="AX9" s="155"/>
      <c r="AY9" s="155"/>
      <c r="AZ9" s="155"/>
      <c r="BA9" s="155"/>
      <c r="BB9" s="155"/>
      <c r="BC9" s="155"/>
      <c r="BD9" s="155"/>
      <c r="BE9" s="155"/>
      <c r="BF9" s="155"/>
      <c r="BG9" s="155"/>
      <c r="BH9" s="155"/>
      <c r="BI9" s="155"/>
      <c r="BJ9" s="155"/>
      <c r="BK9" s="155"/>
      <c r="BL9" s="155"/>
      <c r="BM9" s="155"/>
      <c r="BN9" s="155"/>
      <c r="BO9" s="155"/>
      <c r="BP9" s="155"/>
      <c r="BQ9" s="155"/>
      <c r="BR9" s="155"/>
      <c r="BS9" s="155"/>
      <c r="BT9" s="155"/>
      <c r="BU9" s="155"/>
      <c r="BV9" s="155"/>
      <c r="BW9" s="155"/>
      <c r="BX9" s="155"/>
      <c r="BY9" s="155"/>
      <c r="BZ9" s="155"/>
    </row>
    <row r="10" spans="1:78" s="2" customFormat="1" ht="6" customHeight="1" x14ac:dyDescent="0.2">
      <c r="A10" s="95"/>
      <c r="B10" s="312"/>
      <c r="C10" s="346"/>
      <c r="D10" s="312"/>
      <c r="E10" s="227"/>
      <c r="F10" s="228"/>
      <c r="G10" s="228"/>
      <c r="H10" s="228"/>
      <c r="I10" s="228"/>
      <c r="J10" s="259"/>
      <c r="K10" s="228"/>
      <c r="L10" s="228"/>
      <c r="M10" s="228"/>
      <c r="N10" s="228"/>
      <c r="O10" s="228"/>
      <c r="P10" s="228"/>
      <c r="Q10" s="227"/>
      <c r="R10" s="227"/>
      <c r="S10" s="227"/>
      <c r="T10" s="227"/>
      <c r="U10" s="227"/>
      <c r="V10" s="227"/>
      <c r="Y10" s="83"/>
      <c r="BM10" s="83"/>
      <c r="BN10" s="83"/>
      <c r="BO10" s="83"/>
      <c r="BP10" s="83"/>
      <c r="BQ10" s="83"/>
      <c r="BR10" s="83"/>
      <c r="BS10" s="83"/>
      <c r="BT10" s="83"/>
    </row>
    <row r="11" spans="1:78" s="2" customFormat="1" ht="11.1" customHeight="1" x14ac:dyDescent="0.2">
      <c r="A11" s="95"/>
      <c r="B11" s="312"/>
      <c r="C11" s="312"/>
      <c r="D11" s="312"/>
      <c r="E11" s="234" t="s">
        <v>464</v>
      </c>
      <c r="F11" s="228"/>
      <c r="G11" s="228"/>
      <c r="H11" s="228"/>
      <c r="I11" s="228"/>
      <c r="J11" s="259"/>
      <c r="K11" s="228"/>
      <c r="L11" s="228"/>
      <c r="M11" s="228"/>
      <c r="N11" s="228"/>
      <c r="O11" s="228"/>
      <c r="P11" s="228"/>
      <c r="Q11" s="227"/>
      <c r="R11" s="227"/>
      <c r="S11" s="227"/>
      <c r="T11" s="227"/>
      <c r="U11" s="227"/>
      <c r="V11" s="227"/>
      <c r="Y11" s="83"/>
      <c r="BM11" s="83"/>
      <c r="BN11" s="83"/>
      <c r="BO11" s="83"/>
      <c r="BP11" s="83"/>
      <c r="BQ11" s="83"/>
      <c r="BR11" s="83"/>
      <c r="BS11" s="83"/>
      <c r="BT11" s="83"/>
    </row>
    <row r="12" spans="1:78" s="2" customFormat="1" ht="11.1" hidden="1" customHeight="1" x14ac:dyDescent="0.2">
      <c r="A12" s="95" t="s">
        <v>1188</v>
      </c>
      <c r="B12" s="312"/>
      <c r="C12" s="312"/>
      <c r="D12" s="312"/>
      <c r="E12" s="234"/>
      <c r="F12" s="228"/>
      <c r="G12" s="228"/>
      <c r="H12" s="228"/>
      <c r="I12" s="228"/>
      <c r="J12" s="259"/>
      <c r="K12" s="228"/>
      <c r="L12" s="228"/>
      <c r="M12" s="228"/>
      <c r="N12" s="228"/>
      <c r="O12" s="228"/>
      <c r="P12" s="228"/>
      <c r="Q12" s="227"/>
      <c r="R12" s="227"/>
      <c r="S12" s="227"/>
      <c r="T12" s="227"/>
      <c r="U12" s="227"/>
      <c r="V12" s="227"/>
      <c r="Y12" s="83"/>
      <c r="BM12" s="83"/>
      <c r="BN12" s="83"/>
      <c r="BO12" s="83"/>
      <c r="BP12" s="83"/>
      <c r="BQ12" s="83"/>
      <c r="BR12" s="83"/>
      <c r="BS12" s="83"/>
      <c r="BT12" s="83"/>
    </row>
    <row r="13" spans="1:78" s="2" customFormat="1" ht="6" customHeight="1" x14ac:dyDescent="0.2">
      <c r="A13" s="95"/>
      <c r="B13" s="312"/>
      <c r="C13" s="312"/>
      <c r="D13" s="312"/>
      <c r="E13" s="228"/>
      <c r="F13" s="228"/>
      <c r="G13" s="228"/>
      <c r="H13" s="228"/>
      <c r="I13" s="228"/>
      <c r="J13" s="259"/>
      <c r="K13" s="228"/>
      <c r="L13" s="228"/>
      <c r="M13" s="228"/>
      <c r="N13" s="228"/>
      <c r="O13" s="228"/>
      <c r="P13" s="228"/>
      <c r="Q13" s="227"/>
      <c r="R13" s="227"/>
      <c r="S13" s="227"/>
      <c r="T13" s="227"/>
      <c r="U13" s="227"/>
      <c r="V13" s="227"/>
      <c r="Y13" s="83"/>
      <c r="BM13" s="83"/>
      <c r="BN13" s="83"/>
      <c r="BO13" s="83"/>
      <c r="BP13" s="83"/>
      <c r="BQ13" s="83"/>
      <c r="BR13" s="83"/>
      <c r="BS13" s="83"/>
      <c r="BT13" s="83"/>
    </row>
    <row r="14" spans="1:78" s="2" customFormat="1" ht="18" x14ac:dyDescent="0.2">
      <c r="A14" s="95"/>
      <c r="B14" s="312"/>
      <c r="C14" s="312"/>
      <c r="D14" s="312"/>
      <c r="E14" s="312"/>
      <c r="F14" s="312"/>
      <c r="G14" s="228"/>
      <c r="H14" s="227"/>
      <c r="I14" s="228"/>
      <c r="J14" s="228"/>
      <c r="K14" s="84" t="s">
        <v>1459</v>
      </c>
      <c r="L14" s="228"/>
      <c r="M14" s="312"/>
      <c r="N14" s="312"/>
      <c r="O14" s="346"/>
      <c r="P14" s="228"/>
      <c r="Q14" s="84" t="s">
        <v>2578</v>
      </c>
      <c r="R14" s="84" t="s">
        <v>2579</v>
      </c>
      <c r="S14" s="84" t="s">
        <v>1140</v>
      </c>
      <c r="T14" s="228"/>
      <c r="U14" s="84" t="s">
        <v>758</v>
      </c>
      <c r="V14" s="227"/>
      <c r="Y14" s="83"/>
      <c r="BM14" s="83"/>
      <c r="BN14" s="83"/>
      <c r="BO14" s="83"/>
      <c r="BP14" s="83"/>
      <c r="BQ14" s="83"/>
      <c r="BR14" s="83"/>
      <c r="BS14" s="83"/>
      <c r="BT14" s="83"/>
    </row>
    <row r="15" spans="1:78" s="2" customFormat="1" ht="9" hidden="1" x14ac:dyDescent="0.2">
      <c r="A15" s="95" t="s">
        <v>1188</v>
      </c>
      <c r="B15" s="312"/>
      <c r="C15" s="312"/>
      <c r="D15" s="312"/>
      <c r="E15" s="312"/>
      <c r="F15" s="312"/>
      <c r="G15" s="228"/>
      <c r="H15" s="227"/>
      <c r="I15" s="228"/>
      <c r="J15" s="228"/>
      <c r="K15" s="84"/>
      <c r="L15" s="228"/>
      <c r="M15" s="312"/>
      <c r="N15" s="312"/>
      <c r="O15" s="346"/>
      <c r="P15" s="228"/>
      <c r="Q15" s="84"/>
      <c r="R15" s="84"/>
      <c r="S15" s="84"/>
      <c r="T15" s="228"/>
      <c r="U15" s="84"/>
      <c r="V15" s="227"/>
      <c r="Y15" s="83"/>
      <c r="BM15" s="83"/>
      <c r="BN15" s="83"/>
      <c r="BO15" s="83"/>
      <c r="BP15" s="83"/>
      <c r="BQ15" s="83"/>
      <c r="BR15" s="83"/>
      <c r="BS15" s="83"/>
      <c r="BT15" s="83"/>
    </row>
    <row r="16" spans="1:78" s="2" customFormat="1" ht="9" x14ac:dyDescent="0.2">
      <c r="A16" s="95"/>
      <c r="B16" s="312"/>
      <c r="C16" s="347">
        <v>9299</v>
      </c>
      <c r="D16" s="312"/>
      <c r="E16" s="258"/>
      <c r="F16" s="258"/>
      <c r="G16" s="238" t="s">
        <v>2776</v>
      </c>
      <c r="H16" s="238"/>
      <c r="I16" s="228"/>
      <c r="J16" s="228"/>
      <c r="K16" s="334">
        <v>4386685</v>
      </c>
      <c r="L16" s="228" t="s">
        <v>2777</v>
      </c>
      <c r="M16" s="312"/>
      <c r="N16" s="312"/>
      <c r="O16" s="346"/>
      <c r="P16" s="228" t="s">
        <v>1625</v>
      </c>
      <c r="Q16" s="334">
        <v>42942</v>
      </c>
      <c r="R16" s="334">
        <v>30045</v>
      </c>
      <c r="S16" s="334">
        <v>269</v>
      </c>
      <c r="T16" s="228"/>
      <c r="U16" s="364">
        <v>73256</v>
      </c>
      <c r="V16" s="227"/>
      <c r="X16" s="2" t="s">
        <v>464</v>
      </c>
      <c r="Y16" s="83"/>
      <c r="AE16" s="83"/>
      <c r="AF16" s="83"/>
      <c r="AH16" s="83"/>
      <c r="AI16" s="83"/>
      <c r="AJ16" s="83"/>
      <c r="AK16" s="83"/>
      <c r="AL16" s="83"/>
      <c r="AM16" s="83"/>
      <c r="AN16" s="83"/>
      <c r="AO16" s="83"/>
      <c r="AP16" s="83"/>
      <c r="AQ16" s="83"/>
      <c r="AR16" s="83"/>
      <c r="AS16" s="83"/>
      <c r="AT16" s="83"/>
      <c r="AU16" s="83"/>
      <c r="AV16" s="83"/>
      <c r="AW16" s="83"/>
      <c r="AX16" s="83"/>
      <c r="AY16" s="83"/>
      <c r="AZ16" s="83"/>
      <c r="BA16" s="83"/>
      <c r="BB16" s="83"/>
      <c r="BC16" s="83"/>
      <c r="BD16" s="83"/>
      <c r="BE16" s="83"/>
      <c r="BF16" s="83"/>
      <c r="BG16" s="83"/>
      <c r="BH16" s="83"/>
      <c r="BI16" s="83"/>
      <c r="BJ16" s="83"/>
      <c r="BK16" s="83"/>
      <c r="BL16" s="83"/>
      <c r="BM16" s="83"/>
      <c r="BN16" s="83"/>
      <c r="BO16" s="83"/>
      <c r="BP16" s="83"/>
      <c r="BQ16" s="83"/>
      <c r="BR16" s="83"/>
      <c r="BS16" s="83"/>
      <c r="BT16" s="83"/>
      <c r="BU16" s="121"/>
      <c r="BV16" s="121"/>
      <c r="BW16" s="83"/>
      <c r="BX16" s="83"/>
      <c r="BY16" s="83"/>
      <c r="BZ16" s="83"/>
    </row>
    <row r="17" spans="1:78" s="2" customFormat="1" ht="6" customHeight="1" x14ac:dyDescent="0.2">
      <c r="A17" s="95"/>
      <c r="B17" s="348"/>
      <c r="C17" s="348"/>
      <c r="D17" s="348"/>
      <c r="E17" s="285"/>
      <c r="F17" s="285"/>
      <c r="G17" s="292"/>
      <c r="H17" s="349"/>
      <c r="I17" s="292"/>
      <c r="J17" s="292"/>
      <c r="K17" s="350"/>
      <c r="L17" s="292"/>
      <c r="M17" s="348"/>
      <c r="N17" s="348"/>
      <c r="O17" s="292"/>
      <c r="P17" s="292"/>
      <c r="Q17" s="350"/>
      <c r="R17" s="350"/>
      <c r="S17" s="350"/>
      <c r="T17" s="292"/>
      <c r="U17" s="350"/>
      <c r="V17" s="293"/>
      <c r="Y17" s="83"/>
      <c r="BM17" s="83"/>
      <c r="BN17" s="83"/>
      <c r="BO17" s="83"/>
      <c r="BP17" s="83"/>
      <c r="BQ17" s="83"/>
      <c r="BR17" s="83"/>
      <c r="BS17" s="83"/>
      <c r="BT17" s="83"/>
    </row>
    <row r="18" spans="1:78" s="2" customFormat="1" ht="6" customHeight="1" x14ac:dyDescent="0.2">
      <c r="A18" s="95"/>
      <c r="B18" s="351"/>
      <c r="C18" s="351"/>
      <c r="D18" s="351"/>
      <c r="E18" s="301"/>
      <c r="F18" s="301"/>
      <c r="G18" s="301"/>
      <c r="H18" s="301"/>
      <c r="I18" s="301"/>
      <c r="J18" s="301"/>
      <c r="K18" s="351"/>
      <c r="L18" s="301"/>
      <c r="M18" s="351"/>
      <c r="N18" s="351"/>
      <c r="O18" s="301"/>
      <c r="P18" s="301"/>
      <c r="Q18" s="302"/>
      <c r="R18" s="301"/>
      <c r="S18" s="301"/>
      <c r="T18" s="301"/>
      <c r="U18" s="351"/>
      <c r="V18" s="302"/>
      <c r="Y18" s="83"/>
      <c r="BM18" s="83"/>
      <c r="BN18" s="83"/>
      <c r="BO18" s="83"/>
      <c r="BP18" s="83"/>
      <c r="BQ18" s="83"/>
      <c r="BR18" s="83"/>
      <c r="BS18" s="83"/>
      <c r="BT18" s="83"/>
    </row>
    <row r="19" spans="1:78" s="2" customFormat="1" ht="11.45" customHeight="1" x14ac:dyDescent="0.2">
      <c r="A19" s="95"/>
      <c r="B19" s="312"/>
      <c r="C19" s="312"/>
      <c r="D19" s="312"/>
      <c r="E19" s="1357" t="s">
        <v>788</v>
      </c>
      <c r="F19" s="1357" t="s">
        <v>1637</v>
      </c>
      <c r="G19" s="1357" t="s">
        <v>1638</v>
      </c>
      <c r="H19" s="1357" t="s">
        <v>1639</v>
      </c>
      <c r="I19" s="1357" t="s">
        <v>2511</v>
      </c>
      <c r="J19" s="1357" t="s">
        <v>2512</v>
      </c>
      <c r="K19" s="1357" t="s">
        <v>1459</v>
      </c>
      <c r="L19" s="79" t="s">
        <v>660</v>
      </c>
      <c r="M19" s="85"/>
      <c r="N19" s="85"/>
      <c r="O19" s="80"/>
      <c r="P19" s="284"/>
      <c r="Q19" s="79" t="s">
        <v>1139</v>
      </c>
      <c r="R19" s="80"/>
      <c r="S19" s="1357" t="s">
        <v>1140</v>
      </c>
      <c r="T19" s="284"/>
      <c r="U19" s="1357" t="s">
        <v>758</v>
      </c>
      <c r="V19" s="227"/>
      <c r="Y19" s="83"/>
      <c r="BM19" s="83"/>
      <c r="BN19" s="83"/>
      <c r="BO19" s="83"/>
      <c r="BP19" s="83"/>
      <c r="BQ19" s="83"/>
      <c r="BR19" s="83"/>
      <c r="BS19" s="83"/>
      <c r="BT19" s="83"/>
      <c r="BV19" s="577"/>
    </row>
    <row r="20" spans="1:78" s="2" customFormat="1" ht="11.45" customHeight="1" x14ac:dyDescent="0.2">
      <c r="A20" s="95"/>
      <c r="B20" s="312"/>
      <c r="C20" s="312"/>
      <c r="D20" s="312"/>
      <c r="E20" s="1358"/>
      <c r="F20" s="1358"/>
      <c r="G20" s="1358"/>
      <c r="H20" s="1358"/>
      <c r="I20" s="1358"/>
      <c r="J20" s="1358"/>
      <c r="K20" s="1358"/>
      <c r="L20" s="37" t="s">
        <v>152</v>
      </c>
      <c r="M20" s="37" t="s">
        <v>671</v>
      </c>
      <c r="N20" s="37" t="s">
        <v>153</v>
      </c>
      <c r="O20" s="37" t="s">
        <v>758</v>
      </c>
      <c r="P20" s="284"/>
      <c r="Q20" s="37" t="s">
        <v>152</v>
      </c>
      <c r="R20" s="37" t="s">
        <v>671</v>
      </c>
      <c r="S20" s="1358"/>
      <c r="T20" s="284"/>
      <c r="U20" s="1358"/>
      <c r="V20" s="227"/>
      <c r="Y20" s="83"/>
      <c r="AE20" s="576" t="s">
        <v>1613</v>
      </c>
      <c r="AX20" s="576" t="s">
        <v>1613</v>
      </c>
      <c r="BA20" s="83" t="s">
        <v>1267</v>
      </c>
      <c r="BB20" s="83" t="s">
        <v>1267</v>
      </c>
      <c r="BC20" s="83" t="s">
        <v>884</v>
      </c>
      <c r="BD20" s="83" t="s">
        <v>884</v>
      </c>
      <c r="BE20" s="83" t="s">
        <v>1633</v>
      </c>
      <c r="BF20" s="83" t="s">
        <v>1635</v>
      </c>
      <c r="BG20" s="83" t="s">
        <v>1635</v>
      </c>
      <c r="BH20" s="83" t="s">
        <v>1635</v>
      </c>
      <c r="BI20" s="83" t="s">
        <v>2525</v>
      </c>
      <c r="BJ20" s="83" t="s">
        <v>1188</v>
      </c>
      <c r="BK20" s="83" t="s">
        <v>232</v>
      </c>
      <c r="BL20" s="83" t="s">
        <v>175</v>
      </c>
      <c r="BM20" s="576" t="s">
        <v>233</v>
      </c>
      <c r="BN20" s="576" t="s">
        <v>233</v>
      </c>
      <c r="BO20" s="576" t="s">
        <v>233</v>
      </c>
      <c r="BP20" s="83" t="s">
        <v>2702</v>
      </c>
      <c r="BQ20" s="83" t="s">
        <v>1423</v>
      </c>
      <c r="BR20" s="825" t="s">
        <v>235</v>
      </c>
      <c r="BS20" s="576" t="s">
        <v>1631</v>
      </c>
      <c r="BT20" s="83" t="s">
        <v>1631</v>
      </c>
      <c r="BU20" s="83" t="s">
        <v>548</v>
      </c>
      <c r="BV20" s="576" t="s">
        <v>1266</v>
      </c>
      <c r="BW20" s="576" t="s">
        <v>1266</v>
      </c>
      <c r="BX20" s="825" t="s">
        <v>236</v>
      </c>
      <c r="BY20" s="825" t="s">
        <v>1641</v>
      </c>
      <c r="BZ20" s="579" t="s">
        <v>1629</v>
      </c>
    </row>
    <row r="21" spans="1:78" s="2" customFormat="1" ht="11.45" hidden="1" customHeight="1" x14ac:dyDescent="0.2">
      <c r="A21" s="95" t="s">
        <v>1188</v>
      </c>
      <c r="B21" s="312"/>
      <c r="C21" s="312"/>
      <c r="D21" s="312"/>
      <c r="E21" s="1357"/>
      <c r="F21" s="1357"/>
      <c r="G21" s="1357"/>
      <c r="H21" s="1357"/>
      <c r="I21" s="1357"/>
      <c r="J21" s="1357"/>
      <c r="K21" s="1357"/>
      <c r="L21" s="79"/>
      <c r="M21" s="85"/>
      <c r="N21" s="85"/>
      <c r="O21" s="80"/>
      <c r="P21" s="284"/>
      <c r="Q21" s="79"/>
      <c r="R21" s="80"/>
      <c r="S21" s="1357"/>
      <c r="T21" s="284"/>
      <c r="U21" s="1357"/>
      <c r="V21" s="227"/>
      <c r="Y21" s="83"/>
      <c r="BE21" s="2" t="s">
        <v>516</v>
      </c>
      <c r="BM21" s="576"/>
      <c r="BN21" s="576"/>
      <c r="BO21" s="576"/>
      <c r="BP21" s="83"/>
      <c r="BQ21" s="83"/>
      <c r="BR21" s="825"/>
      <c r="BS21" s="576"/>
      <c r="BT21" s="83"/>
      <c r="BV21" s="577"/>
      <c r="BW21" s="577"/>
      <c r="BX21" s="826"/>
      <c r="BY21" s="826"/>
      <c r="BZ21" s="580"/>
    </row>
    <row r="22" spans="1:78" s="2" customFormat="1" ht="11.45" hidden="1" customHeight="1" x14ac:dyDescent="0.2">
      <c r="A22" s="95" t="s">
        <v>1188</v>
      </c>
      <c r="B22" s="312"/>
      <c r="C22" s="312"/>
      <c r="D22" s="312"/>
      <c r="E22" s="1358"/>
      <c r="F22" s="1358"/>
      <c r="G22" s="1358"/>
      <c r="H22" s="1358"/>
      <c r="I22" s="1358"/>
      <c r="J22" s="1358"/>
      <c r="K22" s="1358"/>
      <c r="L22" s="37"/>
      <c r="M22" s="37"/>
      <c r="N22" s="37"/>
      <c r="O22" s="37"/>
      <c r="P22" s="284"/>
      <c r="Q22" s="37"/>
      <c r="R22" s="37"/>
      <c r="S22" s="1358"/>
      <c r="T22" s="284"/>
      <c r="U22" s="1358"/>
      <c r="V22" s="227"/>
      <c r="Y22" s="83"/>
      <c r="BA22" s="83"/>
      <c r="BB22" s="83"/>
      <c r="BC22" s="83"/>
      <c r="BD22" s="83"/>
      <c r="BE22" s="83"/>
      <c r="BF22" s="83"/>
      <c r="BG22" s="83"/>
      <c r="BH22" s="83"/>
      <c r="BI22" s="83"/>
      <c r="BJ22" s="83"/>
      <c r="BK22" s="83"/>
      <c r="BL22" s="83"/>
      <c r="BM22" s="576"/>
      <c r="BN22" s="576"/>
      <c r="BO22" s="576"/>
      <c r="BP22" s="83"/>
      <c r="BQ22" s="83"/>
      <c r="BR22" s="825"/>
      <c r="BS22" s="576"/>
      <c r="BT22" s="83"/>
      <c r="BU22" s="83"/>
      <c r="BV22" s="576"/>
      <c r="BW22" s="576"/>
      <c r="BX22" s="825"/>
      <c r="BY22" s="825"/>
      <c r="BZ22" s="579"/>
    </row>
    <row r="23" spans="1:78" s="2" customFormat="1" ht="11.45" customHeight="1" x14ac:dyDescent="0.2">
      <c r="A23" s="95"/>
      <c r="B23" s="312"/>
      <c r="C23" s="312"/>
      <c r="D23" s="312"/>
      <c r="E23" s="86">
        <v>1</v>
      </c>
      <c r="F23" s="46">
        <v>2</v>
      </c>
      <c r="G23" s="46">
        <v>3</v>
      </c>
      <c r="H23" s="46">
        <v>4</v>
      </c>
      <c r="I23" s="46">
        <v>5</v>
      </c>
      <c r="J23" s="87">
        <v>6</v>
      </c>
      <c r="K23" s="46">
        <v>7</v>
      </c>
      <c r="L23" s="46">
        <v>8</v>
      </c>
      <c r="M23" s="46">
        <v>9</v>
      </c>
      <c r="N23" s="46">
        <v>10</v>
      </c>
      <c r="O23" s="46">
        <v>11</v>
      </c>
      <c r="P23" s="227"/>
      <c r="Q23" s="46">
        <v>12</v>
      </c>
      <c r="R23" s="46">
        <v>13</v>
      </c>
      <c r="S23" s="46">
        <v>14</v>
      </c>
      <c r="T23" s="227"/>
      <c r="U23" s="46">
        <v>15</v>
      </c>
      <c r="V23" s="227"/>
      <c r="X23" s="1283" t="s">
        <v>891</v>
      </c>
      <c r="Y23" s="1283" t="s">
        <v>2417</v>
      </c>
      <c r="Z23" s="1283" t="s">
        <v>497</v>
      </c>
      <c r="AA23" s="365" t="s">
        <v>1346</v>
      </c>
      <c r="AB23" s="365" t="s">
        <v>1628</v>
      </c>
      <c r="AC23" s="365" t="s">
        <v>1268</v>
      </c>
      <c r="AE23" s="1283" t="s">
        <v>1741</v>
      </c>
      <c r="AF23" s="95"/>
      <c r="AG23" s="1287" t="s">
        <v>589</v>
      </c>
      <c r="AH23" s="1288"/>
      <c r="AI23" s="1288"/>
      <c r="AJ23" s="1288"/>
      <c r="AK23" s="1288"/>
      <c r="AL23" s="1288"/>
      <c r="AM23" s="1288"/>
      <c r="AN23" s="1288"/>
      <c r="AO23" s="1288"/>
      <c r="AP23" s="1288"/>
      <c r="AQ23" s="1288"/>
      <c r="AR23" s="1288"/>
      <c r="AS23" s="1288"/>
      <c r="AT23" s="1288"/>
      <c r="AU23" s="1288"/>
      <c r="AV23" s="1288"/>
      <c r="AW23" s="1288"/>
      <c r="AX23" s="1288"/>
      <c r="AY23" s="1288"/>
      <c r="AZ23" s="343"/>
      <c r="BA23" s="83" t="s">
        <v>1742</v>
      </c>
      <c r="BB23" s="345">
        <v>0.05</v>
      </c>
      <c r="BC23" s="83" t="s">
        <v>499</v>
      </c>
      <c r="BD23" s="345">
        <v>0.05</v>
      </c>
      <c r="BE23" s="83" t="s">
        <v>516</v>
      </c>
      <c r="BF23" s="83" t="s">
        <v>500</v>
      </c>
      <c r="BG23" s="83" t="s">
        <v>500</v>
      </c>
      <c r="BH23" s="83" t="s">
        <v>500</v>
      </c>
      <c r="BI23" s="83" t="s">
        <v>956</v>
      </c>
      <c r="BJ23" s="83" t="s">
        <v>587</v>
      </c>
      <c r="BK23" s="83" t="s">
        <v>588</v>
      </c>
      <c r="BL23" s="83" t="s">
        <v>525</v>
      </c>
      <c r="BM23" s="576" t="s">
        <v>1628</v>
      </c>
      <c r="BN23" s="576" t="s">
        <v>1268</v>
      </c>
      <c r="BO23" s="576" t="s">
        <v>1615</v>
      </c>
      <c r="BP23" s="83" t="s">
        <v>528</v>
      </c>
      <c r="BQ23" s="83" t="s">
        <v>529</v>
      </c>
      <c r="BR23" s="825" t="s">
        <v>594</v>
      </c>
      <c r="BS23" s="576" t="s">
        <v>1616</v>
      </c>
      <c r="BT23" s="83" t="s">
        <v>508</v>
      </c>
      <c r="BU23" s="83" t="s">
        <v>590</v>
      </c>
      <c r="BV23" s="576" t="s">
        <v>1614</v>
      </c>
      <c r="BW23" s="576" t="s">
        <v>1611</v>
      </c>
      <c r="BX23" s="825" t="s">
        <v>857</v>
      </c>
      <c r="BY23" s="825" t="s">
        <v>858</v>
      </c>
      <c r="BZ23" s="579" t="s">
        <v>2021</v>
      </c>
    </row>
    <row r="24" spans="1:78" s="2" customFormat="1" ht="11.45" customHeight="1" x14ac:dyDescent="0.2">
      <c r="A24" s="95"/>
      <c r="B24" s="312"/>
      <c r="C24" s="312"/>
      <c r="D24" s="312"/>
      <c r="E24" s="58" t="s">
        <v>2433</v>
      </c>
      <c r="F24" s="13" t="s">
        <v>2433</v>
      </c>
      <c r="G24" s="13"/>
      <c r="H24" s="13"/>
      <c r="I24" s="13"/>
      <c r="J24" s="88" t="s">
        <v>149</v>
      </c>
      <c r="K24" s="13" t="s">
        <v>1476</v>
      </c>
      <c r="L24" s="13" t="s">
        <v>1219</v>
      </c>
      <c r="M24" s="13" t="s">
        <v>1219</v>
      </c>
      <c r="N24" s="13" t="s">
        <v>1219</v>
      </c>
      <c r="O24" s="13" t="s">
        <v>1219</v>
      </c>
      <c r="P24" s="228"/>
      <c r="Q24" s="13" t="s">
        <v>1476</v>
      </c>
      <c r="R24" s="13" t="s">
        <v>1476</v>
      </c>
      <c r="S24" s="13" t="s">
        <v>1476</v>
      </c>
      <c r="T24" s="228"/>
      <c r="U24" s="13" t="s">
        <v>1476</v>
      </c>
      <c r="V24" s="227"/>
      <c r="X24" s="1283"/>
      <c r="Y24" s="1283" t="s">
        <v>174</v>
      </c>
      <c r="Z24" s="1283" t="s">
        <v>498</v>
      </c>
      <c r="AA24" s="365"/>
      <c r="AB24" s="365"/>
      <c r="AC24" s="365"/>
      <c r="AE24" s="1286"/>
      <c r="AF24" s="95"/>
      <c r="AG24" s="1289"/>
      <c r="AH24" s="1285"/>
      <c r="AI24" s="1285"/>
      <c r="AJ24" s="1285"/>
      <c r="AK24" s="1285"/>
      <c r="AL24" s="1285"/>
      <c r="AM24" s="1285"/>
      <c r="AN24" s="1285"/>
      <c r="AO24" s="1285"/>
      <c r="AP24" s="1285"/>
      <c r="AQ24" s="1285"/>
      <c r="AR24" s="1285"/>
      <c r="AS24" s="1285"/>
      <c r="AT24" s="1285"/>
      <c r="AU24" s="1285"/>
      <c r="AV24" s="1285"/>
      <c r="AW24" s="1285"/>
      <c r="AX24" s="1285"/>
      <c r="AY24" s="1285"/>
      <c r="AZ24" s="83"/>
      <c r="BA24" s="83" t="s">
        <v>997</v>
      </c>
      <c r="BB24" s="83" t="s">
        <v>496</v>
      </c>
      <c r="BC24" s="83" t="s">
        <v>997</v>
      </c>
      <c r="BD24" s="83" t="s">
        <v>496</v>
      </c>
      <c r="BE24" s="83" t="s">
        <v>496</v>
      </c>
      <c r="BF24" s="83" t="s">
        <v>501</v>
      </c>
      <c r="BG24" s="83" t="s">
        <v>586</v>
      </c>
      <c r="BH24" s="83" t="s">
        <v>496</v>
      </c>
      <c r="BI24" s="83" t="s">
        <v>496</v>
      </c>
      <c r="BJ24" s="83" t="s">
        <v>517</v>
      </c>
      <c r="BK24" s="83" t="s">
        <v>518</v>
      </c>
      <c r="BL24" s="83" t="s">
        <v>496</v>
      </c>
      <c r="BM24" s="576"/>
      <c r="BN24" s="576" t="s">
        <v>527</v>
      </c>
      <c r="BO24" s="576" t="s">
        <v>496</v>
      </c>
      <c r="BP24" s="83" t="s">
        <v>496</v>
      </c>
      <c r="BQ24" s="83" t="s">
        <v>593</v>
      </c>
      <c r="BR24" s="825" t="s">
        <v>595</v>
      </c>
      <c r="BS24" s="576" t="s">
        <v>1617</v>
      </c>
      <c r="BT24" s="83" t="s">
        <v>957</v>
      </c>
      <c r="BU24" s="83" t="s">
        <v>2087</v>
      </c>
      <c r="BV24" s="576" t="s">
        <v>1620</v>
      </c>
      <c r="BW24" s="576" t="s">
        <v>496</v>
      </c>
      <c r="BX24" s="825" t="s">
        <v>1621</v>
      </c>
      <c r="BY24" s="825" t="s">
        <v>1621</v>
      </c>
      <c r="BZ24" s="579" t="s">
        <v>1612</v>
      </c>
    </row>
    <row r="25" spans="1:78" s="2" customFormat="1" ht="11.45" customHeight="1" x14ac:dyDescent="0.2">
      <c r="A25" s="95"/>
      <c r="B25" s="312"/>
      <c r="C25" s="347">
        <v>2001</v>
      </c>
      <c r="D25" s="312"/>
      <c r="E25" s="359" t="s">
        <v>2375</v>
      </c>
      <c r="F25" s="360" t="s">
        <v>1014</v>
      </c>
      <c r="G25" s="361"/>
      <c r="H25" s="362"/>
      <c r="I25" s="363"/>
      <c r="J25" s="228"/>
      <c r="K25" s="312"/>
      <c r="L25" s="228"/>
      <c r="M25" s="312"/>
      <c r="N25" s="312"/>
      <c r="O25" s="228"/>
      <c r="P25" s="228"/>
      <c r="Q25" s="227"/>
      <c r="R25" s="228"/>
      <c r="S25" s="228"/>
      <c r="T25" s="228"/>
      <c r="U25" s="312"/>
      <c r="V25" s="227"/>
      <c r="W25" s="5"/>
      <c r="X25" s="1284">
        <v>2001</v>
      </c>
      <c r="Y25" s="1285"/>
      <c r="Z25" s="1285"/>
      <c r="AA25" s="367"/>
      <c r="AB25" s="367"/>
      <c r="AC25" s="367"/>
      <c r="AE25" s="1286"/>
      <c r="AF25" s="95"/>
      <c r="AG25" s="1289" t="s">
        <v>2868</v>
      </c>
      <c r="AH25" s="1285"/>
      <c r="AI25" s="1288"/>
      <c r="AJ25" s="1288"/>
      <c r="AK25" s="1288"/>
      <c r="AL25" s="1288"/>
      <c r="AM25" s="1288"/>
      <c r="AN25" s="1288"/>
      <c r="AO25" s="1288"/>
      <c r="AP25" s="1288"/>
      <c r="AQ25" s="1288"/>
      <c r="AR25" s="1288"/>
      <c r="AS25" s="1288"/>
      <c r="AT25" s="1288"/>
      <c r="AU25" s="1288"/>
      <c r="AV25" s="1288"/>
      <c r="AW25" s="1288"/>
      <c r="AX25" s="1288"/>
      <c r="AY25" s="1288"/>
    </row>
    <row r="26" spans="1:78" s="2" customFormat="1" ht="11.45" customHeight="1" x14ac:dyDescent="0.2">
      <c r="A26" s="95"/>
      <c r="B26" s="312"/>
      <c r="C26" s="346" t="s">
        <v>1430</v>
      </c>
      <c r="D26" s="312"/>
      <c r="E26" s="355" t="s">
        <v>170</v>
      </c>
      <c r="F26" s="356">
        <v>0</v>
      </c>
      <c r="G26" s="946" t="s">
        <v>1630</v>
      </c>
      <c r="H26" s="946" t="s">
        <v>706</v>
      </c>
      <c r="I26" s="943">
        <v>1</v>
      </c>
      <c r="J26" s="357">
        <v>1</v>
      </c>
      <c r="K26" s="104">
        <v>17995</v>
      </c>
      <c r="L26" s="105">
        <v>9.0411399999999996E-3</v>
      </c>
      <c r="M26" s="105">
        <v>4.5387300000000004E-3</v>
      </c>
      <c r="N26" s="105"/>
      <c r="O26" s="372">
        <v>1.3579870000000001E-2</v>
      </c>
      <c r="P26" s="352"/>
      <c r="Q26" s="241">
        <v>163</v>
      </c>
      <c r="R26" s="241">
        <v>82</v>
      </c>
      <c r="S26" s="241">
        <v>0</v>
      </c>
      <c r="T26" s="228"/>
      <c r="U26" s="340">
        <v>245</v>
      </c>
      <c r="V26" s="227"/>
      <c r="W26" s="5"/>
      <c r="X26" s="106" t="s">
        <v>1430</v>
      </c>
      <c r="Y26" s="107" t="s">
        <v>191</v>
      </c>
      <c r="Z26" s="122">
        <v>17995</v>
      </c>
      <c r="AA26" s="83" t="s">
        <v>1629</v>
      </c>
      <c r="AB26" s="83" t="s">
        <v>1629</v>
      </c>
      <c r="AC26" s="83" t="s">
        <v>1188</v>
      </c>
      <c r="AE26" s="93" t="s">
        <v>2872</v>
      </c>
      <c r="AF26" s="93"/>
      <c r="AG26" s="96" t="s">
        <v>488</v>
      </c>
      <c r="AH26" s="96" t="s">
        <v>488</v>
      </c>
      <c r="AI26" s="96" t="s">
        <v>488</v>
      </c>
      <c r="AJ26" s="96" t="s">
        <v>488</v>
      </c>
      <c r="AK26" s="96" t="s">
        <v>488</v>
      </c>
      <c r="AL26" s="96" t="s">
        <v>488</v>
      </c>
      <c r="AM26" s="96" t="s">
        <v>488</v>
      </c>
      <c r="AN26" s="96" t="s">
        <v>488</v>
      </c>
      <c r="AO26" s="96" t="s">
        <v>488</v>
      </c>
      <c r="AP26" s="96" t="s">
        <v>488</v>
      </c>
      <c r="AQ26" s="96" t="s">
        <v>488</v>
      </c>
      <c r="AR26" s="96" t="s">
        <v>488</v>
      </c>
      <c r="AS26" s="96" t="s">
        <v>488</v>
      </c>
      <c r="AT26" s="96" t="s">
        <v>488</v>
      </c>
      <c r="AU26" s="96" t="s">
        <v>488</v>
      </c>
      <c r="AV26" s="96" t="s">
        <v>236</v>
      </c>
      <c r="AW26" s="96" t="s">
        <v>488</v>
      </c>
      <c r="AX26" s="96" t="s">
        <v>488</v>
      </c>
      <c r="AY26" s="344"/>
      <c r="AZ26" s="93"/>
      <c r="BA26" s="93">
        <v>9.0411399999999996E-3</v>
      </c>
      <c r="BB26" s="94">
        <v>0</v>
      </c>
      <c r="BC26" s="93">
        <v>4.5387300000000004E-3</v>
      </c>
      <c r="BD26" s="94">
        <v>0</v>
      </c>
      <c r="BE26" s="94">
        <v>0</v>
      </c>
      <c r="BF26" s="94">
        <v>1</v>
      </c>
      <c r="BG26" s="94">
        <v>0</v>
      </c>
      <c r="BH26" s="578">
        <v>0</v>
      </c>
      <c r="BI26" s="578">
        <v>0</v>
      </c>
      <c r="BJ26" s="94">
        <v>0</v>
      </c>
      <c r="BK26" s="94">
        <v>0</v>
      </c>
      <c r="BL26" s="94">
        <v>0</v>
      </c>
      <c r="BM26" s="94">
        <v>1</v>
      </c>
      <c r="BN26" s="94">
        <v>0</v>
      </c>
      <c r="BO26" s="94">
        <v>0</v>
      </c>
      <c r="BP26" s="94">
        <v>0</v>
      </c>
      <c r="BQ26" s="94">
        <v>0</v>
      </c>
      <c r="BR26" s="94">
        <v>0</v>
      </c>
      <c r="BS26" s="94">
        <v>1</v>
      </c>
      <c r="BT26" s="94">
        <v>0</v>
      </c>
      <c r="BU26" s="94"/>
      <c r="BV26" s="94">
        <v>0</v>
      </c>
      <c r="BW26" s="94">
        <v>0</v>
      </c>
      <c r="BX26" s="578">
        <v>1</v>
      </c>
      <c r="BY26" s="94">
        <v>0</v>
      </c>
      <c r="BZ26" s="94">
        <v>0</v>
      </c>
    </row>
    <row r="27" spans="1:78" s="2" customFormat="1" ht="11.45" customHeight="1" x14ac:dyDescent="0.2">
      <c r="A27" s="95"/>
      <c r="B27" s="312"/>
      <c r="C27" s="346" t="s">
        <v>1969</v>
      </c>
      <c r="D27" s="312"/>
      <c r="E27" s="127" t="s">
        <v>172</v>
      </c>
      <c r="F27" s="126">
        <v>0</v>
      </c>
      <c r="G27" s="946" t="s">
        <v>1634</v>
      </c>
      <c r="H27" s="946" t="s">
        <v>706</v>
      </c>
      <c r="I27" s="944">
        <v>1.8147</v>
      </c>
      <c r="J27" s="103">
        <v>1</v>
      </c>
      <c r="K27" s="104">
        <v>70000</v>
      </c>
      <c r="L27" s="105">
        <v>2.95886E-2</v>
      </c>
      <c r="M27" s="105">
        <v>8.2364399999999994E-3</v>
      </c>
      <c r="N27" s="105"/>
      <c r="O27" s="372">
        <v>3.7825039999999997E-2</v>
      </c>
      <c r="P27" s="352"/>
      <c r="Q27" s="241">
        <v>2071</v>
      </c>
      <c r="R27" s="241">
        <v>577</v>
      </c>
      <c r="S27" s="241">
        <v>0</v>
      </c>
      <c r="T27" s="228"/>
      <c r="U27" s="340">
        <v>2648</v>
      </c>
      <c r="V27" s="227"/>
      <c r="W27" s="5"/>
      <c r="X27" s="108" t="s">
        <v>1969</v>
      </c>
      <c r="Y27" s="109" t="s">
        <v>1306</v>
      </c>
      <c r="Z27" s="123">
        <v>127029</v>
      </c>
      <c r="AA27" s="83" t="s">
        <v>1633</v>
      </c>
      <c r="AB27" s="83" t="s">
        <v>1633</v>
      </c>
      <c r="AC27" s="83" t="s">
        <v>1188</v>
      </c>
      <c r="AE27" s="93" t="s">
        <v>2872</v>
      </c>
      <c r="AF27" s="93"/>
      <c r="AG27" s="96" t="s">
        <v>1267</v>
      </c>
      <c r="AH27" s="96" t="s">
        <v>488</v>
      </c>
      <c r="AI27" s="96" t="s">
        <v>488</v>
      </c>
      <c r="AJ27" s="96" t="s">
        <v>488</v>
      </c>
      <c r="AK27" s="96" t="s">
        <v>488</v>
      </c>
      <c r="AL27" s="96" t="s">
        <v>488</v>
      </c>
      <c r="AM27" s="96" t="s">
        <v>488</v>
      </c>
      <c r="AN27" s="96" t="s">
        <v>488</v>
      </c>
      <c r="AO27" s="96" t="s">
        <v>488</v>
      </c>
      <c r="AP27" s="96" t="s">
        <v>488</v>
      </c>
      <c r="AQ27" s="96" t="s">
        <v>488</v>
      </c>
      <c r="AR27" s="96" t="s">
        <v>488</v>
      </c>
      <c r="AS27" s="96" t="s">
        <v>488</v>
      </c>
      <c r="AT27" s="96" t="s">
        <v>488</v>
      </c>
      <c r="AU27" s="96" t="s">
        <v>488</v>
      </c>
      <c r="AV27" s="96" t="s">
        <v>488</v>
      </c>
      <c r="AW27" s="96" t="s">
        <v>488</v>
      </c>
      <c r="AX27" s="96" t="s">
        <v>488</v>
      </c>
      <c r="AY27" s="344"/>
      <c r="AZ27" s="93"/>
      <c r="BA27" s="93">
        <v>1.6406956758E-2</v>
      </c>
      <c r="BB27" s="94">
        <v>1</v>
      </c>
      <c r="BC27" s="93">
        <v>8.2364333310000013E-3</v>
      </c>
      <c r="BD27" s="94">
        <v>0</v>
      </c>
      <c r="BE27" s="94">
        <v>0</v>
      </c>
      <c r="BF27" s="94">
        <v>1</v>
      </c>
      <c r="BG27" s="94">
        <v>0</v>
      </c>
      <c r="BH27" s="94">
        <v>0</v>
      </c>
      <c r="BI27" s="94">
        <v>0</v>
      </c>
      <c r="BJ27" s="94">
        <v>0</v>
      </c>
      <c r="BK27" s="94">
        <v>0</v>
      </c>
      <c r="BL27" s="94">
        <v>0</v>
      </c>
      <c r="BM27" s="94">
        <v>0</v>
      </c>
      <c r="BN27" s="94">
        <v>0</v>
      </c>
      <c r="BO27" s="94">
        <v>0</v>
      </c>
      <c r="BP27" s="94">
        <v>0</v>
      </c>
      <c r="BQ27" s="94">
        <v>0</v>
      </c>
      <c r="BR27" s="94">
        <v>0</v>
      </c>
      <c r="BS27" s="94">
        <v>1</v>
      </c>
      <c r="BT27" s="94">
        <v>0</v>
      </c>
      <c r="BU27" s="94"/>
      <c r="BV27" s="94">
        <v>0</v>
      </c>
      <c r="BW27" s="94">
        <v>0</v>
      </c>
      <c r="BX27" s="578">
        <v>0</v>
      </c>
      <c r="BY27" s="94">
        <v>0</v>
      </c>
      <c r="BZ27" s="94">
        <v>0</v>
      </c>
    </row>
    <row r="28" spans="1:78" s="2" customFormat="1" ht="11.45" customHeight="1" x14ac:dyDescent="0.2">
      <c r="A28" s="95"/>
      <c r="B28" s="312"/>
      <c r="C28" s="346" t="s">
        <v>579</v>
      </c>
      <c r="D28" s="312"/>
      <c r="E28" s="127" t="s">
        <v>171</v>
      </c>
      <c r="F28" s="126">
        <v>0</v>
      </c>
      <c r="G28" s="946" t="s">
        <v>1360</v>
      </c>
      <c r="H28" s="946" t="s">
        <v>446</v>
      </c>
      <c r="I28" s="944">
        <v>1</v>
      </c>
      <c r="J28" s="103">
        <v>1</v>
      </c>
      <c r="K28" s="104">
        <v>1469700</v>
      </c>
      <c r="L28" s="105">
        <v>6.4011399999999996E-3</v>
      </c>
      <c r="M28" s="105">
        <v>4.5387300000000004E-3</v>
      </c>
      <c r="N28" s="105"/>
      <c r="O28" s="372">
        <v>1.0939870000000001E-2</v>
      </c>
      <c r="P28" s="352"/>
      <c r="Q28" s="241">
        <v>9408</v>
      </c>
      <c r="R28" s="241">
        <v>6671</v>
      </c>
      <c r="S28" s="241">
        <v>0</v>
      </c>
      <c r="T28" s="228"/>
      <c r="U28" s="340">
        <v>16079</v>
      </c>
      <c r="V28" s="227"/>
      <c r="W28" s="5"/>
      <c r="X28" s="108" t="s">
        <v>579</v>
      </c>
      <c r="Y28" s="109" t="s">
        <v>1313</v>
      </c>
      <c r="Z28" s="123">
        <v>1469700</v>
      </c>
      <c r="AA28" s="83" t="s">
        <v>1629</v>
      </c>
      <c r="AB28" s="83" t="s">
        <v>1629</v>
      </c>
      <c r="AC28" s="83" t="s">
        <v>232</v>
      </c>
      <c r="AE28" s="93" t="s">
        <v>2872</v>
      </c>
      <c r="AF28" s="93"/>
      <c r="AG28" s="96" t="s">
        <v>1267</v>
      </c>
      <c r="AH28" s="96" t="s">
        <v>488</v>
      </c>
      <c r="AI28" s="96" t="s">
        <v>488</v>
      </c>
      <c r="AJ28" s="96" t="s">
        <v>488</v>
      </c>
      <c r="AK28" s="96" t="s">
        <v>488</v>
      </c>
      <c r="AL28" s="96" t="s">
        <v>488</v>
      </c>
      <c r="AM28" s="96" t="s">
        <v>488</v>
      </c>
      <c r="AN28" s="96" t="s">
        <v>488</v>
      </c>
      <c r="AO28" s="96" t="s">
        <v>488</v>
      </c>
      <c r="AP28" s="96" t="s">
        <v>488</v>
      </c>
      <c r="AQ28" s="96" t="s">
        <v>488</v>
      </c>
      <c r="AR28" s="96" t="s">
        <v>488</v>
      </c>
      <c r="AS28" s="96" t="s">
        <v>488</v>
      </c>
      <c r="AT28" s="96" t="s">
        <v>488</v>
      </c>
      <c r="AU28" s="96" t="s">
        <v>488</v>
      </c>
      <c r="AV28" s="96" t="s">
        <v>488</v>
      </c>
      <c r="AW28" s="96" t="s">
        <v>488</v>
      </c>
      <c r="AX28" s="96" t="s">
        <v>488</v>
      </c>
      <c r="AY28" s="344"/>
      <c r="AZ28" s="93"/>
      <c r="BA28" s="93">
        <v>9.0411399999999996E-3</v>
      </c>
      <c r="BB28" s="94">
        <v>1</v>
      </c>
      <c r="BC28" s="93">
        <v>4.5387300000000004E-3</v>
      </c>
      <c r="BD28" s="94">
        <v>0</v>
      </c>
      <c r="BE28" s="94">
        <v>0</v>
      </c>
      <c r="BF28" s="94">
        <v>1</v>
      </c>
      <c r="BG28" s="94">
        <v>0</v>
      </c>
      <c r="BH28" s="94">
        <v>0</v>
      </c>
      <c r="BI28" s="94">
        <v>0</v>
      </c>
      <c r="BJ28" s="94">
        <v>0</v>
      </c>
      <c r="BK28" s="94">
        <v>0</v>
      </c>
      <c r="BL28" s="94">
        <v>0</v>
      </c>
      <c r="BM28" s="94">
        <v>1</v>
      </c>
      <c r="BN28" s="94">
        <v>0</v>
      </c>
      <c r="BO28" s="94">
        <v>0</v>
      </c>
      <c r="BP28" s="94">
        <v>0</v>
      </c>
      <c r="BQ28" s="94">
        <v>0</v>
      </c>
      <c r="BR28" s="94">
        <v>0</v>
      </c>
      <c r="BS28" s="94">
        <v>1</v>
      </c>
      <c r="BT28" s="94">
        <v>0</v>
      </c>
      <c r="BU28" s="94"/>
      <c r="BV28" s="94">
        <v>1</v>
      </c>
      <c r="BW28" s="94">
        <v>0</v>
      </c>
      <c r="BX28" s="578">
        <v>0</v>
      </c>
      <c r="BY28" s="94">
        <v>0</v>
      </c>
      <c r="BZ28" s="94">
        <v>0</v>
      </c>
    </row>
    <row r="29" spans="1:78" s="2" customFormat="1" ht="11.45" customHeight="1" x14ac:dyDescent="0.2">
      <c r="A29" s="95"/>
      <c r="B29" s="312"/>
      <c r="C29" s="346" t="s">
        <v>1970</v>
      </c>
      <c r="D29" s="312"/>
      <c r="E29" s="127" t="s">
        <v>2209</v>
      </c>
      <c r="F29" s="126">
        <v>0</v>
      </c>
      <c r="G29" s="946" t="s">
        <v>1634</v>
      </c>
      <c r="H29" s="946" t="s">
        <v>446</v>
      </c>
      <c r="I29" s="944">
        <v>1.8147</v>
      </c>
      <c r="J29" s="103">
        <v>1</v>
      </c>
      <c r="K29" s="104">
        <v>2210215</v>
      </c>
      <c r="L29" s="105">
        <v>1.161616E-2</v>
      </c>
      <c r="M29" s="105">
        <v>8.2364399999999994E-3</v>
      </c>
      <c r="N29" s="105"/>
      <c r="O29" s="372">
        <v>1.9852599999999998E-2</v>
      </c>
      <c r="P29" s="352"/>
      <c r="Q29" s="241">
        <v>25674</v>
      </c>
      <c r="R29" s="241">
        <v>18204</v>
      </c>
      <c r="S29" s="241">
        <v>0</v>
      </c>
      <c r="T29" s="228"/>
      <c r="U29" s="340">
        <v>43878</v>
      </c>
      <c r="V29" s="227"/>
      <c r="W29" s="5"/>
      <c r="X29" s="108" t="s">
        <v>1970</v>
      </c>
      <c r="Y29" s="109" t="s">
        <v>1882</v>
      </c>
      <c r="Z29" s="123">
        <v>4010877.1604999998</v>
      </c>
      <c r="AA29" s="83" t="s">
        <v>1633</v>
      </c>
      <c r="AB29" s="83" t="s">
        <v>1633</v>
      </c>
      <c r="AC29" s="83" t="s">
        <v>232</v>
      </c>
      <c r="AE29" s="93" t="s">
        <v>2872</v>
      </c>
      <c r="AF29" s="93"/>
      <c r="AG29" s="96" t="s">
        <v>1267</v>
      </c>
      <c r="AH29" s="96" t="s">
        <v>488</v>
      </c>
      <c r="AI29" s="96" t="s">
        <v>488</v>
      </c>
      <c r="AJ29" s="96" t="s">
        <v>488</v>
      </c>
      <c r="AK29" s="96" t="s">
        <v>488</v>
      </c>
      <c r="AL29" s="96" t="s">
        <v>488</v>
      </c>
      <c r="AM29" s="96" t="s">
        <v>488</v>
      </c>
      <c r="AN29" s="96" t="s">
        <v>488</v>
      </c>
      <c r="AO29" s="96" t="s">
        <v>488</v>
      </c>
      <c r="AP29" s="96" t="s">
        <v>488</v>
      </c>
      <c r="AQ29" s="96" t="s">
        <v>488</v>
      </c>
      <c r="AR29" s="96" t="s">
        <v>488</v>
      </c>
      <c r="AS29" s="96" t="s">
        <v>488</v>
      </c>
      <c r="AT29" s="96" t="s">
        <v>488</v>
      </c>
      <c r="AU29" s="96" t="s">
        <v>488</v>
      </c>
      <c r="AV29" s="96" t="s">
        <v>488</v>
      </c>
      <c r="AW29" s="96" t="s">
        <v>488</v>
      </c>
      <c r="AX29" s="96" t="s">
        <v>488</v>
      </c>
      <c r="AY29" s="344"/>
      <c r="AZ29" s="93"/>
      <c r="BA29" s="93">
        <v>1.6406956758E-2</v>
      </c>
      <c r="BB29" s="94">
        <v>1</v>
      </c>
      <c r="BC29" s="93">
        <v>8.2364333310000013E-3</v>
      </c>
      <c r="BD29" s="94">
        <v>0</v>
      </c>
      <c r="BE29" s="94">
        <v>0</v>
      </c>
      <c r="BF29" s="94">
        <v>1</v>
      </c>
      <c r="BG29" s="94">
        <v>0</v>
      </c>
      <c r="BH29" s="94">
        <v>0</v>
      </c>
      <c r="BI29" s="94">
        <v>0</v>
      </c>
      <c r="BJ29" s="94">
        <v>0</v>
      </c>
      <c r="BK29" s="94">
        <v>0</v>
      </c>
      <c r="BL29" s="94">
        <v>0</v>
      </c>
      <c r="BM29" s="94">
        <v>0</v>
      </c>
      <c r="BN29" s="94">
        <v>0</v>
      </c>
      <c r="BO29" s="94">
        <v>0</v>
      </c>
      <c r="BP29" s="94">
        <v>0</v>
      </c>
      <c r="BQ29" s="94">
        <v>0</v>
      </c>
      <c r="BR29" s="94">
        <v>0</v>
      </c>
      <c r="BS29" s="94">
        <v>1</v>
      </c>
      <c r="BT29" s="94">
        <v>0</v>
      </c>
      <c r="BU29" s="94"/>
      <c r="BV29" s="94">
        <v>1</v>
      </c>
      <c r="BW29" s="94">
        <v>0</v>
      </c>
      <c r="BX29" s="578">
        <v>0</v>
      </c>
      <c r="BY29" s="94">
        <v>0</v>
      </c>
      <c r="BZ29" s="94">
        <v>0</v>
      </c>
    </row>
    <row r="30" spans="1:78" s="2" customFormat="1" ht="11.45" customHeight="1" x14ac:dyDescent="0.2">
      <c r="A30" s="95"/>
      <c r="B30" s="312"/>
      <c r="C30" s="346" t="s">
        <v>417</v>
      </c>
      <c r="D30" s="312"/>
      <c r="E30" s="127" t="s">
        <v>1669</v>
      </c>
      <c r="F30" s="126">
        <v>0</v>
      </c>
      <c r="G30" s="946" t="s">
        <v>234</v>
      </c>
      <c r="H30" s="946" t="s">
        <v>706</v>
      </c>
      <c r="I30" s="944">
        <v>3.0007000000000001</v>
      </c>
      <c r="J30" s="103">
        <v>1</v>
      </c>
      <c r="K30" s="104">
        <v>31600</v>
      </c>
      <c r="L30" s="105">
        <v>4.5117079999999997E-2</v>
      </c>
      <c r="M30" s="105">
        <v>1.342847E-2</v>
      </c>
      <c r="N30" s="105"/>
      <c r="O30" s="372">
        <v>5.8545549999999995E-2</v>
      </c>
      <c r="P30" s="352"/>
      <c r="Q30" s="241">
        <v>1426</v>
      </c>
      <c r="R30" s="241">
        <v>424</v>
      </c>
      <c r="S30" s="241">
        <v>0</v>
      </c>
      <c r="T30" s="228"/>
      <c r="U30" s="340">
        <v>1850</v>
      </c>
      <c r="V30" s="227"/>
      <c r="W30" s="5"/>
      <c r="X30" s="108" t="s">
        <v>417</v>
      </c>
      <c r="Y30" s="109" t="s">
        <v>688</v>
      </c>
      <c r="Z30" s="123">
        <v>94822.12000000001</v>
      </c>
      <c r="AA30" s="83" t="s">
        <v>233</v>
      </c>
      <c r="AB30" s="83" t="s">
        <v>233</v>
      </c>
      <c r="AC30" s="83" t="s">
        <v>1188</v>
      </c>
      <c r="AE30" s="93" t="s">
        <v>2872</v>
      </c>
      <c r="AF30" s="93"/>
      <c r="AG30" s="96" t="s">
        <v>1267</v>
      </c>
      <c r="AH30" s="96" t="s">
        <v>488</v>
      </c>
      <c r="AI30" s="96" t="s">
        <v>488</v>
      </c>
      <c r="AJ30" s="96" t="s">
        <v>488</v>
      </c>
      <c r="AK30" s="96" t="s">
        <v>488</v>
      </c>
      <c r="AL30" s="96" t="s">
        <v>488</v>
      </c>
      <c r="AM30" s="96" t="s">
        <v>488</v>
      </c>
      <c r="AN30" s="96" t="s">
        <v>488</v>
      </c>
      <c r="AO30" s="96" t="s">
        <v>488</v>
      </c>
      <c r="AP30" s="96" t="s">
        <v>488</v>
      </c>
      <c r="AQ30" s="96" t="s">
        <v>488</v>
      </c>
      <c r="AR30" s="96" t="s">
        <v>488</v>
      </c>
      <c r="AS30" s="96" t="s">
        <v>488</v>
      </c>
      <c r="AT30" s="96" t="s">
        <v>488</v>
      </c>
      <c r="AU30" s="96" t="s">
        <v>488</v>
      </c>
      <c r="AV30" s="96" t="s">
        <v>488</v>
      </c>
      <c r="AW30" s="96" t="s">
        <v>488</v>
      </c>
      <c r="AX30" s="96" t="s">
        <v>488</v>
      </c>
      <c r="AY30" s="344"/>
      <c r="AZ30" s="93"/>
      <c r="BA30" s="93">
        <v>2.7129748798000002E-2</v>
      </c>
      <c r="BB30" s="94">
        <v>1</v>
      </c>
      <c r="BC30" s="93">
        <v>1.3619367111000001E-2</v>
      </c>
      <c r="BD30" s="94">
        <v>0</v>
      </c>
      <c r="BE30" s="94">
        <v>0</v>
      </c>
      <c r="BF30" s="94">
        <v>1</v>
      </c>
      <c r="BG30" s="94">
        <v>0</v>
      </c>
      <c r="BH30" s="94">
        <v>0</v>
      </c>
      <c r="BI30" s="94">
        <v>0</v>
      </c>
      <c r="BJ30" s="94">
        <v>0</v>
      </c>
      <c r="BK30" s="94">
        <v>0</v>
      </c>
      <c r="BL30" s="94">
        <v>0</v>
      </c>
      <c r="BM30" s="94">
        <v>0</v>
      </c>
      <c r="BN30" s="94">
        <v>0</v>
      </c>
      <c r="BO30" s="94">
        <v>0</v>
      </c>
      <c r="BP30" s="94">
        <v>0</v>
      </c>
      <c r="BQ30" s="94">
        <v>0</v>
      </c>
      <c r="BR30" s="94">
        <v>0</v>
      </c>
      <c r="BS30" s="94">
        <v>1</v>
      </c>
      <c r="BT30" s="94">
        <v>0</v>
      </c>
      <c r="BU30" s="94"/>
      <c r="BV30" s="94">
        <v>0</v>
      </c>
      <c r="BW30" s="94">
        <v>0</v>
      </c>
      <c r="BX30" s="578">
        <v>0</v>
      </c>
      <c r="BY30" s="94">
        <v>0</v>
      </c>
      <c r="BZ30" s="94">
        <v>0</v>
      </c>
    </row>
    <row r="31" spans="1:78" s="2" customFormat="1" ht="11.45" customHeight="1" x14ac:dyDescent="0.2">
      <c r="A31" s="95"/>
      <c r="B31" s="312"/>
      <c r="C31" s="346" t="s">
        <v>197</v>
      </c>
      <c r="D31" s="312"/>
      <c r="E31" s="127" t="s">
        <v>1667</v>
      </c>
      <c r="F31" s="126">
        <v>0</v>
      </c>
      <c r="G31" s="946" t="s">
        <v>1634</v>
      </c>
      <c r="H31" s="946" t="s">
        <v>1856</v>
      </c>
      <c r="I31" s="944">
        <v>1.8147</v>
      </c>
      <c r="J31" s="103">
        <v>1</v>
      </c>
      <c r="K31" s="104">
        <v>320165</v>
      </c>
      <c r="L31" s="105"/>
      <c r="M31" s="105">
        <v>8.2364399999999994E-3</v>
      </c>
      <c r="N31" s="105"/>
      <c r="O31" s="372">
        <v>8.2364399999999994E-3</v>
      </c>
      <c r="P31" s="352"/>
      <c r="Q31" s="241">
        <v>0</v>
      </c>
      <c r="R31" s="241">
        <v>2637</v>
      </c>
      <c r="S31" s="241">
        <v>0</v>
      </c>
      <c r="T31" s="228"/>
      <c r="U31" s="340">
        <v>2637</v>
      </c>
      <c r="V31" s="227"/>
      <c r="W31" s="5"/>
      <c r="X31" s="108" t="s">
        <v>197</v>
      </c>
      <c r="Y31" s="109" t="s">
        <v>1840</v>
      </c>
      <c r="Z31" s="123">
        <v>581003.42550000001</v>
      </c>
      <c r="AA31" s="83" t="s">
        <v>1633</v>
      </c>
      <c r="AB31" s="83" t="s">
        <v>1633</v>
      </c>
      <c r="AC31" s="83" t="s">
        <v>1627</v>
      </c>
      <c r="AE31" s="93" t="s">
        <v>2872</v>
      </c>
      <c r="AF31" s="93"/>
      <c r="AG31" s="96" t="s">
        <v>1267</v>
      </c>
      <c r="AH31" s="96" t="s">
        <v>488</v>
      </c>
      <c r="AI31" s="96" t="s">
        <v>488</v>
      </c>
      <c r="AJ31" s="96" t="s">
        <v>488</v>
      </c>
      <c r="AK31" s="96" t="s">
        <v>488</v>
      </c>
      <c r="AL31" s="96" t="s">
        <v>488</v>
      </c>
      <c r="AM31" s="96" t="s">
        <v>488</v>
      </c>
      <c r="AN31" s="96" t="s">
        <v>488</v>
      </c>
      <c r="AO31" s="96" t="s">
        <v>488</v>
      </c>
      <c r="AP31" s="96" t="s">
        <v>488</v>
      </c>
      <c r="AQ31" s="96" t="s">
        <v>488</v>
      </c>
      <c r="AR31" s="96" t="s">
        <v>488</v>
      </c>
      <c r="AS31" s="96" t="s">
        <v>488</v>
      </c>
      <c r="AT31" s="96" t="s">
        <v>488</v>
      </c>
      <c r="AU31" s="96" t="s">
        <v>488</v>
      </c>
      <c r="AV31" s="96" t="s">
        <v>488</v>
      </c>
      <c r="AW31" s="96" t="s">
        <v>488</v>
      </c>
      <c r="AX31" s="96" t="s">
        <v>1629</v>
      </c>
      <c r="AY31" s="344"/>
      <c r="AZ31" s="93"/>
      <c r="BA31" s="93">
        <v>1.6406956758E-2</v>
      </c>
      <c r="BB31" s="94">
        <v>1</v>
      </c>
      <c r="BC31" s="93">
        <v>8.2364333310000013E-3</v>
      </c>
      <c r="BD31" s="94">
        <v>0</v>
      </c>
      <c r="BE31" s="94">
        <v>0</v>
      </c>
      <c r="BF31" s="94">
        <v>1</v>
      </c>
      <c r="BG31" s="94">
        <v>0</v>
      </c>
      <c r="BH31" s="94">
        <v>0</v>
      </c>
      <c r="BI31" s="94">
        <v>0</v>
      </c>
      <c r="BJ31" s="94">
        <v>0</v>
      </c>
      <c r="BK31" s="94">
        <v>0</v>
      </c>
      <c r="BL31" s="94">
        <v>0</v>
      </c>
      <c r="BM31" s="94">
        <v>0</v>
      </c>
      <c r="BN31" s="94">
        <v>0</v>
      </c>
      <c r="BO31" s="94">
        <v>0</v>
      </c>
      <c r="BP31" s="94">
        <v>0</v>
      </c>
      <c r="BQ31" s="94">
        <v>0</v>
      </c>
      <c r="BR31" s="94">
        <v>0</v>
      </c>
      <c r="BS31" s="94">
        <v>0</v>
      </c>
      <c r="BT31" s="94">
        <v>0</v>
      </c>
      <c r="BU31" s="94"/>
      <c r="BV31" s="94">
        <v>1</v>
      </c>
      <c r="BW31" s="94">
        <v>0</v>
      </c>
      <c r="BX31" s="578">
        <v>0</v>
      </c>
      <c r="BY31" s="94">
        <v>0</v>
      </c>
      <c r="BZ31" s="94">
        <v>1</v>
      </c>
    </row>
    <row r="32" spans="1:78" s="2" customFormat="1" ht="11.45" customHeight="1" x14ac:dyDescent="0.2">
      <c r="A32" s="95"/>
      <c r="B32" s="312"/>
      <c r="C32" s="346" t="s">
        <v>2680</v>
      </c>
      <c r="D32" s="312"/>
      <c r="E32" s="127" t="s">
        <v>1666</v>
      </c>
      <c r="F32" s="126">
        <v>0</v>
      </c>
      <c r="G32" s="946" t="s">
        <v>1634</v>
      </c>
      <c r="H32" s="946" t="s">
        <v>940</v>
      </c>
      <c r="I32" s="944">
        <v>1.8147</v>
      </c>
      <c r="J32" s="103">
        <v>0.7</v>
      </c>
      <c r="K32" s="104">
        <v>151010</v>
      </c>
      <c r="L32" s="105">
        <v>2.0712020000000001E-2</v>
      </c>
      <c r="M32" s="105">
        <v>5.7655099999999997E-3</v>
      </c>
      <c r="N32" s="105"/>
      <c r="O32" s="372">
        <v>2.6477529999999999E-2</v>
      </c>
      <c r="P32" s="352"/>
      <c r="Q32" s="241">
        <v>3128</v>
      </c>
      <c r="R32" s="241">
        <v>871</v>
      </c>
      <c r="S32" s="241">
        <v>0</v>
      </c>
      <c r="T32" s="228"/>
      <c r="U32" s="340">
        <v>3999</v>
      </c>
      <c r="V32" s="227"/>
      <c r="W32" s="5"/>
      <c r="X32" s="108" t="s">
        <v>2680</v>
      </c>
      <c r="Y32" s="109" t="s">
        <v>192</v>
      </c>
      <c r="Z32" s="123">
        <v>191826.49289999998</v>
      </c>
      <c r="AA32" s="83" t="s">
        <v>1633</v>
      </c>
      <c r="AB32" s="83" t="s">
        <v>1633</v>
      </c>
      <c r="AC32" s="83" t="s">
        <v>549</v>
      </c>
      <c r="AE32" s="93" t="s">
        <v>2872</v>
      </c>
      <c r="AF32" s="93"/>
      <c r="AG32" s="96" t="s">
        <v>1267</v>
      </c>
      <c r="AH32" s="96" t="s">
        <v>488</v>
      </c>
      <c r="AI32" s="96" t="s">
        <v>488</v>
      </c>
      <c r="AJ32" s="96" t="s">
        <v>488</v>
      </c>
      <c r="AK32" s="96" t="s">
        <v>488</v>
      </c>
      <c r="AL32" s="96" t="s">
        <v>488</v>
      </c>
      <c r="AM32" s="96" t="s">
        <v>488</v>
      </c>
      <c r="AN32" s="96" t="s">
        <v>488</v>
      </c>
      <c r="AO32" s="96" t="s">
        <v>488</v>
      </c>
      <c r="AP32" s="96" t="s">
        <v>488</v>
      </c>
      <c r="AQ32" s="96" t="s">
        <v>488</v>
      </c>
      <c r="AR32" s="96" t="s">
        <v>488</v>
      </c>
      <c r="AS32" s="96" t="s">
        <v>488</v>
      </c>
      <c r="AT32" s="96" t="s">
        <v>488</v>
      </c>
      <c r="AU32" s="96" t="s">
        <v>488</v>
      </c>
      <c r="AV32" s="96" t="s">
        <v>488</v>
      </c>
      <c r="AW32" s="96" t="s">
        <v>488</v>
      </c>
      <c r="AX32" s="96" t="s">
        <v>488</v>
      </c>
      <c r="AY32" s="344"/>
      <c r="AZ32" s="93"/>
      <c r="BA32" s="93">
        <v>1.1484869730599999E-2</v>
      </c>
      <c r="BB32" s="94">
        <v>1</v>
      </c>
      <c r="BC32" s="93">
        <v>5.7655033317000007E-3</v>
      </c>
      <c r="BD32" s="94">
        <v>0</v>
      </c>
      <c r="BE32" s="94">
        <v>0</v>
      </c>
      <c r="BF32" s="94">
        <v>1</v>
      </c>
      <c r="BG32" s="94">
        <v>0</v>
      </c>
      <c r="BH32" s="94">
        <v>0</v>
      </c>
      <c r="BI32" s="94">
        <v>0</v>
      </c>
      <c r="BJ32" s="94">
        <v>0</v>
      </c>
      <c r="BK32" s="94">
        <v>0</v>
      </c>
      <c r="BL32" s="94">
        <v>0</v>
      </c>
      <c r="BM32" s="94">
        <v>0</v>
      </c>
      <c r="BN32" s="94">
        <v>0</v>
      </c>
      <c r="BO32" s="94">
        <v>0</v>
      </c>
      <c r="BP32" s="94">
        <v>0</v>
      </c>
      <c r="BQ32" s="94">
        <v>0</v>
      </c>
      <c r="BR32" s="94">
        <v>0</v>
      </c>
      <c r="BS32" s="94">
        <v>0</v>
      </c>
      <c r="BT32" s="94">
        <v>0</v>
      </c>
      <c r="BU32" s="94"/>
      <c r="BV32" s="94">
        <v>0</v>
      </c>
      <c r="BW32" s="94">
        <v>0</v>
      </c>
      <c r="BX32" s="578">
        <v>0</v>
      </c>
      <c r="BY32" s="94">
        <v>0</v>
      </c>
      <c r="BZ32" s="94">
        <v>0</v>
      </c>
    </row>
    <row r="33" spans="1:78" s="2" customFormat="1" ht="11.45" customHeight="1" x14ac:dyDescent="0.2">
      <c r="A33" s="95"/>
      <c r="B33" s="312"/>
      <c r="C33" s="346" t="s">
        <v>1418</v>
      </c>
      <c r="D33" s="312"/>
      <c r="E33" s="127" t="s">
        <v>1784</v>
      </c>
      <c r="F33" s="126">
        <v>0</v>
      </c>
      <c r="G33" s="946" t="s">
        <v>1634</v>
      </c>
      <c r="H33" s="946" t="s">
        <v>2228</v>
      </c>
      <c r="I33" s="944">
        <v>1.8147</v>
      </c>
      <c r="J33" s="103">
        <v>1</v>
      </c>
      <c r="K33" s="104">
        <v>14200</v>
      </c>
      <c r="L33" s="105">
        <v>2.95886E-2</v>
      </c>
      <c r="M33" s="105">
        <v>8.2364399999999994E-3</v>
      </c>
      <c r="N33" s="105"/>
      <c r="O33" s="372">
        <v>3.7825039999999997E-2</v>
      </c>
      <c r="P33" s="352"/>
      <c r="Q33" s="241">
        <v>420</v>
      </c>
      <c r="R33" s="241">
        <v>117</v>
      </c>
      <c r="S33" s="241">
        <v>0</v>
      </c>
      <c r="T33" s="228"/>
      <c r="U33" s="340">
        <v>537</v>
      </c>
      <c r="V33" s="227"/>
      <c r="W33" s="5"/>
      <c r="X33" s="108" t="s">
        <v>1418</v>
      </c>
      <c r="Y33" s="109" t="s">
        <v>1307</v>
      </c>
      <c r="Z33" s="123">
        <v>25768.739999999998</v>
      </c>
      <c r="AA33" s="83" t="s">
        <v>1633</v>
      </c>
      <c r="AB33" s="83" t="s">
        <v>1633</v>
      </c>
      <c r="AC33" s="83" t="s">
        <v>236</v>
      </c>
      <c r="AE33" s="93" t="s">
        <v>2872</v>
      </c>
      <c r="AF33" s="93"/>
      <c r="AG33" s="96" t="s">
        <v>1267</v>
      </c>
      <c r="AH33" s="96" t="s">
        <v>488</v>
      </c>
      <c r="AI33" s="96" t="s">
        <v>488</v>
      </c>
      <c r="AJ33" s="96" t="s">
        <v>488</v>
      </c>
      <c r="AK33" s="96" t="s">
        <v>488</v>
      </c>
      <c r="AL33" s="96" t="s">
        <v>488</v>
      </c>
      <c r="AM33" s="96" t="s">
        <v>488</v>
      </c>
      <c r="AN33" s="96" t="s">
        <v>488</v>
      </c>
      <c r="AO33" s="96" t="s">
        <v>488</v>
      </c>
      <c r="AP33" s="96" t="s">
        <v>488</v>
      </c>
      <c r="AQ33" s="96" t="s">
        <v>488</v>
      </c>
      <c r="AR33" s="96" t="s">
        <v>488</v>
      </c>
      <c r="AS33" s="96" t="s">
        <v>488</v>
      </c>
      <c r="AT33" s="96" t="s">
        <v>488</v>
      </c>
      <c r="AU33" s="96" t="s">
        <v>488</v>
      </c>
      <c r="AV33" s="96" t="s">
        <v>488</v>
      </c>
      <c r="AW33" s="96" t="s">
        <v>488</v>
      </c>
      <c r="AX33" s="96" t="s">
        <v>488</v>
      </c>
      <c r="AY33" s="344"/>
      <c r="AZ33" s="93"/>
      <c r="BA33" s="93">
        <v>1.6406956758E-2</v>
      </c>
      <c r="BB33" s="94">
        <v>1</v>
      </c>
      <c r="BC33" s="93">
        <v>8.2364333310000013E-3</v>
      </c>
      <c r="BD33" s="94">
        <v>0</v>
      </c>
      <c r="BE33" s="94">
        <v>0</v>
      </c>
      <c r="BF33" s="94">
        <v>1</v>
      </c>
      <c r="BG33" s="94">
        <v>0</v>
      </c>
      <c r="BH33" s="94">
        <v>0</v>
      </c>
      <c r="BI33" s="94">
        <v>0</v>
      </c>
      <c r="BJ33" s="94">
        <v>0</v>
      </c>
      <c r="BK33" s="94">
        <v>0</v>
      </c>
      <c r="BL33" s="94">
        <v>0</v>
      </c>
      <c r="BM33" s="94">
        <v>0</v>
      </c>
      <c r="BN33" s="94">
        <v>0</v>
      </c>
      <c r="BO33" s="94">
        <v>0</v>
      </c>
      <c r="BP33" s="94">
        <v>0</v>
      </c>
      <c r="BQ33" s="94">
        <v>0</v>
      </c>
      <c r="BR33" s="94">
        <v>0</v>
      </c>
      <c r="BS33" s="94">
        <v>1</v>
      </c>
      <c r="BT33" s="94">
        <v>0</v>
      </c>
      <c r="BU33" s="94"/>
      <c r="BV33" s="94">
        <v>0</v>
      </c>
      <c r="BW33" s="94">
        <v>0</v>
      </c>
      <c r="BX33" s="578">
        <v>0</v>
      </c>
      <c r="BY33" s="94">
        <v>0</v>
      </c>
      <c r="BZ33" s="94">
        <v>0</v>
      </c>
    </row>
    <row r="34" spans="1:78" s="2" customFormat="1" ht="11.45" customHeight="1" x14ac:dyDescent="0.2">
      <c r="A34" s="95"/>
      <c r="B34" s="312"/>
      <c r="C34" s="346" t="s">
        <v>1416</v>
      </c>
      <c r="D34" s="312"/>
      <c r="E34" s="127" t="s">
        <v>1783</v>
      </c>
      <c r="F34" s="126">
        <v>0</v>
      </c>
      <c r="G34" s="946" t="s">
        <v>1360</v>
      </c>
      <c r="H34" s="946" t="s">
        <v>2228</v>
      </c>
      <c r="I34" s="944">
        <v>1</v>
      </c>
      <c r="J34" s="103">
        <v>1</v>
      </c>
      <c r="K34" s="104">
        <v>101800</v>
      </c>
      <c r="L34" s="105">
        <v>6.4011399999999996E-3</v>
      </c>
      <c r="M34" s="105">
        <v>4.5387300000000004E-3</v>
      </c>
      <c r="N34" s="105">
        <v>2.64E-3</v>
      </c>
      <c r="O34" s="372">
        <v>1.3579870000000001E-2</v>
      </c>
      <c r="P34" s="352"/>
      <c r="Q34" s="241">
        <v>652</v>
      </c>
      <c r="R34" s="241">
        <v>462</v>
      </c>
      <c r="S34" s="241">
        <v>269</v>
      </c>
      <c r="T34" s="228"/>
      <c r="U34" s="340">
        <v>1383</v>
      </c>
      <c r="V34" s="227"/>
      <c r="W34" s="5"/>
      <c r="X34" s="108" t="s">
        <v>1416</v>
      </c>
      <c r="Y34" s="109" t="s">
        <v>1312</v>
      </c>
      <c r="Z34" s="123">
        <v>101800</v>
      </c>
      <c r="AA34" s="83" t="s">
        <v>1629</v>
      </c>
      <c r="AB34" s="83" t="s">
        <v>1629</v>
      </c>
      <c r="AC34" s="83" t="s">
        <v>236</v>
      </c>
      <c r="AE34" s="93" t="s">
        <v>2872</v>
      </c>
      <c r="AF34" s="93"/>
      <c r="AG34" s="96" t="s">
        <v>1267</v>
      </c>
      <c r="AH34" s="96" t="s">
        <v>488</v>
      </c>
      <c r="AI34" s="96" t="s">
        <v>488</v>
      </c>
      <c r="AJ34" s="96" t="s">
        <v>488</v>
      </c>
      <c r="AK34" s="96" t="s">
        <v>488</v>
      </c>
      <c r="AL34" s="96" t="s">
        <v>488</v>
      </c>
      <c r="AM34" s="96" t="s">
        <v>488</v>
      </c>
      <c r="AN34" s="96" t="s">
        <v>488</v>
      </c>
      <c r="AO34" s="96" t="s">
        <v>488</v>
      </c>
      <c r="AP34" s="96" t="s">
        <v>488</v>
      </c>
      <c r="AQ34" s="96" t="s">
        <v>488</v>
      </c>
      <c r="AR34" s="96" t="s">
        <v>488</v>
      </c>
      <c r="AS34" s="96" t="s">
        <v>488</v>
      </c>
      <c r="AT34" s="96" t="s">
        <v>488</v>
      </c>
      <c r="AU34" s="96" t="s">
        <v>488</v>
      </c>
      <c r="AV34" s="96" t="s">
        <v>488</v>
      </c>
      <c r="AW34" s="96" t="s">
        <v>488</v>
      </c>
      <c r="AX34" s="96" t="s">
        <v>488</v>
      </c>
      <c r="AY34" s="344"/>
      <c r="AZ34" s="93"/>
      <c r="BA34" s="93">
        <v>9.0411399999999996E-3</v>
      </c>
      <c r="BB34" s="94">
        <v>1</v>
      </c>
      <c r="BC34" s="93">
        <v>4.5387300000000004E-3</v>
      </c>
      <c r="BD34" s="94">
        <v>0</v>
      </c>
      <c r="BE34" s="94">
        <v>0</v>
      </c>
      <c r="BF34" s="94">
        <v>1</v>
      </c>
      <c r="BG34" s="94">
        <v>0</v>
      </c>
      <c r="BH34" s="94">
        <v>0</v>
      </c>
      <c r="BI34" s="94">
        <v>0</v>
      </c>
      <c r="BJ34" s="94">
        <v>0</v>
      </c>
      <c r="BK34" s="94">
        <v>0</v>
      </c>
      <c r="BL34" s="94">
        <v>0</v>
      </c>
      <c r="BM34" s="94">
        <v>1</v>
      </c>
      <c r="BN34" s="94">
        <v>0</v>
      </c>
      <c r="BO34" s="94">
        <v>0</v>
      </c>
      <c r="BP34" s="94">
        <v>0</v>
      </c>
      <c r="BQ34" s="94">
        <v>0</v>
      </c>
      <c r="BR34" s="94">
        <v>0</v>
      </c>
      <c r="BS34" s="94">
        <v>1</v>
      </c>
      <c r="BT34" s="94">
        <v>0</v>
      </c>
      <c r="BU34" s="94"/>
      <c r="BV34" s="94">
        <v>0</v>
      </c>
      <c r="BW34" s="94">
        <v>0</v>
      </c>
      <c r="BX34" s="578">
        <v>0</v>
      </c>
      <c r="BY34" s="94">
        <v>0</v>
      </c>
      <c r="BZ34" s="94">
        <v>0</v>
      </c>
    </row>
    <row r="35" spans="1:78" s="2" customFormat="1" ht="11.45" customHeight="1" x14ac:dyDescent="0.2">
      <c r="A35" s="95"/>
      <c r="B35" s="312"/>
      <c r="C35" s="346" t="s">
        <v>488</v>
      </c>
      <c r="D35" s="312"/>
      <c r="E35" s="127"/>
      <c r="F35" s="126"/>
      <c r="G35" s="946" t="s">
        <v>488</v>
      </c>
      <c r="H35" s="946" t="s">
        <v>488</v>
      </c>
      <c r="I35" s="944"/>
      <c r="J35" s="103"/>
      <c r="K35" s="104"/>
      <c r="L35" s="105"/>
      <c r="M35" s="105"/>
      <c r="N35" s="105"/>
      <c r="O35" s="372" t="s">
        <v>488</v>
      </c>
      <c r="P35" s="352"/>
      <c r="Q35" s="241">
        <v>0</v>
      </c>
      <c r="R35" s="241">
        <v>0</v>
      </c>
      <c r="S35" s="241">
        <v>0</v>
      </c>
      <c r="T35" s="228"/>
      <c r="U35" s="340">
        <v>0</v>
      </c>
      <c r="V35" s="227"/>
      <c r="W35" s="5"/>
      <c r="X35" s="108" t="s">
        <v>488</v>
      </c>
      <c r="Y35" s="109" t="s">
        <v>1625</v>
      </c>
      <c r="Z35" s="123">
        <v>0</v>
      </c>
      <c r="AA35" s="83" t="s">
        <v>488</v>
      </c>
      <c r="AB35" s="83" t="s">
        <v>488</v>
      </c>
      <c r="AC35" s="83" t="s">
        <v>488</v>
      </c>
      <c r="AE35" s="93" t="s">
        <v>2869</v>
      </c>
      <c r="AF35" s="93"/>
      <c r="AG35" s="96" t="s">
        <v>488</v>
      </c>
      <c r="AH35" s="96" t="s">
        <v>488</v>
      </c>
      <c r="AI35" s="96" t="s">
        <v>488</v>
      </c>
      <c r="AJ35" s="96" t="s">
        <v>488</v>
      </c>
      <c r="AK35" s="96" t="s">
        <v>488</v>
      </c>
      <c r="AL35" s="96" t="s">
        <v>488</v>
      </c>
      <c r="AM35" s="96" t="s">
        <v>488</v>
      </c>
      <c r="AN35" s="96" t="s">
        <v>488</v>
      </c>
      <c r="AO35" s="96" t="s">
        <v>488</v>
      </c>
      <c r="AP35" s="96" t="s">
        <v>488</v>
      </c>
      <c r="AQ35" s="96" t="s">
        <v>488</v>
      </c>
      <c r="AR35" s="96" t="s">
        <v>488</v>
      </c>
      <c r="AS35" s="96" t="s">
        <v>488</v>
      </c>
      <c r="AT35" s="96" t="s">
        <v>488</v>
      </c>
      <c r="AU35" s="96" t="s">
        <v>488</v>
      </c>
      <c r="AV35" s="96" t="s">
        <v>488</v>
      </c>
      <c r="AW35" s="96" t="s">
        <v>488</v>
      </c>
      <c r="AX35" s="96" t="s">
        <v>488</v>
      </c>
      <c r="AY35" s="344"/>
      <c r="AZ35" s="93"/>
      <c r="BA35" s="93">
        <v>0</v>
      </c>
      <c r="BB35" s="94">
        <v>0</v>
      </c>
      <c r="BC35" s="93">
        <v>0</v>
      </c>
      <c r="BD35" s="94">
        <v>0</v>
      </c>
      <c r="BE35" s="94">
        <v>0</v>
      </c>
      <c r="BF35" s="94">
        <v>0</v>
      </c>
      <c r="BG35" s="94">
        <v>1</v>
      </c>
      <c r="BH35" s="94">
        <v>0</v>
      </c>
      <c r="BI35" s="94">
        <v>0</v>
      </c>
      <c r="BJ35" s="94">
        <v>0</v>
      </c>
      <c r="BK35" s="94">
        <v>0</v>
      </c>
      <c r="BL35" s="94">
        <v>0</v>
      </c>
      <c r="BM35" s="94">
        <v>0</v>
      </c>
      <c r="BN35" s="94">
        <v>0</v>
      </c>
      <c r="BO35" s="94">
        <v>0</v>
      </c>
      <c r="BP35" s="94">
        <v>0</v>
      </c>
      <c r="BQ35" s="94">
        <v>0</v>
      </c>
      <c r="BR35" s="94">
        <v>0</v>
      </c>
      <c r="BS35" s="94">
        <v>0</v>
      </c>
      <c r="BT35" s="94">
        <v>0</v>
      </c>
      <c r="BU35" s="94"/>
      <c r="BV35" s="94">
        <v>0</v>
      </c>
      <c r="BW35" s="94">
        <v>0</v>
      </c>
      <c r="BX35" s="578">
        <v>0</v>
      </c>
      <c r="BY35" s="94">
        <v>0</v>
      </c>
      <c r="BZ35" s="94">
        <v>0</v>
      </c>
    </row>
    <row r="36" spans="1:78" s="2" customFormat="1" ht="11.45" customHeight="1" x14ac:dyDescent="0.2">
      <c r="A36" s="95"/>
      <c r="B36" s="312"/>
      <c r="C36" s="346" t="s">
        <v>488</v>
      </c>
      <c r="D36" s="312"/>
      <c r="E36" s="127"/>
      <c r="F36" s="126"/>
      <c r="G36" s="946" t="s">
        <v>488</v>
      </c>
      <c r="H36" s="946" t="s">
        <v>488</v>
      </c>
      <c r="I36" s="944"/>
      <c r="J36" s="103"/>
      <c r="K36" s="104"/>
      <c r="L36" s="105"/>
      <c r="M36" s="105"/>
      <c r="N36" s="105"/>
      <c r="O36" s="372" t="s">
        <v>488</v>
      </c>
      <c r="P36" s="352"/>
      <c r="Q36" s="241">
        <v>0</v>
      </c>
      <c r="R36" s="241">
        <v>0</v>
      </c>
      <c r="S36" s="241">
        <v>0</v>
      </c>
      <c r="T36" s="228"/>
      <c r="U36" s="340">
        <v>0</v>
      </c>
      <c r="V36" s="227"/>
      <c r="W36" s="5"/>
      <c r="X36" s="108" t="s">
        <v>488</v>
      </c>
      <c r="Y36" s="109" t="s">
        <v>1625</v>
      </c>
      <c r="Z36" s="123">
        <v>0</v>
      </c>
      <c r="AA36" s="83" t="s">
        <v>488</v>
      </c>
      <c r="AB36" s="83" t="s">
        <v>488</v>
      </c>
      <c r="AC36" s="83" t="s">
        <v>488</v>
      </c>
      <c r="AE36" s="93" t="s">
        <v>2869</v>
      </c>
      <c r="AF36" s="93"/>
      <c r="AG36" s="96" t="s">
        <v>488</v>
      </c>
      <c r="AH36" s="96" t="s">
        <v>488</v>
      </c>
      <c r="AI36" s="96" t="s">
        <v>488</v>
      </c>
      <c r="AJ36" s="96" t="s">
        <v>488</v>
      </c>
      <c r="AK36" s="96" t="s">
        <v>488</v>
      </c>
      <c r="AL36" s="96" t="s">
        <v>488</v>
      </c>
      <c r="AM36" s="96" t="s">
        <v>488</v>
      </c>
      <c r="AN36" s="96" t="s">
        <v>488</v>
      </c>
      <c r="AO36" s="96" t="s">
        <v>488</v>
      </c>
      <c r="AP36" s="96" t="s">
        <v>488</v>
      </c>
      <c r="AQ36" s="96" t="s">
        <v>488</v>
      </c>
      <c r="AR36" s="96" t="s">
        <v>488</v>
      </c>
      <c r="AS36" s="96" t="s">
        <v>488</v>
      </c>
      <c r="AT36" s="96" t="s">
        <v>488</v>
      </c>
      <c r="AU36" s="96" t="s">
        <v>488</v>
      </c>
      <c r="AV36" s="96" t="s">
        <v>488</v>
      </c>
      <c r="AW36" s="96" t="s">
        <v>488</v>
      </c>
      <c r="AX36" s="96" t="s">
        <v>488</v>
      </c>
      <c r="AY36" s="344"/>
      <c r="AZ36" s="93"/>
      <c r="BA36" s="93">
        <v>0</v>
      </c>
      <c r="BB36" s="94">
        <v>0</v>
      </c>
      <c r="BC36" s="93">
        <v>0</v>
      </c>
      <c r="BD36" s="94">
        <v>0</v>
      </c>
      <c r="BE36" s="94">
        <v>0</v>
      </c>
      <c r="BF36" s="94">
        <v>0</v>
      </c>
      <c r="BG36" s="94">
        <v>1</v>
      </c>
      <c r="BH36" s="94">
        <v>0</v>
      </c>
      <c r="BI36" s="94">
        <v>0</v>
      </c>
      <c r="BJ36" s="94">
        <v>0</v>
      </c>
      <c r="BK36" s="94">
        <v>0</v>
      </c>
      <c r="BL36" s="94">
        <v>0</v>
      </c>
      <c r="BM36" s="94">
        <v>0</v>
      </c>
      <c r="BN36" s="94">
        <v>0</v>
      </c>
      <c r="BO36" s="94">
        <v>0</v>
      </c>
      <c r="BP36" s="94">
        <v>0</v>
      </c>
      <c r="BQ36" s="94">
        <v>0</v>
      </c>
      <c r="BR36" s="94">
        <v>0</v>
      </c>
      <c r="BS36" s="94">
        <v>0</v>
      </c>
      <c r="BT36" s="94">
        <v>0</v>
      </c>
      <c r="BU36" s="94"/>
      <c r="BV36" s="94">
        <v>0</v>
      </c>
      <c r="BW36" s="94">
        <v>0</v>
      </c>
      <c r="BX36" s="578">
        <v>0</v>
      </c>
      <c r="BY36" s="94">
        <v>0</v>
      </c>
      <c r="BZ36" s="94">
        <v>0</v>
      </c>
    </row>
    <row r="37" spans="1:78" s="2" customFormat="1" ht="11.45" customHeight="1" x14ac:dyDescent="0.2">
      <c r="A37" s="95"/>
      <c r="B37" s="312"/>
      <c r="C37" s="346" t="s">
        <v>488</v>
      </c>
      <c r="D37" s="312"/>
      <c r="E37" s="127"/>
      <c r="F37" s="126"/>
      <c r="G37" s="946" t="s">
        <v>488</v>
      </c>
      <c r="H37" s="946" t="s">
        <v>488</v>
      </c>
      <c r="I37" s="944"/>
      <c r="J37" s="103"/>
      <c r="K37" s="104"/>
      <c r="L37" s="105"/>
      <c r="M37" s="105"/>
      <c r="N37" s="105"/>
      <c r="O37" s="372" t="s">
        <v>488</v>
      </c>
      <c r="P37" s="352"/>
      <c r="Q37" s="241">
        <v>0</v>
      </c>
      <c r="R37" s="241">
        <v>0</v>
      </c>
      <c r="S37" s="241">
        <v>0</v>
      </c>
      <c r="T37" s="228"/>
      <c r="U37" s="340">
        <v>0</v>
      </c>
      <c r="V37" s="227"/>
      <c r="W37" s="5"/>
      <c r="X37" s="108" t="s">
        <v>488</v>
      </c>
      <c r="Y37" s="109" t="s">
        <v>1625</v>
      </c>
      <c r="Z37" s="123">
        <v>0</v>
      </c>
      <c r="AA37" s="83" t="s">
        <v>488</v>
      </c>
      <c r="AB37" s="83" t="s">
        <v>488</v>
      </c>
      <c r="AC37" s="83" t="s">
        <v>488</v>
      </c>
      <c r="AE37" s="93" t="s">
        <v>2869</v>
      </c>
      <c r="AF37" s="93"/>
      <c r="AG37" s="96" t="s">
        <v>488</v>
      </c>
      <c r="AH37" s="96" t="s">
        <v>488</v>
      </c>
      <c r="AI37" s="96" t="s">
        <v>488</v>
      </c>
      <c r="AJ37" s="96" t="s">
        <v>488</v>
      </c>
      <c r="AK37" s="96" t="s">
        <v>488</v>
      </c>
      <c r="AL37" s="96" t="s">
        <v>488</v>
      </c>
      <c r="AM37" s="96" t="s">
        <v>488</v>
      </c>
      <c r="AN37" s="96" t="s">
        <v>488</v>
      </c>
      <c r="AO37" s="96" t="s">
        <v>488</v>
      </c>
      <c r="AP37" s="96" t="s">
        <v>488</v>
      </c>
      <c r="AQ37" s="96" t="s">
        <v>488</v>
      </c>
      <c r="AR37" s="96" t="s">
        <v>488</v>
      </c>
      <c r="AS37" s="96" t="s">
        <v>488</v>
      </c>
      <c r="AT37" s="96" t="s">
        <v>488</v>
      </c>
      <c r="AU37" s="96" t="s">
        <v>488</v>
      </c>
      <c r="AV37" s="96" t="s">
        <v>488</v>
      </c>
      <c r="AW37" s="96" t="s">
        <v>488</v>
      </c>
      <c r="AX37" s="96" t="s">
        <v>488</v>
      </c>
      <c r="AY37" s="344"/>
      <c r="AZ37" s="93"/>
      <c r="BA37" s="93">
        <v>0</v>
      </c>
      <c r="BB37" s="94">
        <v>0</v>
      </c>
      <c r="BC37" s="93">
        <v>0</v>
      </c>
      <c r="BD37" s="94">
        <v>0</v>
      </c>
      <c r="BE37" s="94">
        <v>0</v>
      </c>
      <c r="BF37" s="94">
        <v>0</v>
      </c>
      <c r="BG37" s="94">
        <v>1</v>
      </c>
      <c r="BH37" s="94">
        <v>0</v>
      </c>
      <c r="BI37" s="94">
        <v>0</v>
      </c>
      <c r="BJ37" s="94">
        <v>0</v>
      </c>
      <c r="BK37" s="94">
        <v>0</v>
      </c>
      <c r="BL37" s="94">
        <v>0</v>
      </c>
      <c r="BM37" s="94">
        <v>0</v>
      </c>
      <c r="BN37" s="94">
        <v>0</v>
      </c>
      <c r="BO37" s="94">
        <v>0</v>
      </c>
      <c r="BP37" s="94">
        <v>0</v>
      </c>
      <c r="BQ37" s="94">
        <v>0</v>
      </c>
      <c r="BR37" s="94">
        <v>0</v>
      </c>
      <c r="BS37" s="94">
        <v>0</v>
      </c>
      <c r="BT37" s="94">
        <v>0</v>
      </c>
      <c r="BU37" s="94"/>
      <c r="BV37" s="94">
        <v>0</v>
      </c>
      <c r="BW37" s="94">
        <v>0</v>
      </c>
      <c r="BX37" s="578">
        <v>0</v>
      </c>
      <c r="BY37" s="94">
        <v>0</v>
      </c>
      <c r="BZ37" s="94">
        <v>0</v>
      </c>
    </row>
    <row r="38" spans="1:78" s="2" customFormat="1" ht="11.45" customHeight="1" x14ac:dyDescent="0.2">
      <c r="A38" s="95"/>
      <c r="B38" s="312"/>
      <c r="C38" s="346" t="s">
        <v>488</v>
      </c>
      <c r="D38" s="312"/>
      <c r="E38" s="127"/>
      <c r="F38" s="126"/>
      <c r="G38" s="946" t="s">
        <v>488</v>
      </c>
      <c r="H38" s="946" t="s">
        <v>488</v>
      </c>
      <c r="I38" s="944"/>
      <c r="J38" s="103"/>
      <c r="K38" s="104"/>
      <c r="L38" s="105"/>
      <c r="M38" s="105"/>
      <c r="N38" s="105"/>
      <c r="O38" s="372" t="s">
        <v>488</v>
      </c>
      <c r="P38" s="352"/>
      <c r="Q38" s="241">
        <v>0</v>
      </c>
      <c r="R38" s="241">
        <v>0</v>
      </c>
      <c r="S38" s="241">
        <v>0</v>
      </c>
      <c r="T38" s="228"/>
      <c r="U38" s="340">
        <v>0</v>
      </c>
      <c r="V38" s="227"/>
      <c r="W38" s="5"/>
      <c r="X38" s="108" t="s">
        <v>488</v>
      </c>
      <c r="Y38" s="109" t="s">
        <v>1625</v>
      </c>
      <c r="Z38" s="123">
        <v>0</v>
      </c>
      <c r="AA38" s="83" t="s">
        <v>488</v>
      </c>
      <c r="AB38" s="83" t="s">
        <v>488</v>
      </c>
      <c r="AC38" s="83" t="s">
        <v>488</v>
      </c>
      <c r="AE38" s="93" t="s">
        <v>2869</v>
      </c>
      <c r="AF38" s="93"/>
      <c r="AG38" s="96" t="s">
        <v>488</v>
      </c>
      <c r="AH38" s="96" t="s">
        <v>488</v>
      </c>
      <c r="AI38" s="96" t="s">
        <v>488</v>
      </c>
      <c r="AJ38" s="96" t="s">
        <v>488</v>
      </c>
      <c r="AK38" s="96" t="s">
        <v>488</v>
      </c>
      <c r="AL38" s="96" t="s">
        <v>488</v>
      </c>
      <c r="AM38" s="96" t="s">
        <v>488</v>
      </c>
      <c r="AN38" s="96" t="s">
        <v>488</v>
      </c>
      <c r="AO38" s="96" t="s">
        <v>488</v>
      </c>
      <c r="AP38" s="96" t="s">
        <v>488</v>
      </c>
      <c r="AQ38" s="96" t="s">
        <v>488</v>
      </c>
      <c r="AR38" s="96" t="s">
        <v>488</v>
      </c>
      <c r="AS38" s="96" t="s">
        <v>488</v>
      </c>
      <c r="AT38" s="96" t="s">
        <v>488</v>
      </c>
      <c r="AU38" s="96" t="s">
        <v>488</v>
      </c>
      <c r="AV38" s="96" t="s">
        <v>488</v>
      </c>
      <c r="AW38" s="96" t="s">
        <v>488</v>
      </c>
      <c r="AX38" s="96" t="s">
        <v>488</v>
      </c>
      <c r="AY38" s="344"/>
      <c r="AZ38" s="93"/>
      <c r="BA38" s="93">
        <v>0</v>
      </c>
      <c r="BB38" s="94">
        <v>0</v>
      </c>
      <c r="BC38" s="93">
        <v>0</v>
      </c>
      <c r="BD38" s="94">
        <v>0</v>
      </c>
      <c r="BE38" s="94">
        <v>0</v>
      </c>
      <c r="BF38" s="94">
        <v>0</v>
      </c>
      <c r="BG38" s="94">
        <v>1</v>
      </c>
      <c r="BH38" s="94">
        <v>0</v>
      </c>
      <c r="BI38" s="94">
        <v>0</v>
      </c>
      <c r="BJ38" s="94">
        <v>0</v>
      </c>
      <c r="BK38" s="94">
        <v>0</v>
      </c>
      <c r="BL38" s="94">
        <v>0</v>
      </c>
      <c r="BM38" s="94">
        <v>0</v>
      </c>
      <c r="BN38" s="94">
        <v>0</v>
      </c>
      <c r="BO38" s="94">
        <v>0</v>
      </c>
      <c r="BP38" s="94">
        <v>0</v>
      </c>
      <c r="BQ38" s="94">
        <v>0</v>
      </c>
      <c r="BR38" s="94">
        <v>0</v>
      </c>
      <c r="BS38" s="94">
        <v>0</v>
      </c>
      <c r="BT38" s="94">
        <v>0</v>
      </c>
      <c r="BU38" s="94"/>
      <c r="BV38" s="94">
        <v>0</v>
      </c>
      <c r="BW38" s="94">
        <v>0</v>
      </c>
      <c r="BX38" s="578">
        <v>0</v>
      </c>
      <c r="BY38" s="94">
        <v>0</v>
      </c>
      <c r="BZ38" s="94">
        <v>0</v>
      </c>
    </row>
    <row r="39" spans="1:78" s="2" customFormat="1" ht="11.45" customHeight="1" x14ac:dyDescent="0.2">
      <c r="A39" s="95"/>
      <c r="B39" s="312"/>
      <c r="C39" s="346" t="s">
        <v>488</v>
      </c>
      <c r="D39" s="312"/>
      <c r="E39" s="127"/>
      <c r="F39" s="126"/>
      <c r="G39" s="946" t="s">
        <v>488</v>
      </c>
      <c r="H39" s="946" t="s">
        <v>488</v>
      </c>
      <c r="I39" s="944"/>
      <c r="J39" s="103"/>
      <c r="K39" s="104"/>
      <c r="L39" s="105"/>
      <c r="M39" s="105"/>
      <c r="N39" s="105"/>
      <c r="O39" s="372" t="s">
        <v>488</v>
      </c>
      <c r="P39" s="352"/>
      <c r="Q39" s="241">
        <v>0</v>
      </c>
      <c r="R39" s="241">
        <v>0</v>
      </c>
      <c r="S39" s="241">
        <v>0</v>
      </c>
      <c r="T39" s="228"/>
      <c r="U39" s="340">
        <v>0</v>
      </c>
      <c r="V39" s="227"/>
      <c r="W39" s="5"/>
      <c r="X39" s="108" t="s">
        <v>488</v>
      </c>
      <c r="Y39" s="109" t="s">
        <v>1625</v>
      </c>
      <c r="Z39" s="123">
        <v>0</v>
      </c>
      <c r="AA39" s="83" t="s">
        <v>488</v>
      </c>
      <c r="AB39" s="83" t="s">
        <v>488</v>
      </c>
      <c r="AC39" s="83" t="s">
        <v>488</v>
      </c>
      <c r="AE39" s="93" t="s">
        <v>2869</v>
      </c>
      <c r="AF39" s="93"/>
      <c r="AG39" s="96" t="s">
        <v>488</v>
      </c>
      <c r="AH39" s="96" t="s">
        <v>488</v>
      </c>
      <c r="AI39" s="96" t="s">
        <v>488</v>
      </c>
      <c r="AJ39" s="96" t="s">
        <v>488</v>
      </c>
      <c r="AK39" s="96" t="s">
        <v>488</v>
      </c>
      <c r="AL39" s="96" t="s">
        <v>488</v>
      </c>
      <c r="AM39" s="96" t="s">
        <v>488</v>
      </c>
      <c r="AN39" s="96" t="s">
        <v>488</v>
      </c>
      <c r="AO39" s="96" t="s">
        <v>488</v>
      </c>
      <c r="AP39" s="96" t="s">
        <v>488</v>
      </c>
      <c r="AQ39" s="96" t="s">
        <v>488</v>
      </c>
      <c r="AR39" s="96" t="s">
        <v>488</v>
      </c>
      <c r="AS39" s="96" t="s">
        <v>488</v>
      </c>
      <c r="AT39" s="96" t="s">
        <v>488</v>
      </c>
      <c r="AU39" s="96" t="s">
        <v>488</v>
      </c>
      <c r="AV39" s="96" t="s">
        <v>488</v>
      </c>
      <c r="AW39" s="96" t="s">
        <v>488</v>
      </c>
      <c r="AX39" s="96" t="s">
        <v>488</v>
      </c>
      <c r="AY39" s="344"/>
      <c r="AZ39" s="93"/>
      <c r="BA39" s="93">
        <v>0</v>
      </c>
      <c r="BB39" s="94">
        <v>0</v>
      </c>
      <c r="BC39" s="93">
        <v>0</v>
      </c>
      <c r="BD39" s="94">
        <v>0</v>
      </c>
      <c r="BE39" s="94">
        <v>0</v>
      </c>
      <c r="BF39" s="94">
        <v>0</v>
      </c>
      <c r="BG39" s="94">
        <v>1</v>
      </c>
      <c r="BH39" s="94">
        <v>0</v>
      </c>
      <c r="BI39" s="94">
        <v>0</v>
      </c>
      <c r="BJ39" s="94">
        <v>0</v>
      </c>
      <c r="BK39" s="94">
        <v>0</v>
      </c>
      <c r="BL39" s="94">
        <v>0</v>
      </c>
      <c r="BM39" s="94">
        <v>0</v>
      </c>
      <c r="BN39" s="94">
        <v>0</v>
      </c>
      <c r="BO39" s="94">
        <v>0</v>
      </c>
      <c r="BP39" s="94">
        <v>0</v>
      </c>
      <c r="BQ39" s="94">
        <v>0</v>
      </c>
      <c r="BR39" s="94">
        <v>0</v>
      </c>
      <c r="BS39" s="94">
        <v>0</v>
      </c>
      <c r="BT39" s="94">
        <v>0</v>
      </c>
      <c r="BU39" s="94"/>
      <c r="BV39" s="94">
        <v>0</v>
      </c>
      <c r="BW39" s="94">
        <v>0</v>
      </c>
      <c r="BX39" s="578">
        <v>0</v>
      </c>
      <c r="BY39" s="94">
        <v>0</v>
      </c>
      <c r="BZ39" s="94">
        <v>0</v>
      </c>
    </row>
    <row r="40" spans="1:78" s="2" customFormat="1" ht="11.45" customHeight="1" x14ac:dyDescent="0.2">
      <c r="A40" s="95"/>
      <c r="B40" s="312"/>
      <c r="C40" s="346" t="s">
        <v>488</v>
      </c>
      <c r="D40" s="312"/>
      <c r="E40" s="127"/>
      <c r="F40" s="126"/>
      <c r="G40" s="946" t="s">
        <v>488</v>
      </c>
      <c r="H40" s="946" t="s">
        <v>488</v>
      </c>
      <c r="I40" s="944"/>
      <c r="J40" s="103"/>
      <c r="K40" s="104"/>
      <c r="L40" s="105"/>
      <c r="M40" s="105"/>
      <c r="N40" s="105"/>
      <c r="O40" s="372" t="s">
        <v>488</v>
      </c>
      <c r="P40" s="352"/>
      <c r="Q40" s="241">
        <v>0</v>
      </c>
      <c r="R40" s="241">
        <v>0</v>
      </c>
      <c r="S40" s="241">
        <v>0</v>
      </c>
      <c r="T40" s="228"/>
      <c r="U40" s="340">
        <v>0</v>
      </c>
      <c r="V40" s="227"/>
      <c r="W40" s="5"/>
      <c r="X40" s="108" t="s">
        <v>488</v>
      </c>
      <c r="Y40" s="109" t="s">
        <v>1625</v>
      </c>
      <c r="Z40" s="123">
        <v>0</v>
      </c>
      <c r="AA40" s="83" t="s">
        <v>488</v>
      </c>
      <c r="AB40" s="83" t="s">
        <v>488</v>
      </c>
      <c r="AC40" s="83" t="s">
        <v>488</v>
      </c>
      <c r="AE40" s="93" t="s">
        <v>2869</v>
      </c>
      <c r="AF40" s="93"/>
      <c r="AG40" s="96" t="s">
        <v>488</v>
      </c>
      <c r="AH40" s="96" t="s">
        <v>488</v>
      </c>
      <c r="AI40" s="96" t="s">
        <v>488</v>
      </c>
      <c r="AJ40" s="96" t="s">
        <v>488</v>
      </c>
      <c r="AK40" s="96" t="s">
        <v>488</v>
      </c>
      <c r="AL40" s="96" t="s">
        <v>488</v>
      </c>
      <c r="AM40" s="96" t="s">
        <v>488</v>
      </c>
      <c r="AN40" s="96" t="s">
        <v>488</v>
      </c>
      <c r="AO40" s="96" t="s">
        <v>488</v>
      </c>
      <c r="AP40" s="96" t="s">
        <v>488</v>
      </c>
      <c r="AQ40" s="96" t="s">
        <v>488</v>
      </c>
      <c r="AR40" s="96" t="s">
        <v>488</v>
      </c>
      <c r="AS40" s="96" t="s">
        <v>488</v>
      </c>
      <c r="AT40" s="96" t="s">
        <v>488</v>
      </c>
      <c r="AU40" s="96" t="s">
        <v>488</v>
      </c>
      <c r="AV40" s="96" t="s">
        <v>488</v>
      </c>
      <c r="AW40" s="96" t="s">
        <v>488</v>
      </c>
      <c r="AX40" s="96" t="s">
        <v>488</v>
      </c>
      <c r="AY40" s="344"/>
      <c r="AZ40" s="93"/>
      <c r="BA40" s="93">
        <v>0</v>
      </c>
      <c r="BB40" s="94">
        <v>0</v>
      </c>
      <c r="BC40" s="93">
        <v>0</v>
      </c>
      <c r="BD40" s="94">
        <v>0</v>
      </c>
      <c r="BE40" s="94">
        <v>0</v>
      </c>
      <c r="BF40" s="94">
        <v>0</v>
      </c>
      <c r="BG40" s="94">
        <v>1</v>
      </c>
      <c r="BH40" s="94">
        <v>0</v>
      </c>
      <c r="BI40" s="94">
        <v>0</v>
      </c>
      <c r="BJ40" s="94">
        <v>0</v>
      </c>
      <c r="BK40" s="94">
        <v>0</v>
      </c>
      <c r="BL40" s="94">
        <v>0</v>
      </c>
      <c r="BM40" s="94">
        <v>0</v>
      </c>
      <c r="BN40" s="94">
        <v>0</v>
      </c>
      <c r="BO40" s="94">
        <v>0</v>
      </c>
      <c r="BP40" s="94">
        <v>0</v>
      </c>
      <c r="BQ40" s="94">
        <v>0</v>
      </c>
      <c r="BR40" s="94">
        <v>0</v>
      </c>
      <c r="BS40" s="94">
        <v>0</v>
      </c>
      <c r="BT40" s="94">
        <v>0</v>
      </c>
      <c r="BU40" s="94"/>
      <c r="BV40" s="94">
        <v>0</v>
      </c>
      <c r="BW40" s="94">
        <v>0</v>
      </c>
      <c r="BX40" s="578">
        <v>0</v>
      </c>
      <c r="BY40" s="94">
        <v>0</v>
      </c>
      <c r="BZ40" s="94">
        <v>0</v>
      </c>
    </row>
    <row r="41" spans="1:78" s="2" customFormat="1" ht="11.45" customHeight="1" x14ac:dyDescent="0.2">
      <c r="A41" s="95"/>
      <c r="B41" s="312"/>
      <c r="C41" s="346" t="s">
        <v>488</v>
      </c>
      <c r="D41" s="312"/>
      <c r="E41" s="127"/>
      <c r="F41" s="126"/>
      <c r="G41" s="946" t="s">
        <v>488</v>
      </c>
      <c r="H41" s="946" t="s">
        <v>488</v>
      </c>
      <c r="I41" s="944"/>
      <c r="J41" s="103"/>
      <c r="K41" s="104"/>
      <c r="L41" s="105"/>
      <c r="M41" s="105"/>
      <c r="N41" s="105"/>
      <c r="O41" s="372" t="s">
        <v>488</v>
      </c>
      <c r="P41" s="352"/>
      <c r="Q41" s="241">
        <v>0</v>
      </c>
      <c r="R41" s="241">
        <v>0</v>
      </c>
      <c r="S41" s="241">
        <v>0</v>
      </c>
      <c r="T41" s="228"/>
      <c r="U41" s="340">
        <v>0</v>
      </c>
      <c r="V41" s="227"/>
      <c r="W41" s="5"/>
      <c r="X41" s="108" t="s">
        <v>488</v>
      </c>
      <c r="Y41" s="109" t="s">
        <v>1625</v>
      </c>
      <c r="Z41" s="123">
        <v>0</v>
      </c>
      <c r="AA41" s="83" t="s">
        <v>488</v>
      </c>
      <c r="AB41" s="83" t="s">
        <v>488</v>
      </c>
      <c r="AC41" s="83" t="s">
        <v>488</v>
      </c>
      <c r="AE41" s="93" t="s">
        <v>2869</v>
      </c>
      <c r="AF41" s="93"/>
      <c r="AG41" s="96" t="s">
        <v>488</v>
      </c>
      <c r="AH41" s="96" t="s">
        <v>488</v>
      </c>
      <c r="AI41" s="96" t="s">
        <v>488</v>
      </c>
      <c r="AJ41" s="96" t="s">
        <v>488</v>
      </c>
      <c r="AK41" s="96" t="s">
        <v>488</v>
      </c>
      <c r="AL41" s="96" t="s">
        <v>488</v>
      </c>
      <c r="AM41" s="96" t="s">
        <v>488</v>
      </c>
      <c r="AN41" s="96" t="s">
        <v>488</v>
      </c>
      <c r="AO41" s="96" t="s">
        <v>488</v>
      </c>
      <c r="AP41" s="96" t="s">
        <v>488</v>
      </c>
      <c r="AQ41" s="96" t="s">
        <v>488</v>
      </c>
      <c r="AR41" s="96" t="s">
        <v>488</v>
      </c>
      <c r="AS41" s="96" t="s">
        <v>488</v>
      </c>
      <c r="AT41" s="96" t="s">
        <v>488</v>
      </c>
      <c r="AU41" s="96" t="s">
        <v>488</v>
      </c>
      <c r="AV41" s="96" t="s">
        <v>488</v>
      </c>
      <c r="AW41" s="96" t="s">
        <v>488</v>
      </c>
      <c r="AX41" s="96" t="s">
        <v>488</v>
      </c>
      <c r="AY41" s="344"/>
      <c r="AZ41" s="93"/>
      <c r="BA41" s="93">
        <v>0</v>
      </c>
      <c r="BB41" s="94">
        <v>0</v>
      </c>
      <c r="BC41" s="93">
        <v>0</v>
      </c>
      <c r="BD41" s="94">
        <v>0</v>
      </c>
      <c r="BE41" s="94">
        <v>0</v>
      </c>
      <c r="BF41" s="94">
        <v>0</v>
      </c>
      <c r="BG41" s="94">
        <v>1</v>
      </c>
      <c r="BH41" s="94">
        <v>0</v>
      </c>
      <c r="BI41" s="94">
        <v>0</v>
      </c>
      <c r="BJ41" s="94">
        <v>0</v>
      </c>
      <c r="BK41" s="94">
        <v>0</v>
      </c>
      <c r="BL41" s="94">
        <v>0</v>
      </c>
      <c r="BM41" s="94">
        <v>0</v>
      </c>
      <c r="BN41" s="94">
        <v>0</v>
      </c>
      <c r="BO41" s="94">
        <v>0</v>
      </c>
      <c r="BP41" s="94">
        <v>0</v>
      </c>
      <c r="BQ41" s="94">
        <v>0</v>
      </c>
      <c r="BR41" s="94">
        <v>0</v>
      </c>
      <c r="BS41" s="94">
        <v>0</v>
      </c>
      <c r="BT41" s="94">
        <v>0</v>
      </c>
      <c r="BU41" s="94"/>
      <c r="BV41" s="94">
        <v>0</v>
      </c>
      <c r="BW41" s="94">
        <v>0</v>
      </c>
      <c r="BX41" s="578">
        <v>0</v>
      </c>
      <c r="BY41" s="94">
        <v>0</v>
      </c>
      <c r="BZ41" s="94">
        <v>0</v>
      </c>
    </row>
    <row r="42" spans="1:78" s="2" customFormat="1" ht="11.45" customHeight="1" x14ac:dyDescent="0.2">
      <c r="A42" s="95"/>
      <c r="B42" s="312"/>
      <c r="C42" s="346" t="s">
        <v>488</v>
      </c>
      <c r="D42" s="312"/>
      <c r="E42" s="127"/>
      <c r="F42" s="126"/>
      <c r="G42" s="946" t="s">
        <v>488</v>
      </c>
      <c r="H42" s="946" t="s">
        <v>488</v>
      </c>
      <c r="I42" s="944"/>
      <c r="J42" s="103"/>
      <c r="K42" s="104"/>
      <c r="L42" s="105"/>
      <c r="M42" s="105"/>
      <c r="N42" s="105"/>
      <c r="O42" s="372" t="s">
        <v>488</v>
      </c>
      <c r="P42" s="352"/>
      <c r="Q42" s="241">
        <v>0</v>
      </c>
      <c r="R42" s="241">
        <v>0</v>
      </c>
      <c r="S42" s="241">
        <v>0</v>
      </c>
      <c r="T42" s="228"/>
      <c r="U42" s="340">
        <v>0</v>
      </c>
      <c r="V42" s="227"/>
      <c r="W42" s="5"/>
      <c r="X42" s="108" t="s">
        <v>488</v>
      </c>
      <c r="Y42" s="109" t="s">
        <v>1625</v>
      </c>
      <c r="Z42" s="123">
        <v>0</v>
      </c>
      <c r="AA42" s="83" t="s">
        <v>488</v>
      </c>
      <c r="AB42" s="83" t="s">
        <v>488</v>
      </c>
      <c r="AC42" s="83" t="s">
        <v>488</v>
      </c>
      <c r="AE42" s="93" t="s">
        <v>2869</v>
      </c>
      <c r="AF42" s="93"/>
      <c r="AG42" s="96" t="s">
        <v>488</v>
      </c>
      <c r="AH42" s="96" t="s">
        <v>488</v>
      </c>
      <c r="AI42" s="96" t="s">
        <v>488</v>
      </c>
      <c r="AJ42" s="96" t="s">
        <v>488</v>
      </c>
      <c r="AK42" s="96" t="s">
        <v>488</v>
      </c>
      <c r="AL42" s="96" t="s">
        <v>488</v>
      </c>
      <c r="AM42" s="96" t="s">
        <v>488</v>
      </c>
      <c r="AN42" s="96" t="s">
        <v>488</v>
      </c>
      <c r="AO42" s="96" t="s">
        <v>488</v>
      </c>
      <c r="AP42" s="96" t="s">
        <v>488</v>
      </c>
      <c r="AQ42" s="96" t="s">
        <v>488</v>
      </c>
      <c r="AR42" s="96" t="s">
        <v>488</v>
      </c>
      <c r="AS42" s="96" t="s">
        <v>488</v>
      </c>
      <c r="AT42" s="96" t="s">
        <v>488</v>
      </c>
      <c r="AU42" s="96" t="s">
        <v>488</v>
      </c>
      <c r="AV42" s="96" t="s">
        <v>488</v>
      </c>
      <c r="AW42" s="96" t="s">
        <v>488</v>
      </c>
      <c r="AX42" s="96" t="s">
        <v>488</v>
      </c>
      <c r="AY42" s="344"/>
      <c r="AZ42" s="93"/>
      <c r="BA42" s="93">
        <v>0</v>
      </c>
      <c r="BB42" s="94">
        <v>0</v>
      </c>
      <c r="BC42" s="93">
        <v>0</v>
      </c>
      <c r="BD42" s="94">
        <v>0</v>
      </c>
      <c r="BE42" s="94">
        <v>0</v>
      </c>
      <c r="BF42" s="94">
        <v>0</v>
      </c>
      <c r="BG42" s="94">
        <v>1</v>
      </c>
      <c r="BH42" s="94">
        <v>0</v>
      </c>
      <c r="BI42" s="94">
        <v>0</v>
      </c>
      <c r="BJ42" s="94">
        <v>0</v>
      </c>
      <c r="BK42" s="94">
        <v>0</v>
      </c>
      <c r="BL42" s="94">
        <v>0</v>
      </c>
      <c r="BM42" s="94">
        <v>0</v>
      </c>
      <c r="BN42" s="94">
        <v>0</v>
      </c>
      <c r="BO42" s="94">
        <v>0</v>
      </c>
      <c r="BP42" s="94">
        <v>0</v>
      </c>
      <c r="BQ42" s="94">
        <v>0</v>
      </c>
      <c r="BR42" s="94">
        <v>0</v>
      </c>
      <c r="BS42" s="94">
        <v>0</v>
      </c>
      <c r="BT42" s="94">
        <v>0</v>
      </c>
      <c r="BU42" s="94"/>
      <c r="BV42" s="94">
        <v>0</v>
      </c>
      <c r="BW42" s="94">
        <v>0</v>
      </c>
      <c r="BX42" s="578">
        <v>0</v>
      </c>
      <c r="BY42" s="94">
        <v>0</v>
      </c>
      <c r="BZ42" s="94">
        <v>0</v>
      </c>
    </row>
    <row r="43" spans="1:78" s="2" customFormat="1" ht="11.45" customHeight="1" x14ac:dyDescent="0.2">
      <c r="A43" s="95"/>
      <c r="B43" s="312"/>
      <c r="C43" s="346" t="s">
        <v>488</v>
      </c>
      <c r="D43" s="312"/>
      <c r="E43" s="127"/>
      <c r="F43" s="126"/>
      <c r="G43" s="946" t="s">
        <v>488</v>
      </c>
      <c r="H43" s="946" t="s">
        <v>488</v>
      </c>
      <c r="I43" s="944"/>
      <c r="J43" s="103"/>
      <c r="K43" s="104"/>
      <c r="L43" s="105"/>
      <c r="M43" s="105"/>
      <c r="N43" s="105"/>
      <c r="O43" s="372" t="s">
        <v>488</v>
      </c>
      <c r="P43" s="352"/>
      <c r="Q43" s="241">
        <v>0</v>
      </c>
      <c r="R43" s="241">
        <v>0</v>
      </c>
      <c r="S43" s="241">
        <v>0</v>
      </c>
      <c r="T43" s="228"/>
      <c r="U43" s="340">
        <v>0</v>
      </c>
      <c r="V43" s="227"/>
      <c r="W43" s="5"/>
      <c r="X43" s="108" t="s">
        <v>488</v>
      </c>
      <c r="Y43" s="109" t="s">
        <v>1625</v>
      </c>
      <c r="Z43" s="123">
        <v>0</v>
      </c>
      <c r="AA43" s="83" t="s">
        <v>488</v>
      </c>
      <c r="AB43" s="83" t="s">
        <v>488</v>
      </c>
      <c r="AC43" s="83" t="s">
        <v>488</v>
      </c>
      <c r="AE43" s="93" t="s">
        <v>2869</v>
      </c>
      <c r="AF43" s="93"/>
      <c r="AG43" s="96" t="s">
        <v>488</v>
      </c>
      <c r="AH43" s="96" t="s">
        <v>488</v>
      </c>
      <c r="AI43" s="96" t="s">
        <v>488</v>
      </c>
      <c r="AJ43" s="96" t="s">
        <v>488</v>
      </c>
      <c r="AK43" s="96" t="s">
        <v>488</v>
      </c>
      <c r="AL43" s="96" t="s">
        <v>488</v>
      </c>
      <c r="AM43" s="96" t="s">
        <v>488</v>
      </c>
      <c r="AN43" s="96" t="s">
        <v>488</v>
      </c>
      <c r="AO43" s="96" t="s">
        <v>488</v>
      </c>
      <c r="AP43" s="96" t="s">
        <v>488</v>
      </c>
      <c r="AQ43" s="96" t="s">
        <v>488</v>
      </c>
      <c r="AR43" s="96" t="s">
        <v>488</v>
      </c>
      <c r="AS43" s="96" t="s">
        <v>488</v>
      </c>
      <c r="AT43" s="96" t="s">
        <v>488</v>
      </c>
      <c r="AU43" s="96" t="s">
        <v>488</v>
      </c>
      <c r="AV43" s="96" t="s">
        <v>488</v>
      </c>
      <c r="AW43" s="96" t="s">
        <v>488</v>
      </c>
      <c r="AX43" s="96" t="s">
        <v>488</v>
      </c>
      <c r="AY43" s="344"/>
      <c r="AZ43" s="93"/>
      <c r="BA43" s="93">
        <v>0</v>
      </c>
      <c r="BB43" s="94">
        <v>0</v>
      </c>
      <c r="BC43" s="93">
        <v>0</v>
      </c>
      <c r="BD43" s="94">
        <v>0</v>
      </c>
      <c r="BE43" s="94">
        <v>0</v>
      </c>
      <c r="BF43" s="94">
        <v>0</v>
      </c>
      <c r="BG43" s="94">
        <v>1</v>
      </c>
      <c r="BH43" s="94">
        <v>0</v>
      </c>
      <c r="BI43" s="94">
        <v>0</v>
      </c>
      <c r="BJ43" s="94">
        <v>0</v>
      </c>
      <c r="BK43" s="94">
        <v>0</v>
      </c>
      <c r="BL43" s="94">
        <v>0</v>
      </c>
      <c r="BM43" s="94">
        <v>0</v>
      </c>
      <c r="BN43" s="94">
        <v>0</v>
      </c>
      <c r="BO43" s="94">
        <v>0</v>
      </c>
      <c r="BP43" s="94">
        <v>0</v>
      </c>
      <c r="BQ43" s="94">
        <v>0</v>
      </c>
      <c r="BR43" s="94">
        <v>0</v>
      </c>
      <c r="BS43" s="94">
        <v>0</v>
      </c>
      <c r="BT43" s="94">
        <v>0</v>
      </c>
      <c r="BU43" s="94"/>
      <c r="BV43" s="94">
        <v>0</v>
      </c>
      <c r="BW43" s="94">
        <v>0</v>
      </c>
      <c r="BX43" s="578">
        <v>0</v>
      </c>
      <c r="BY43" s="94">
        <v>0</v>
      </c>
      <c r="BZ43" s="94">
        <v>0</v>
      </c>
    </row>
    <row r="44" spans="1:78" s="2" customFormat="1" ht="11.45" customHeight="1" x14ac:dyDescent="0.2">
      <c r="A44" s="95"/>
      <c r="B44" s="312"/>
      <c r="C44" s="346" t="s">
        <v>488</v>
      </c>
      <c r="D44" s="312"/>
      <c r="E44" s="127"/>
      <c r="F44" s="126"/>
      <c r="G44" s="946" t="s">
        <v>488</v>
      </c>
      <c r="H44" s="946" t="s">
        <v>488</v>
      </c>
      <c r="I44" s="944"/>
      <c r="J44" s="103"/>
      <c r="K44" s="104"/>
      <c r="L44" s="105"/>
      <c r="M44" s="105"/>
      <c r="N44" s="105"/>
      <c r="O44" s="372" t="s">
        <v>488</v>
      </c>
      <c r="P44" s="352"/>
      <c r="Q44" s="241">
        <v>0</v>
      </c>
      <c r="R44" s="241">
        <v>0</v>
      </c>
      <c r="S44" s="241">
        <v>0</v>
      </c>
      <c r="T44" s="228"/>
      <c r="U44" s="340">
        <v>0</v>
      </c>
      <c r="V44" s="227"/>
      <c r="W44" s="5"/>
      <c r="X44" s="108" t="s">
        <v>488</v>
      </c>
      <c r="Y44" s="109" t="s">
        <v>1625</v>
      </c>
      <c r="Z44" s="123">
        <v>0</v>
      </c>
      <c r="AA44" s="83" t="s">
        <v>488</v>
      </c>
      <c r="AB44" s="83" t="s">
        <v>488</v>
      </c>
      <c r="AC44" s="83" t="s">
        <v>488</v>
      </c>
      <c r="AE44" s="93" t="s">
        <v>2869</v>
      </c>
      <c r="AF44" s="93"/>
      <c r="AG44" s="96" t="s">
        <v>488</v>
      </c>
      <c r="AH44" s="96" t="s">
        <v>488</v>
      </c>
      <c r="AI44" s="96" t="s">
        <v>488</v>
      </c>
      <c r="AJ44" s="96" t="s">
        <v>488</v>
      </c>
      <c r="AK44" s="96" t="s">
        <v>488</v>
      </c>
      <c r="AL44" s="96" t="s">
        <v>488</v>
      </c>
      <c r="AM44" s="96" t="s">
        <v>488</v>
      </c>
      <c r="AN44" s="96" t="s">
        <v>488</v>
      </c>
      <c r="AO44" s="96" t="s">
        <v>488</v>
      </c>
      <c r="AP44" s="96" t="s">
        <v>488</v>
      </c>
      <c r="AQ44" s="96" t="s">
        <v>488</v>
      </c>
      <c r="AR44" s="96" t="s">
        <v>488</v>
      </c>
      <c r="AS44" s="96" t="s">
        <v>488</v>
      </c>
      <c r="AT44" s="96" t="s">
        <v>488</v>
      </c>
      <c r="AU44" s="96" t="s">
        <v>488</v>
      </c>
      <c r="AV44" s="96" t="s">
        <v>488</v>
      </c>
      <c r="AW44" s="96" t="s">
        <v>488</v>
      </c>
      <c r="AX44" s="96" t="s">
        <v>488</v>
      </c>
      <c r="AY44" s="344"/>
      <c r="AZ44" s="93"/>
      <c r="BA44" s="93">
        <v>0</v>
      </c>
      <c r="BB44" s="94">
        <v>0</v>
      </c>
      <c r="BC44" s="93">
        <v>0</v>
      </c>
      <c r="BD44" s="94">
        <v>0</v>
      </c>
      <c r="BE44" s="94">
        <v>0</v>
      </c>
      <c r="BF44" s="94">
        <v>0</v>
      </c>
      <c r="BG44" s="94">
        <v>1</v>
      </c>
      <c r="BH44" s="94">
        <v>0</v>
      </c>
      <c r="BI44" s="94">
        <v>0</v>
      </c>
      <c r="BJ44" s="94">
        <v>0</v>
      </c>
      <c r="BK44" s="94">
        <v>0</v>
      </c>
      <c r="BL44" s="94">
        <v>0</v>
      </c>
      <c r="BM44" s="94">
        <v>0</v>
      </c>
      <c r="BN44" s="94">
        <v>0</v>
      </c>
      <c r="BO44" s="94">
        <v>0</v>
      </c>
      <c r="BP44" s="94">
        <v>0</v>
      </c>
      <c r="BQ44" s="94">
        <v>0</v>
      </c>
      <c r="BR44" s="94">
        <v>0</v>
      </c>
      <c r="BS44" s="94">
        <v>0</v>
      </c>
      <c r="BT44" s="94">
        <v>0</v>
      </c>
      <c r="BU44" s="94"/>
      <c r="BV44" s="94">
        <v>0</v>
      </c>
      <c r="BW44" s="94">
        <v>0</v>
      </c>
      <c r="BX44" s="578">
        <v>0</v>
      </c>
      <c r="BY44" s="94">
        <v>0</v>
      </c>
      <c r="BZ44" s="94">
        <v>0</v>
      </c>
    </row>
    <row r="45" spans="1:78" s="2" customFormat="1" ht="11.45" customHeight="1" x14ac:dyDescent="0.2">
      <c r="A45" s="95"/>
      <c r="B45" s="312"/>
      <c r="C45" s="346" t="s">
        <v>488</v>
      </c>
      <c r="D45" s="312"/>
      <c r="E45" s="127"/>
      <c r="F45" s="126"/>
      <c r="G45" s="946" t="s">
        <v>488</v>
      </c>
      <c r="H45" s="946" t="s">
        <v>488</v>
      </c>
      <c r="I45" s="944"/>
      <c r="J45" s="103"/>
      <c r="K45" s="104"/>
      <c r="L45" s="105"/>
      <c r="M45" s="105"/>
      <c r="N45" s="105"/>
      <c r="O45" s="372" t="s">
        <v>488</v>
      </c>
      <c r="P45" s="352"/>
      <c r="Q45" s="241">
        <v>0</v>
      </c>
      <c r="R45" s="241">
        <v>0</v>
      </c>
      <c r="S45" s="241">
        <v>0</v>
      </c>
      <c r="T45" s="228"/>
      <c r="U45" s="340">
        <v>0</v>
      </c>
      <c r="V45" s="227"/>
      <c r="W45" s="5"/>
      <c r="X45" s="108" t="s">
        <v>488</v>
      </c>
      <c r="Y45" s="109" t="s">
        <v>1625</v>
      </c>
      <c r="Z45" s="123">
        <v>0</v>
      </c>
      <c r="AA45" s="83" t="s">
        <v>488</v>
      </c>
      <c r="AB45" s="83" t="s">
        <v>488</v>
      </c>
      <c r="AC45" s="83" t="s">
        <v>488</v>
      </c>
      <c r="AE45" s="93" t="s">
        <v>2869</v>
      </c>
      <c r="AF45" s="93"/>
      <c r="AG45" s="96" t="s">
        <v>488</v>
      </c>
      <c r="AH45" s="96" t="s">
        <v>488</v>
      </c>
      <c r="AI45" s="96" t="s">
        <v>488</v>
      </c>
      <c r="AJ45" s="96" t="s">
        <v>488</v>
      </c>
      <c r="AK45" s="96" t="s">
        <v>488</v>
      </c>
      <c r="AL45" s="96" t="s">
        <v>488</v>
      </c>
      <c r="AM45" s="96" t="s">
        <v>488</v>
      </c>
      <c r="AN45" s="96" t="s">
        <v>488</v>
      </c>
      <c r="AO45" s="96" t="s">
        <v>488</v>
      </c>
      <c r="AP45" s="96" t="s">
        <v>488</v>
      </c>
      <c r="AQ45" s="96" t="s">
        <v>488</v>
      </c>
      <c r="AR45" s="96" t="s">
        <v>488</v>
      </c>
      <c r="AS45" s="96" t="s">
        <v>488</v>
      </c>
      <c r="AT45" s="96" t="s">
        <v>488</v>
      </c>
      <c r="AU45" s="96" t="s">
        <v>488</v>
      </c>
      <c r="AV45" s="96" t="s">
        <v>488</v>
      </c>
      <c r="AW45" s="96" t="s">
        <v>488</v>
      </c>
      <c r="AX45" s="96" t="s">
        <v>488</v>
      </c>
      <c r="AY45" s="344"/>
      <c r="AZ45" s="93"/>
      <c r="BA45" s="93">
        <v>0</v>
      </c>
      <c r="BB45" s="94">
        <v>0</v>
      </c>
      <c r="BC45" s="93">
        <v>0</v>
      </c>
      <c r="BD45" s="94">
        <v>0</v>
      </c>
      <c r="BE45" s="94">
        <v>0</v>
      </c>
      <c r="BF45" s="94">
        <v>0</v>
      </c>
      <c r="BG45" s="94">
        <v>1</v>
      </c>
      <c r="BH45" s="94">
        <v>0</v>
      </c>
      <c r="BI45" s="94">
        <v>0</v>
      </c>
      <c r="BJ45" s="94">
        <v>0</v>
      </c>
      <c r="BK45" s="94">
        <v>0</v>
      </c>
      <c r="BL45" s="94">
        <v>0</v>
      </c>
      <c r="BM45" s="94">
        <v>0</v>
      </c>
      <c r="BN45" s="94">
        <v>0</v>
      </c>
      <c r="BO45" s="94">
        <v>0</v>
      </c>
      <c r="BP45" s="94">
        <v>0</v>
      </c>
      <c r="BQ45" s="94">
        <v>0</v>
      </c>
      <c r="BR45" s="94">
        <v>0</v>
      </c>
      <c r="BS45" s="94">
        <v>0</v>
      </c>
      <c r="BT45" s="94">
        <v>0</v>
      </c>
      <c r="BU45" s="94"/>
      <c r="BV45" s="94">
        <v>0</v>
      </c>
      <c r="BW45" s="94">
        <v>0</v>
      </c>
      <c r="BX45" s="578">
        <v>0</v>
      </c>
      <c r="BY45" s="94">
        <v>0</v>
      </c>
      <c r="BZ45" s="94">
        <v>0</v>
      </c>
    </row>
    <row r="46" spans="1:78" s="2" customFormat="1" ht="11.45" customHeight="1" x14ac:dyDescent="0.2">
      <c r="A46" s="95"/>
      <c r="B46" s="312"/>
      <c r="C46" s="347" t="s">
        <v>313</v>
      </c>
      <c r="D46" s="312"/>
      <c r="E46" s="227"/>
      <c r="F46" s="228"/>
      <c r="G46" s="228"/>
      <c r="H46" s="353" t="s">
        <v>796</v>
      </c>
      <c r="I46" s="354"/>
      <c r="J46" s="259"/>
      <c r="K46" s="358">
        <v>4386685</v>
      </c>
      <c r="L46" s="352"/>
      <c r="M46" s="352"/>
      <c r="N46" s="352"/>
      <c r="O46" s="352"/>
      <c r="P46" s="352"/>
      <c r="Q46" s="358">
        <v>42942</v>
      </c>
      <c r="R46" s="358">
        <v>30045</v>
      </c>
      <c r="S46" s="358">
        <v>269</v>
      </c>
      <c r="T46" s="228"/>
      <c r="U46" s="358">
        <v>73256</v>
      </c>
      <c r="V46" s="227"/>
      <c r="W46" s="5"/>
      <c r="X46" s="97" t="s">
        <v>313</v>
      </c>
      <c r="Y46" s="83"/>
      <c r="AE46" s="93"/>
      <c r="AF46" s="93"/>
      <c r="AG46" s="93"/>
      <c r="AH46" s="93"/>
      <c r="AI46" s="93"/>
      <c r="AJ46" s="93"/>
      <c r="AK46" s="93"/>
      <c r="AL46" s="93"/>
      <c r="AM46" s="93"/>
      <c r="AN46" s="93"/>
      <c r="AO46" s="93"/>
      <c r="AP46" s="93"/>
      <c r="AQ46" s="93"/>
      <c r="AR46" s="93"/>
      <c r="AS46" s="93"/>
      <c r="AT46" s="93"/>
      <c r="AU46" s="93"/>
      <c r="AV46" s="93"/>
      <c r="AW46" s="93"/>
      <c r="AX46" s="93"/>
      <c r="AY46" s="93"/>
      <c r="AZ46" s="93"/>
    </row>
    <row r="47" spans="1:78" s="2" customFormat="1" ht="11.45" customHeight="1" x14ac:dyDescent="0.2">
      <c r="A47" s="95"/>
      <c r="B47" s="312"/>
      <c r="C47" s="312"/>
      <c r="D47" s="312"/>
      <c r="E47" s="227"/>
      <c r="F47" s="228"/>
      <c r="G47" s="228"/>
      <c r="H47" s="228"/>
      <c r="I47" s="354"/>
      <c r="J47" s="259"/>
      <c r="K47" s="259"/>
      <c r="L47" s="352"/>
      <c r="M47" s="352"/>
      <c r="N47" s="352"/>
      <c r="O47" s="352"/>
      <c r="P47" s="352"/>
      <c r="Q47" s="228"/>
      <c r="R47" s="228"/>
      <c r="S47" s="228"/>
      <c r="T47" s="228"/>
      <c r="U47" s="228"/>
      <c r="V47" s="227"/>
      <c r="Y47" s="83"/>
    </row>
    <row r="48" spans="1:78" s="2" customFormat="1" ht="11.45" customHeight="1" x14ac:dyDescent="0.2">
      <c r="A48" s="95"/>
      <c r="B48" s="312"/>
      <c r="C48" s="312"/>
      <c r="D48" s="312"/>
      <c r="E48" s="227"/>
      <c r="F48" s="228"/>
      <c r="G48" s="228"/>
      <c r="H48" s="228"/>
      <c r="I48" s="354"/>
      <c r="J48" s="259"/>
      <c r="K48" s="259"/>
      <c r="L48" s="352"/>
      <c r="M48" s="352"/>
      <c r="N48" s="352"/>
      <c r="O48" s="352"/>
      <c r="P48" s="352"/>
      <c r="Q48" s="228"/>
      <c r="R48" s="228"/>
      <c r="S48" s="228"/>
      <c r="T48" s="228"/>
      <c r="U48" s="228"/>
      <c r="V48" s="227"/>
      <c r="Y48" s="83"/>
    </row>
    <row r="49" spans="1:78" s="2" customFormat="1" ht="11.25" customHeight="1" x14ac:dyDescent="0.2">
      <c r="A49" s="95"/>
      <c r="B49" s="312"/>
      <c r="C49" s="312"/>
      <c r="D49" s="312"/>
      <c r="E49" s="227"/>
      <c r="F49" s="228"/>
      <c r="G49" s="228"/>
      <c r="H49" s="228"/>
      <c r="I49" s="354"/>
      <c r="J49" s="259"/>
      <c r="K49" s="259"/>
      <c r="L49" s="352"/>
      <c r="M49" s="352"/>
      <c r="N49" s="352"/>
      <c r="O49" s="352"/>
      <c r="P49" s="352"/>
      <c r="Q49" s="228"/>
      <c r="R49" s="228"/>
      <c r="S49" s="228"/>
      <c r="T49" s="228"/>
      <c r="U49" s="228"/>
      <c r="V49" s="227"/>
      <c r="Y49" s="83"/>
    </row>
    <row r="50" spans="1:78" s="2" customFormat="1" ht="11.45" hidden="1" customHeight="1" x14ac:dyDescent="0.2">
      <c r="A50" s="95"/>
      <c r="B50" s="312"/>
      <c r="C50" s="312"/>
      <c r="D50" s="312"/>
      <c r="E50" s="1357" t="s">
        <v>788</v>
      </c>
      <c r="F50" s="1357" t="s">
        <v>1637</v>
      </c>
      <c r="G50" s="1357" t="s">
        <v>1638</v>
      </c>
      <c r="H50" s="1357" t="s">
        <v>1639</v>
      </c>
      <c r="I50" s="1357" t="s">
        <v>2511</v>
      </c>
      <c r="J50" s="1357" t="s">
        <v>2512</v>
      </c>
      <c r="K50" s="1357" t="s">
        <v>1459</v>
      </c>
      <c r="L50" s="79" t="s">
        <v>660</v>
      </c>
      <c r="M50" s="85"/>
      <c r="N50" s="85"/>
      <c r="O50" s="80"/>
      <c r="P50" s="284"/>
      <c r="Q50" s="79" t="s">
        <v>1139</v>
      </c>
      <c r="R50" s="80"/>
      <c r="S50" s="1357" t="s">
        <v>1140</v>
      </c>
      <c r="T50" s="284"/>
      <c r="U50" s="1357" t="s">
        <v>758</v>
      </c>
      <c r="V50" s="227"/>
      <c r="Y50" s="83"/>
      <c r="BM50" s="83"/>
      <c r="BN50" s="83"/>
      <c r="BO50" s="83"/>
      <c r="BP50" s="83"/>
      <c r="BQ50" s="83"/>
      <c r="BR50" s="83"/>
      <c r="BS50" s="83"/>
      <c r="BT50" s="83"/>
    </row>
    <row r="51" spans="1:78" s="2" customFormat="1" ht="11.45" hidden="1" customHeight="1" x14ac:dyDescent="0.2">
      <c r="A51" s="95"/>
      <c r="B51" s="312"/>
      <c r="C51" s="312"/>
      <c r="D51" s="312"/>
      <c r="E51" s="1358"/>
      <c r="F51" s="1358"/>
      <c r="G51" s="1358"/>
      <c r="H51" s="1358"/>
      <c r="I51" s="1358"/>
      <c r="J51" s="1358"/>
      <c r="K51" s="1358"/>
      <c r="L51" s="37" t="s">
        <v>152</v>
      </c>
      <c r="M51" s="37" t="s">
        <v>671</v>
      </c>
      <c r="N51" s="37" t="s">
        <v>153</v>
      </c>
      <c r="O51" s="37" t="s">
        <v>758</v>
      </c>
      <c r="P51" s="284"/>
      <c r="Q51" s="37" t="s">
        <v>152</v>
      </c>
      <c r="R51" s="37" t="s">
        <v>671</v>
      </c>
      <c r="S51" s="1358"/>
      <c r="T51" s="284"/>
      <c r="U51" s="1358"/>
      <c r="V51" s="227"/>
      <c r="Y51" s="83"/>
      <c r="BA51" s="83" t="s">
        <v>1267</v>
      </c>
      <c r="BB51" s="83" t="s">
        <v>1267</v>
      </c>
      <c r="BC51" s="83" t="s">
        <v>884</v>
      </c>
      <c r="BD51" s="83" t="s">
        <v>884</v>
      </c>
      <c r="BE51" s="83" t="s">
        <v>1633</v>
      </c>
      <c r="BF51" s="83" t="s">
        <v>1635</v>
      </c>
      <c r="BG51" s="83" t="s">
        <v>1635</v>
      </c>
      <c r="BH51" s="83" t="s">
        <v>1635</v>
      </c>
      <c r="BI51" s="83" t="s">
        <v>2525</v>
      </c>
      <c r="BJ51" s="83" t="s">
        <v>1188</v>
      </c>
      <c r="BK51" s="83" t="s">
        <v>232</v>
      </c>
      <c r="BL51" s="83" t="s">
        <v>175</v>
      </c>
      <c r="BM51" s="83" t="s">
        <v>233</v>
      </c>
      <c r="BN51" s="83" t="s">
        <v>233</v>
      </c>
      <c r="BO51" s="83" t="s">
        <v>233</v>
      </c>
      <c r="BP51" s="83" t="s">
        <v>2702</v>
      </c>
      <c r="BQ51" s="83" t="s">
        <v>1423</v>
      </c>
      <c r="BR51" s="83" t="s">
        <v>235</v>
      </c>
      <c r="BS51" s="83" t="s">
        <v>1631</v>
      </c>
      <c r="BT51" s="83" t="s">
        <v>1631</v>
      </c>
      <c r="BU51" s="83" t="s">
        <v>548</v>
      </c>
      <c r="BV51" s="83"/>
      <c r="BW51" s="83" t="s">
        <v>1266</v>
      </c>
      <c r="BX51" s="83" t="s">
        <v>236</v>
      </c>
      <c r="BY51" s="83" t="s">
        <v>1641</v>
      </c>
      <c r="BZ51" s="83"/>
    </row>
    <row r="52" spans="1:78" s="2" customFormat="1" ht="11.45" hidden="1" customHeight="1" x14ac:dyDescent="0.2">
      <c r="A52" s="95" t="s">
        <v>1188</v>
      </c>
      <c r="B52" s="312"/>
      <c r="C52" s="312"/>
      <c r="D52" s="312"/>
      <c r="E52" s="1357"/>
      <c r="F52" s="1357"/>
      <c r="G52" s="1357"/>
      <c r="H52" s="1357"/>
      <c r="I52" s="1357"/>
      <c r="J52" s="1357"/>
      <c r="K52" s="1357"/>
      <c r="L52" s="79"/>
      <c r="M52" s="85"/>
      <c r="N52" s="85"/>
      <c r="O52" s="80"/>
      <c r="P52" s="284"/>
      <c r="Q52" s="79"/>
      <c r="R52" s="80"/>
      <c r="S52" s="1357"/>
      <c r="T52" s="284"/>
      <c r="U52" s="1357"/>
      <c r="V52" s="227"/>
      <c r="Y52" s="83"/>
      <c r="BE52" s="2" t="s">
        <v>516</v>
      </c>
      <c r="BM52" s="83"/>
      <c r="BN52" s="83"/>
      <c r="BO52" s="83"/>
      <c r="BP52" s="83"/>
      <c r="BQ52" s="83"/>
      <c r="BR52" s="83"/>
      <c r="BS52" s="83"/>
      <c r="BT52" s="83"/>
    </row>
    <row r="53" spans="1:78" s="2" customFormat="1" ht="11.45" hidden="1" customHeight="1" x14ac:dyDescent="0.2">
      <c r="A53" s="95" t="s">
        <v>1188</v>
      </c>
      <c r="B53" s="312"/>
      <c r="C53" s="312"/>
      <c r="D53" s="312"/>
      <c r="E53" s="1358"/>
      <c r="F53" s="1358"/>
      <c r="G53" s="1358"/>
      <c r="H53" s="1358"/>
      <c r="I53" s="1358"/>
      <c r="J53" s="1358"/>
      <c r="K53" s="1358"/>
      <c r="L53" s="37"/>
      <c r="M53" s="37"/>
      <c r="N53" s="37"/>
      <c r="O53" s="37"/>
      <c r="P53" s="284"/>
      <c r="Q53" s="37"/>
      <c r="R53" s="37"/>
      <c r="S53" s="1358"/>
      <c r="T53" s="284"/>
      <c r="U53" s="1358"/>
      <c r="V53" s="227"/>
      <c r="Y53" s="83"/>
      <c r="BA53" s="83"/>
      <c r="BB53" s="83"/>
      <c r="BC53" s="83"/>
      <c r="BD53" s="83"/>
      <c r="BE53" s="83"/>
      <c r="BF53" s="83"/>
      <c r="BG53" s="83"/>
      <c r="BH53" s="83"/>
      <c r="BI53" s="83"/>
      <c r="BJ53" s="83"/>
      <c r="BK53" s="83"/>
      <c r="BL53" s="83"/>
      <c r="BM53" s="83"/>
      <c r="BN53" s="83"/>
      <c r="BO53" s="83"/>
      <c r="BP53" s="83"/>
      <c r="BQ53" s="83"/>
      <c r="BR53" s="83"/>
      <c r="BS53" s="83"/>
      <c r="BT53" s="83"/>
      <c r="BU53" s="83"/>
      <c r="BV53" s="83"/>
      <c r="BW53" s="83"/>
      <c r="BX53" s="83"/>
      <c r="BY53" s="83"/>
      <c r="BZ53" s="83"/>
    </row>
    <row r="54" spans="1:78" s="2" customFormat="1" ht="11.45" hidden="1" customHeight="1" x14ac:dyDescent="0.2">
      <c r="A54" s="95"/>
      <c r="B54" s="312"/>
      <c r="C54" s="312"/>
      <c r="D54" s="312"/>
      <c r="E54" s="86">
        <v>1</v>
      </c>
      <c r="F54" s="46">
        <v>2</v>
      </c>
      <c r="G54" s="46">
        <v>3</v>
      </c>
      <c r="H54" s="46">
        <v>4</v>
      </c>
      <c r="I54" s="46">
        <v>5</v>
      </c>
      <c r="J54" s="87">
        <v>6</v>
      </c>
      <c r="K54" s="46">
        <v>7</v>
      </c>
      <c r="L54" s="46">
        <v>8</v>
      </c>
      <c r="M54" s="46">
        <v>9</v>
      </c>
      <c r="N54" s="46">
        <v>10</v>
      </c>
      <c r="O54" s="46">
        <v>11</v>
      </c>
      <c r="P54" s="227"/>
      <c r="Q54" s="46">
        <v>12</v>
      </c>
      <c r="R54" s="46">
        <v>13</v>
      </c>
      <c r="S54" s="46">
        <v>14</v>
      </c>
      <c r="T54" s="227"/>
      <c r="U54" s="46">
        <v>15</v>
      </c>
      <c r="V54" s="227"/>
      <c r="X54" s="365" t="s">
        <v>891</v>
      </c>
      <c r="Y54" s="365" t="s">
        <v>2417</v>
      </c>
      <c r="Z54" s="365" t="s">
        <v>497</v>
      </c>
      <c r="AA54" s="365" t="s">
        <v>1346</v>
      </c>
      <c r="AB54" s="365" t="s">
        <v>1628</v>
      </c>
      <c r="AC54" s="365" t="s">
        <v>1268</v>
      </c>
      <c r="AE54" s="365" t="s">
        <v>1741</v>
      </c>
      <c r="AF54" s="95"/>
      <c r="AG54" s="369" t="s">
        <v>589</v>
      </c>
      <c r="AH54" s="370"/>
      <c r="AI54" s="370"/>
      <c r="AJ54" s="370"/>
      <c r="AK54" s="370"/>
      <c r="AL54" s="370"/>
      <c r="AM54" s="370"/>
      <c r="AN54" s="370"/>
      <c r="AO54" s="370"/>
      <c r="AP54" s="370"/>
      <c r="AQ54" s="370"/>
      <c r="AR54" s="370"/>
      <c r="AS54" s="370"/>
      <c r="AT54" s="370"/>
      <c r="AU54" s="370"/>
      <c r="AV54" s="370"/>
      <c r="AW54" s="370"/>
      <c r="AX54" s="370"/>
      <c r="AY54" s="370"/>
      <c r="AZ54" s="343"/>
      <c r="BA54" s="83" t="s">
        <v>1742</v>
      </c>
      <c r="BB54" s="345">
        <v>0.05</v>
      </c>
      <c r="BC54" s="83" t="s">
        <v>499</v>
      </c>
      <c r="BD54" s="345">
        <v>0.05</v>
      </c>
      <c r="BE54" s="83" t="s">
        <v>516</v>
      </c>
      <c r="BF54" s="83" t="s">
        <v>500</v>
      </c>
      <c r="BG54" s="83" t="s">
        <v>500</v>
      </c>
      <c r="BH54" s="83" t="s">
        <v>500</v>
      </c>
      <c r="BI54" s="83" t="s">
        <v>956</v>
      </c>
      <c r="BJ54" s="83" t="s">
        <v>587</v>
      </c>
      <c r="BK54" s="83" t="s">
        <v>588</v>
      </c>
      <c r="BL54" s="83" t="s">
        <v>525</v>
      </c>
      <c r="BM54" s="83" t="s">
        <v>1628</v>
      </c>
      <c r="BN54" s="83" t="s">
        <v>1268</v>
      </c>
      <c r="BO54" s="83" t="s">
        <v>526</v>
      </c>
      <c r="BP54" s="83" t="s">
        <v>528</v>
      </c>
      <c r="BQ54" s="83" t="s">
        <v>529</v>
      </c>
      <c r="BR54" s="83" t="s">
        <v>594</v>
      </c>
      <c r="BS54" s="83" t="s">
        <v>1460</v>
      </c>
      <c r="BT54" s="83" t="s">
        <v>1460</v>
      </c>
      <c r="BU54" s="83" t="s">
        <v>590</v>
      </c>
      <c r="BV54" s="83"/>
      <c r="BW54" s="83" t="s">
        <v>1461</v>
      </c>
      <c r="BX54" s="83" t="s">
        <v>960</v>
      </c>
      <c r="BY54" s="83" t="s">
        <v>959</v>
      </c>
      <c r="BZ54" s="83"/>
    </row>
    <row r="55" spans="1:78" s="2" customFormat="1" ht="11.45" hidden="1" customHeight="1" x14ac:dyDescent="0.2">
      <c r="A55" s="95"/>
      <c r="B55" s="312"/>
      <c r="C55" s="312"/>
      <c r="D55" s="312"/>
      <c r="E55" s="58" t="s">
        <v>2433</v>
      </c>
      <c r="F55" s="13" t="s">
        <v>2433</v>
      </c>
      <c r="G55" s="13"/>
      <c r="H55" s="13"/>
      <c r="I55" s="13"/>
      <c r="J55" s="88" t="s">
        <v>149</v>
      </c>
      <c r="K55" s="13" t="s">
        <v>1476</v>
      </c>
      <c r="L55" s="13" t="s">
        <v>1219</v>
      </c>
      <c r="M55" s="13" t="s">
        <v>1219</v>
      </c>
      <c r="N55" s="13" t="s">
        <v>1219</v>
      </c>
      <c r="O55" s="13" t="s">
        <v>1219</v>
      </c>
      <c r="P55" s="228"/>
      <c r="Q55" s="13" t="s">
        <v>1476</v>
      </c>
      <c r="R55" s="13" t="s">
        <v>1476</v>
      </c>
      <c r="S55" s="13" t="s">
        <v>1476</v>
      </c>
      <c r="T55" s="228"/>
      <c r="U55" s="13" t="s">
        <v>1476</v>
      </c>
      <c r="V55" s="227"/>
      <c r="X55" s="365"/>
      <c r="Y55" s="365" t="s">
        <v>174</v>
      </c>
      <c r="Z55" s="365" t="s">
        <v>498</v>
      </c>
      <c r="AA55" s="365"/>
      <c r="AB55" s="365"/>
      <c r="AC55" s="365"/>
      <c r="AE55" s="368"/>
      <c r="AF55" s="95"/>
      <c r="AG55" s="371"/>
      <c r="AH55" s="367"/>
      <c r="AI55" s="367"/>
      <c r="AJ55" s="367"/>
      <c r="AK55" s="367"/>
      <c r="AL55" s="367"/>
      <c r="AM55" s="367"/>
      <c r="AN55" s="367"/>
      <c r="AO55" s="367"/>
      <c r="AP55" s="367"/>
      <c r="AQ55" s="367"/>
      <c r="AR55" s="367"/>
      <c r="AS55" s="367"/>
      <c r="AT55" s="367"/>
      <c r="AU55" s="367"/>
      <c r="AV55" s="367"/>
      <c r="AW55" s="367"/>
      <c r="AX55" s="367"/>
      <c r="AY55" s="367"/>
      <c r="AZ55" s="83"/>
      <c r="BA55" s="83" t="s">
        <v>997</v>
      </c>
      <c r="BB55" s="83" t="s">
        <v>496</v>
      </c>
      <c r="BC55" s="83" t="s">
        <v>997</v>
      </c>
      <c r="BD55" s="83" t="s">
        <v>496</v>
      </c>
      <c r="BE55" s="83" t="s">
        <v>496</v>
      </c>
      <c r="BF55" s="83" t="s">
        <v>501</v>
      </c>
      <c r="BG55" s="83" t="s">
        <v>586</v>
      </c>
      <c r="BH55" s="83" t="s">
        <v>496</v>
      </c>
      <c r="BI55" s="83" t="s">
        <v>496</v>
      </c>
      <c r="BJ55" s="83" t="s">
        <v>517</v>
      </c>
      <c r="BK55" s="83" t="s">
        <v>518</v>
      </c>
      <c r="BL55" s="83" t="s">
        <v>496</v>
      </c>
      <c r="BM55" s="83"/>
      <c r="BN55" s="83" t="s">
        <v>527</v>
      </c>
      <c r="BO55" s="83" t="s">
        <v>496</v>
      </c>
      <c r="BP55" s="83" t="s">
        <v>496</v>
      </c>
      <c r="BQ55" s="83" t="s">
        <v>593</v>
      </c>
      <c r="BR55" s="83" t="s">
        <v>595</v>
      </c>
      <c r="BS55" s="83"/>
      <c r="BT55" s="83" t="s">
        <v>957</v>
      </c>
      <c r="BU55" s="83" t="s">
        <v>2087</v>
      </c>
      <c r="BV55" s="83"/>
      <c r="BW55" s="83" t="s">
        <v>591</v>
      </c>
      <c r="BX55" s="93">
        <v>2.64E-3</v>
      </c>
      <c r="BY55" s="93">
        <v>6.6E-4</v>
      </c>
      <c r="BZ55" s="83"/>
    </row>
    <row r="56" spans="1:78" s="2" customFormat="1" ht="11.45" hidden="1" customHeight="1" x14ac:dyDescent="0.2">
      <c r="A56" s="95"/>
      <c r="B56" s="312"/>
      <c r="C56" s="347" t="s">
        <v>2376</v>
      </c>
      <c r="D56" s="312"/>
      <c r="E56" s="359"/>
      <c r="F56" s="360"/>
      <c r="G56" s="361"/>
      <c r="H56" s="362"/>
      <c r="I56" s="363"/>
      <c r="J56" s="228"/>
      <c r="K56" s="312"/>
      <c r="L56" s="228"/>
      <c r="M56" s="312"/>
      <c r="N56" s="312"/>
      <c r="O56" s="228"/>
      <c r="P56" s="228"/>
      <c r="Q56" s="227"/>
      <c r="R56" s="228"/>
      <c r="S56" s="228"/>
      <c r="T56" s="228"/>
      <c r="U56" s="312"/>
      <c r="V56" s="227"/>
      <c r="W56" s="5"/>
      <c r="X56" s="366" t="s">
        <v>2376</v>
      </c>
      <c r="Y56" s="367"/>
      <c r="Z56" s="367"/>
      <c r="AA56" s="367"/>
      <c r="AB56" s="367"/>
      <c r="AC56" s="367"/>
      <c r="AE56" s="368"/>
      <c r="AF56" s="95"/>
      <c r="AG56" s="371" t="s">
        <v>2870</v>
      </c>
      <c r="AH56" s="367"/>
      <c r="AI56" s="370"/>
      <c r="AJ56" s="370"/>
      <c r="AK56" s="370"/>
      <c r="AL56" s="370"/>
      <c r="AM56" s="370"/>
      <c r="AN56" s="370"/>
      <c r="AO56" s="370"/>
      <c r="AP56" s="370"/>
      <c r="AQ56" s="370"/>
      <c r="AR56" s="370"/>
      <c r="AS56" s="370"/>
      <c r="AT56" s="370"/>
      <c r="AU56" s="370"/>
      <c r="AV56" s="370"/>
      <c r="AW56" s="370"/>
      <c r="AX56" s="370"/>
      <c r="AY56" s="370"/>
    </row>
    <row r="57" spans="1:78" s="2" customFormat="1" ht="11.45" hidden="1" customHeight="1" x14ac:dyDescent="0.2">
      <c r="A57" s="95"/>
      <c r="B57" s="312"/>
      <c r="C57" s="346" t="s">
        <v>1430</v>
      </c>
      <c r="D57" s="312"/>
      <c r="E57" s="355" t="s">
        <v>170</v>
      </c>
      <c r="F57" s="356">
        <v>0</v>
      </c>
      <c r="G57" s="241" t="s">
        <v>1630</v>
      </c>
      <c r="H57" s="241" t="s">
        <v>706</v>
      </c>
      <c r="I57" s="943">
        <v>1</v>
      </c>
      <c r="J57" s="357">
        <v>1</v>
      </c>
      <c r="K57" s="104"/>
      <c r="L57" s="105"/>
      <c r="M57" s="105"/>
      <c r="N57" s="105"/>
      <c r="O57" s="372" t="s">
        <v>488</v>
      </c>
      <c r="P57" s="352"/>
      <c r="Q57" s="241">
        <v>0</v>
      </c>
      <c r="R57" s="241">
        <v>0</v>
      </c>
      <c r="S57" s="241">
        <v>0</v>
      </c>
      <c r="T57" s="228"/>
      <c r="U57" s="340">
        <v>0</v>
      </c>
      <c r="V57" s="227"/>
      <c r="W57" s="5"/>
      <c r="X57" s="106" t="s">
        <v>1430</v>
      </c>
      <c r="Y57" s="107" t="s">
        <v>191</v>
      </c>
      <c r="Z57" s="122">
        <v>0</v>
      </c>
      <c r="AA57" s="83" t="s">
        <v>1629</v>
      </c>
      <c r="AB57" s="83" t="s">
        <v>1629</v>
      </c>
      <c r="AC57" s="83" t="s">
        <v>1188</v>
      </c>
      <c r="AE57" s="93" t="s">
        <v>2869</v>
      </c>
      <c r="AF57" s="93"/>
      <c r="AG57" s="96" t="s">
        <v>488</v>
      </c>
      <c r="AH57" s="96" t="s">
        <v>488</v>
      </c>
      <c r="AI57" s="96" t="s">
        <v>488</v>
      </c>
      <c r="AJ57" s="96" t="s">
        <v>488</v>
      </c>
      <c r="AK57" s="96" t="s">
        <v>488</v>
      </c>
      <c r="AL57" s="96" t="s">
        <v>488</v>
      </c>
      <c r="AM57" s="96" t="s">
        <v>488</v>
      </c>
      <c r="AN57" s="96" t="s">
        <v>488</v>
      </c>
      <c r="AO57" s="96" t="s">
        <v>488</v>
      </c>
      <c r="AP57" s="96" t="s">
        <v>488</v>
      </c>
      <c r="AQ57" s="96" t="s">
        <v>488</v>
      </c>
      <c r="AR57" s="96" t="s">
        <v>488</v>
      </c>
      <c r="AS57" s="96" t="s">
        <v>488</v>
      </c>
      <c r="AT57" s="96" t="s">
        <v>488</v>
      </c>
      <c r="AU57" s="96" t="s">
        <v>488</v>
      </c>
      <c r="AV57" s="96" t="s">
        <v>488</v>
      </c>
      <c r="AW57" s="96" t="s">
        <v>488</v>
      </c>
      <c r="AX57" s="96" t="s">
        <v>488</v>
      </c>
      <c r="AY57" s="344"/>
      <c r="AZ57" s="93"/>
      <c r="BA57" s="93">
        <v>0</v>
      </c>
      <c r="BB57" s="94">
        <v>0</v>
      </c>
      <c r="BC57" s="93">
        <v>0</v>
      </c>
      <c r="BD57" s="94">
        <v>0</v>
      </c>
      <c r="BE57" s="94">
        <v>0</v>
      </c>
      <c r="BF57" s="94">
        <v>0</v>
      </c>
      <c r="BG57" s="94">
        <v>0</v>
      </c>
      <c r="BH57" s="578">
        <v>0</v>
      </c>
      <c r="BI57" s="578">
        <v>0</v>
      </c>
      <c r="BJ57" s="94">
        <v>0</v>
      </c>
      <c r="BK57" s="94">
        <v>0</v>
      </c>
      <c r="BL57" s="94">
        <v>0</v>
      </c>
      <c r="BM57" s="94">
        <v>1</v>
      </c>
      <c r="BN57" s="94">
        <v>0</v>
      </c>
      <c r="BO57" s="94">
        <v>0</v>
      </c>
      <c r="BP57" s="94">
        <v>0</v>
      </c>
      <c r="BQ57" s="94">
        <v>0</v>
      </c>
      <c r="BR57" s="94">
        <v>0</v>
      </c>
      <c r="BS57" s="94">
        <v>1</v>
      </c>
      <c r="BT57" s="94">
        <v>0</v>
      </c>
      <c r="BU57" s="94"/>
      <c r="BV57" s="94">
        <v>0</v>
      </c>
      <c r="BW57" s="94">
        <v>0</v>
      </c>
      <c r="BX57" s="578">
        <v>0</v>
      </c>
      <c r="BY57" s="94">
        <v>0</v>
      </c>
      <c r="BZ57" s="94">
        <v>0</v>
      </c>
    </row>
    <row r="58" spans="1:78" s="2" customFormat="1" ht="11.45" hidden="1" customHeight="1" x14ac:dyDescent="0.2">
      <c r="A58" s="95"/>
      <c r="B58" s="312"/>
      <c r="C58" s="346" t="s">
        <v>488</v>
      </c>
      <c r="D58" s="312"/>
      <c r="E58" s="127"/>
      <c r="F58" s="126"/>
      <c r="G58" s="241" t="s">
        <v>488</v>
      </c>
      <c r="H58" s="241" t="s">
        <v>488</v>
      </c>
      <c r="I58" s="944"/>
      <c r="J58" s="103"/>
      <c r="K58" s="104"/>
      <c r="L58" s="105"/>
      <c r="M58" s="105"/>
      <c r="N58" s="105"/>
      <c r="O58" s="372" t="s">
        <v>488</v>
      </c>
      <c r="P58" s="352"/>
      <c r="Q58" s="241">
        <v>0</v>
      </c>
      <c r="R58" s="241">
        <v>0</v>
      </c>
      <c r="S58" s="241">
        <v>0</v>
      </c>
      <c r="T58" s="228"/>
      <c r="U58" s="340">
        <v>0</v>
      </c>
      <c r="V58" s="227"/>
      <c r="W58" s="5"/>
      <c r="X58" s="108" t="s">
        <v>488</v>
      </c>
      <c r="Y58" s="109" t="s">
        <v>1625</v>
      </c>
      <c r="Z58" s="123">
        <v>0</v>
      </c>
      <c r="AA58" s="83" t="s">
        <v>488</v>
      </c>
      <c r="AB58" s="83" t="s">
        <v>488</v>
      </c>
      <c r="AC58" s="83" t="s">
        <v>488</v>
      </c>
      <c r="AE58" s="93" t="s">
        <v>2869</v>
      </c>
      <c r="AF58" s="93"/>
      <c r="AG58" s="96" t="s">
        <v>488</v>
      </c>
      <c r="AH58" s="96" t="s">
        <v>488</v>
      </c>
      <c r="AI58" s="96" t="s">
        <v>488</v>
      </c>
      <c r="AJ58" s="96" t="s">
        <v>488</v>
      </c>
      <c r="AK58" s="96" t="s">
        <v>488</v>
      </c>
      <c r="AL58" s="96" t="s">
        <v>488</v>
      </c>
      <c r="AM58" s="96" t="s">
        <v>488</v>
      </c>
      <c r="AN58" s="96" t="s">
        <v>488</v>
      </c>
      <c r="AO58" s="96" t="s">
        <v>488</v>
      </c>
      <c r="AP58" s="96" t="s">
        <v>488</v>
      </c>
      <c r="AQ58" s="96" t="s">
        <v>488</v>
      </c>
      <c r="AR58" s="96" t="s">
        <v>488</v>
      </c>
      <c r="AS58" s="96" t="s">
        <v>488</v>
      </c>
      <c r="AT58" s="96" t="s">
        <v>488</v>
      </c>
      <c r="AU58" s="96" t="s">
        <v>488</v>
      </c>
      <c r="AV58" s="96" t="s">
        <v>488</v>
      </c>
      <c r="AW58" s="96" t="s">
        <v>488</v>
      </c>
      <c r="AX58" s="96" t="s">
        <v>488</v>
      </c>
      <c r="AY58" s="344"/>
      <c r="AZ58" s="93"/>
      <c r="BA58" s="93">
        <v>0</v>
      </c>
      <c r="BB58" s="94">
        <v>0</v>
      </c>
      <c r="BC58" s="93">
        <v>0</v>
      </c>
      <c r="BD58" s="94">
        <v>0</v>
      </c>
      <c r="BE58" s="94">
        <v>0</v>
      </c>
      <c r="BF58" s="94">
        <v>0</v>
      </c>
      <c r="BG58" s="94">
        <v>1</v>
      </c>
      <c r="BH58" s="94">
        <v>0</v>
      </c>
      <c r="BI58" s="94">
        <v>0</v>
      </c>
      <c r="BJ58" s="94">
        <v>0</v>
      </c>
      <c r="BK58" s="94">
        <v>0</v>
      </c>
      <c r="BL58" s="94">
        <v>0</v>
      </c>
      <c r="BM58" s="94">
        <v>0</v>
      </c>
      <c r="BN58" s="94">
        <v>0</v>
      </c>
      <c r="BO58" s="94">
        <v>0</v>
      </c>
      <c r="BP58" s="94">
        <v>0</v>
      </c>
      <c r="BQ58" s="94">
        <v>0</v>
      </c>
      <c r="BR58" s="94">
        <v>0</v>
      </c>
      <c r="BS58" s="94">
        <v>0</v>
      </c>
      <c r="BT58" s="94">
        <v>0</v>
      </c>
      <c r="BU58" s="94"/>
      <c r="BV58" s="94">
        <v>0</v>
      </c>
      <c r="BW58" s="94">
        <v>0</v>
      </c>
      <c r="BX58" s="578">
        <v>0</v>
      </c>
      <c r="BY58" s="94">
        <v>0</v>
      </c>
      <c r="BZ58" s="94">
        <v>0</v>
      </c>
    </row>
    <row r="59" spans="1:78" s="2" customFormat="1" ht="11.45" hidden="1" customHeight="1" x14ac:dyDescent="0.2">
      <c r="A59" s="95"/>
      <c r="B59" s="312"/>
      <c r="C59" s="346" t="s">
        <v>488</v>
      </c>
      <c r="D59" s="312"/>
      <c r="E59" s="127"/>
      <c r="F59" s="126"/>
      <c r="G59" s="241" t="s">
        <v>488</v>
      </c>
      <c r="H59" s="241" t="s">
        <v>488</v>
      </c>
      <c r="I59" s="944"/>
      <c r="J59" s="103"/>
      <c r="K59" s="104"/>
      <c r="L59" s="105"/>
      <c r="M59" s="105"/>
      <c r="N59" s="105"/>
      <c r="O59" s="372" t="s">
        <v>488</v>
      </c>
      <c r="P59" s="352"/>
      <c r="Q59" s="241">
        <v>0</v>
      </c>
      <c r="R59" s="241">
        <v>0</v>
      </c>
      <c r="S59" s="241">
        <v>0</v>
      </c>
      <c r="T59" s="228"/>
      <c r="U59" s="340">
        <v>0</v>
      </c>
      <c r="V59" s="227"/>
      <c r="W59" s="5"/>
      <c r="X59" s="108" t="s">
        <v>488</v>
      </c>
      <c r="Y59" s="109" t="s">
        <v>1625</v>
      </c>
      <c r="Z59" s="123">
        <v>0</v>
      </c>
      <c r="AA59" s="83" t="s">
        <v>488</v>
      </c>
      <c r="AB59" s="83" t="s">
        <v>488</v>
      </c>
      <c r="AC59" s="83" t="s">
        <v>488</v>
      </c>
      <c r="AE59" s="93" t="s">
        <v>2869</v>
      </c>
      <c r="AF59" s="93"/>
      <c r="AG59" s="96" t="s">
        <v>488</v>
      </c>
      <c r="AH59" s="96" t="s">
        <v>488</v>
      </c>
      <c r="AI59" s="96" t="s">
        <v>488</v>
      </c>
      <c r="AJ59" s="96" t="s">
        <v>488</v>
      </c>
      <c r="AK59" s="96" t="s">
        <v>488</v>
      </c>
      <c r="AL59" s="96" t="s">
        <v>488</v>
      </c>
      <c r="AM59" s="96" t="s">
        <v>488</v>
      </c>
      <c r="AN59" s="96" t="s">
        <v>488</v>
      </c>
      <c r="AO59" s="96" t="s">
        <v>488</v>
      </c>
      <c r="AP59" s="96" t="s">
        <v>488</v>
      </c>
      <c r="AQ59" s="96" t="s">
        <v>488</v>
      </c>
      <c r="AR59" s="96" t="s">
        <v>488</v>
      </c>
      <c r="AS59" s="96" t="s">
        <v>488</v>
      </c>
      <c r="AT59" s="96" t="s">
        <v>488</v>
      </c>
      <c r="AU59" s="96" t="s">
        <v>488</v>
      </c>
      <c r="AV59" s="96" t="s">
        <v>488</v>
      </c>
      <c r="AW59" s="96" t="s">
        <v>488</v>
      </c>
      <c r="AX59" s="96" t="s">
        <v>488</v>
      </c>
      <c r="AY59" s="344"/>
      <c r="AZ59" s="93"/>
      <c r="BA59" s="93">
        <v>0</v>
      </c>
      <c r="BB59" s="94">
        <v>0</v>
      </c>
      <c r="BC59" s="93">
        <v>0</v>
      </c>
      <c r="BD59" s="94">
        <v>0</v>
      </c>
      <c r="BE59" s="94">
        <v>0</v>
      </c>
      <c r="BF59" s="94">
        <v>0</v>
      </c>
      <c r="BG59" s="94">
        <v>1</v>
      </c>
      <c r="BH59" s="94">
        <v>0</v>
      </c>
      <c r="BI59" s="94">
        <v>0</v>
      </c>
      <c r="BJ59" s="94">
        <v>0</v>
      </c>
      <c r="BK59" s="94">
        <v>0</v>
      </c>
      <c r="BL59" s="94">
        <v>0</v>
      </c>
      <c r="BM59" s="94">
        <v>0</v>
      </c>
      <c r="BN59" s="94">
        <v>0</v>
      </c>
      <c r="BO59" s="94">
        <v>0</v>
      </c>
      <c r="BP59" s="94">
        <v>0</v>
      </c>
      <c r="BQ59" s="94">
        <v>0</v>
      </c>
      <c r="BR59" s="94">
        <v>0</v>
      </c>
      <c r="BS59" s="94">
        <v>0</v>
      </c>
      <c r="BT59" s="94">
        <v>0</v>
      </c>
      <c r="BU59" s="94"/>
      <c r="BV59" s="94">
        <v>0</v>
      </c>
      <c r="BW59" s="94">
        <v>0</v>
      </c>
      <c r="BX59" s="578">
        <v>0</v>
      </c>
      <c r="BY59" s="94">
        <v>0</v>
      </c>
      <c r="BZ59" s="94">
        <v>0</v>
      </c>
    </row>
    <row r="60" spans="1:78" s="2" customFormat="1" ht="11.45" hidden="1" customHeight="1" x14ac:dyDescent="0.2">
      <c r="A60" s="95"/>
      <c r="B60" s="312"/>
      <c r="C60" s="346" t="s">
        <v>488</v>
      </c>
      <c r="D60" s="312"/>
      <c r="E60" s="127"/>
      <c r="F60" s="126"/>
      <c r="G60" s="241" t="s">
        <v>488</v>
      </c>
      <c r="H60" s="241" t="s">
        <v>488</v>
      </c>
      <c r="I60" s="944"/>
      <c r="J60" s="103"/>
      <c r="K60" s="104"/>
      <c r="L60" s="105"/>
      <c r="M60" s="105"/>
      <c r="N60" s="105"/>
      <c r="O60" s="372" t="s">
        <v>488</v>
      </c>
      <c r="P60" s="352"/>
      <c r="Q60" s="241">
        <v>0</v>
      </c>
      <c r="R60" s="241">
        <v>0</v>
      </c>
      <c r="S60" s="241">
        <v>0</v>
      </c>
      <c r="T60" s="228"/>
      <c r="U60" s="340">
        <v>0</v>
      </c>
      <c r="V60" s="227"/>
      <c r="W60" s="5"/>
      <c r="X60" s="108" t="s">
        <v>488</v>
      </c>
      <c r="Y60" s="109" t="s">
        <v>1625</v>
      </c>
      <c r="Z60" s="123">
        <v>0</v>
      </c>
      <c r="AA60" s="83" t="s">
        <v>488</v>
      </c>
      <c r="AB60" s="83" t="s">
        <v>488</v>
      </c>
      <c r="AC60" s="83" t="s">
        <v>488</v>
      </c>
      <c r="AE60" s="93" t="s">
        <v>2869</v>
      </c>
      <c r="AF60" s="93"/>
      <c r="AG60" s="96" t="s">
        <v>488</v>
      </c>
      <c r="AH60" s="96" t="s">
        <v>488</v>
      </c>
      <c r="AI60" s="96" t="s">
        <v>488</v>
      </c>
      <c r="AJ60" s="96" t="s">
        <v>488</v>
      </c>
      <c r="AK60" s="96" t="s">
        <v>488</v>
      </c>
      <c r="AL60" s="96" t="s">
        <v>488</v>
      </c>
      <c r="AM60" s="96" t="s">
        <v>488</v>
      </c>
      <c r="AN60" s="96" t="s">
        <v>488</v>
      </c>
      <c r="AO60" s="96" t="s">
        <v>488</v>
      </c>
      <c r="AP60" s="96" t="s">
        <v>488</v>
      </c>
      <c r="AQ60" s="96" t="s">
        <v>488</v>
      </c>
      <c r="AR60" s="96" t="s">
        <v>488</v>
      </c>
      <c r="AS60" s="96" t="s">
        <v>488</v>
      </c>
      <c r="AT60" s="96" t="s">
        <v>488</v>
      </c>
      <c r="AU60" s="96" t="s">
        <v>488</v>
      </c>
      <c r="AV60" s="96" t="s">
        <v>488</v>
      </c>
      <c r="AW60" s="96" t="s">
        <v>488</v>
      </c>
      <c r="AX60" s="96" t="s">
        <v>488</v>
      </c>
      <c r="AY60" s="344"/>
      <c r="AZ60" s="93"/>
      <c r="BA60" s="93">
        <v>0</v>
      </c>
      <c r="BB60" s="94">
        <v>0</v>
      </c>
      <c r="BC60" s="93">
        <v>0</v>
      </c>
      <c r="BD60" s="94">
        <v>0</v>
      </c>
      <c r="BE60" s="94">
        <v>0</v>
      </c>
      <c r="BF60" s="94">
        <v>0</v>
      </c>
      <c r="BG60" s="94">
        <v>1</v>
      </c>
      <c r="BH60" s="94">
        <v>0</v>
      </c>
      <c r="BI60" s="94">
        <v>0</v>
      </c>
      <c r="BJ60" s="94">
        <v>0</v>
      </c>
      <c r="BK60" s="94">
        <v>0</v>
      </c>
      <c r="BL60" s="94">
        <v>0</v>
      </c>
      <c r="BM60" s="94">
        <v>0</v>
      </c>
      <c r="BN60" s="94">
        <v>0</v>
      </c>
      <c r="BO60" s="94">
        <v>0</v>
      </c>
      <c r="BP60" s="94">
        <v>0</v>
      </c>
      <c r="BQ60" s="94">
        <v>0</v>
      </c>
      <c r="BR60" s="94">
        <v>0</v>
      </c>
      <c r="BS60" s="94">
        <v>0</v>
      </c>
      <c r="BT60" s="94">
        <v>0</v>
      </c>
      <c r="BU60" s="94"/>
      <c r="BV60" s="94">
        <v>0</v>
      </c>
      <c r="BW60" s="94">
        <v>0</v>
      </c>
      <c r="BX60" s="578">
        <v>0</v>
      </c>
      <c r="BY60" s="94">
        <v>0</v>
      </c>
      <c r="BZ60" s="94">
        <v>0</v>
      </c>
    </row>
    <row r="61" spans="1:78" s="2" customFormat="1" ht="11.45" hidden="1" customHeight="1" x14ac:dyDescent="0.2">
      <c r="A61" s="95"/>
      <c r="B61" s="312"/>
      <c r="C61" s="346" t="s">
        <v>488</v>
      </c>
      <c r="D61" s="312"/>
      <c r="E61" s="127"/>
      <c r="F61" s="126"/>
      <c r="G61" s="241" t="s">
        <v>488</v>
      </c>
      <c r="H61" s="241" t="s">
        <v>488</v>
      </c>
      <c r="I61" s="944"/>
      <c r="J61" s="103"/>
      <c r="K61" s="104"/>
      <c r="L61" s="105"/>
      <c r="M61" s="105"/>
      <c r="N61" s="105"/>
      <c r="O61" s="372" t="s">
        <v>488</v>
      </c>
      <c r="P61" s="352"/>
      <c r="Q61" s="241">
        <v>0</v>
      </c>
      <c r="R61" s="241">
        <v>0</v>
      </c>
      <c r="S61" s="241">
        <v>0</v>
      </c>
      <c r="T61" s="228"/>
      <c r="U61" s="340">
        <v>0</v>
      </c>
      <c r="V61" s="227"/>
      <c r="W61" s="5"/>
      <c r="X61" s="108" t="s">
        <v>488</v>
      </c>
      <c r="Y61" s="109" t="s">
        <v>1625</v>
      </c>
      <c r="Z61" s="123">
        <v>0</v>
      </c>
      <c r="AA61" s="83" t="s">
        <v>488</v>
      </c>
      <c r="AB61" s="83" t="s">
        <v>488</v>
      </c>
      <c r="AC61" s="83" t="s">
        <v>488</v>
      </c>
      <c r="AE61" s="93" t="s">
        <v>2869</v>
      </c>
      <c r="AF61" s="93"/>
      <c r="AG61" s="96" t="s">
        <v>488</v>
      </c>
      <c r="AH61" s="96" t="s">
        <v>488</v>
      </c>
      <c r="AI61" s="96" t="s">
        <v>488</v>
      </c>
      <c r="AJ61" s="96" t="s">
        <v>488</v>
      </c>
      <c r="AK61" s="96" t="s">
        <v>488</v>
      </c>
      <c r="AL61" s="96" t="s">
        <v>488</v>
      </c>
      <c r="AM61" s="96" t="s">
        <v>488</v>
      </c>
      <c r="AN61" s="96" t="s">
        <v>488</v>
      </c>
      <c r="AO61" s="96" t="s">
        <v>488</v>
      </c>
      <c r="AP61" s="96" t="s">
        <v>488</v>
      </c>
      <c r="AQ61" s="96" t="s">
        <v>488</v>
      </c>
      <c r="AR61" s="96" t="s">
        <v>488</v>
      </c>
      <c r="AS61" s="96" t="s">
        <v>488</v>
      </c>
      <c r="AT61" s="96" t="s">
        <v>488</v>
      </c>
      <c r="AU61" s="96" t="s">
        <v>488</v>
      </c>
      <c r="AV61" s="96" t="s">
        <v>488</v>
      </c>
      <c r="AW61" s="96" t="s">
        <v>488</v>
      </c>
      <c r="AX61" s="96" t="s">
        <v>488</v>
      </c>
      <c r="AY61" s="344"/>
      <c r="AZ61" s="93"/>
      <c r="BA61" s="93">
        <v>0</v>
      </c>
      <c r="BB61" s="94">
        <v>0</v>
      </c>
      <c r="BC61" s="93">
        <v>0</v>
      </c>
      <c r="BD61" s="94">
        <v>0</v>
      </c>
      <c r="BE61" s="94">
        <v>0</v>
      </c>
      <c r="BF61" s="94">
        <v>0</v>
      </c>
      <c r="BG61" s="94">
        <v>1</v>
      </c>
      <c r="BH61" s="94">
        <v>0</v>
      </c>
      <c r="BI61" s="94">
        <v>0</v>
      </c>
      <c r="BJ61" s="94">
        <v>0</v>
      </c>
      <c r="BK61" s="94">
        <v>0</v>
      </c>
      <c r="BL61" s="94">
        <v>0</v>
      </c>
      <c r="BM61" s="94">
        <v>0</v>
      </c>
      <c r="BN61" s="94">
        <v>0</v>
      </c>
      <c r="BO61" s="94">
        <v>0</v>
      </c>
      <c r="BP61" s="94">
        <v>0</v>
      </c>
      <c r="BQ61" s="94">
        <v>0</v>
      </c>
      <c r="BR61" s="94">
        <v>0</v>
      </c>
      <c r="BS61" s="94">
        <v>0</v>
      </c>
      <c r="BT61" s="94">
        <v>0</v>
      </c>
      <c r="BU61" s="94"/>
      <c r="BV61" s="94">
        <v>0</v>
      </c>
      <c r="BW61" s="94">
        <v>0</v>
      </c>
      <c r="BX61" s="578">
        <v>0</v>
      </c>
      <c r="BY61" s="94">
        <v>0</v>
      </c>
      <c r="BZ61" s="94">
        <v>0</v>
      </c>
    </row>
    <row r="62" spans="1:78" s="2" customFormat="1" ht="11.45" hidden="1" customHeight="1" x14ac:dyDescent="0.2">
      <c r="A62" s="95"/>
      <c r="B62" s="312"/>
      <c r="C62" s="346" t="s">
        <v>488</v>
      </c>
      <c r="D62" s="312"/>
      <c r="E62" s="127"/>
      <c r="F62" s="126"/>
      <c r="G62" s="241" t="s">
        <v>488</v>
      </c>
      <c r="H62" s="241" t="s">
        <v>488</v>
      </c>
      <c r="I62" s="944"/>
      <c r="J62" s="103"/>
      <c r="K62" s="104"/>
      <c r="L62" s="105"/>
      <c r="M62" s="105"/>
      <c r="N62" s="105"/>
      <c r="O62" s="372" t="s">
        <v>488</v>
      </c>
      <c r="P62" s="352"/>
      <c r="Q62" s="241">
        <v>0</v>
      </c>
      <c r="R62" s="241">
        <v>0</v>
      </c>
      <c r="S62" s="241">
        <v>0</v>
      </c>
      <c r="T62" s="228"/>
      <c r="U62" s="340">
        <v>0</v>
      </c>
      <c r="V62" s="227"/>
      <c r="W62" s="5"/>
      <c r="X62" s="108" t="s">
        <v>488</v>
      </c>
      <c r="Y62" s="109" t="s">
        <v>1625</v>
      </c>
      <c r="Z62" s="123">
        <v>0</v>
      </c>
      <c r="AA62" s="83" t="s">
        <v>488</v>
      </c>
      <c r="AB62" s="83" t="s">
        <v>488</v>
      </c>
      <c r="AC62" s="83" t="s">
        <v>488</v>
      </c>
      <c r="AE62" s="93" t="s">
        <v>2869</v>
      </c>
      <c r="AF62" s="93"/>
      <c r="AG62" s="96" t="s">
        <v>488</v>
      </c>
      <c r="AH62" s="96" t="s">
        <v>488</v>
      </c>
      <c r="AI62" s="96" t="s">
        <v>488</v>
      </c>
      <c r="AJ62" s="96" t="s">
        <v>488</v>
      </c>
      <c r="AK62" s="96" t="s">
        <v>488</v>
      </c>
      <c r="AL62" s="96" t="s">
        <v>488</v>
      </c>
      <c r="AM62" s="96" t="s">
        <v>488</v>
      </c>
      <c r="AN62" s="96" t="s">
        <v>488</v>
      </c>
      <c r="AO62" s="96" t="s">
        <v>488</v>
      </c>
      <c r="AP62" s="96" t="s">
        <v>488</v>
      </c>
      <c r="AQ62" s="96" t="s">
        <v>488</v>
      </c>
      <c r="AR62" s="96" t="s">
        <v>488</v>
      </c>
      <c r="AS62" s="96" t="s">
        <v>488</v>
      </c>
      <c r="AT62" s="96" t="s">
        <v>488</v>
      </c>
      <c r="AU62" s="96" t="s">
        <v>488</v>
      </c>
      <c r="AV62" s="96" t="s">
        <v>488</v>
      </c>
      <c r="AW62" s="96" t="s">
        <v>488</v>
      </c>
      <c r="AX62" s="96" t="s">
        <v>488</v>
      </c>
      <c r="AY62" s="344"/>
      <c r="AZ62" s="93"/>
      <c r="BA62" s="93">
        <v>0</v>
      </c>
      <c r="BB62" s="94">
        <v>0</v>
      </c>
      <c r="BC62" s="93">
        <v>0</v>
      </c>
      <c r="BD62" s="94">
        <v>0</v>
      </c>
      <c r="BE62" s="94">
        <v>0</v>
      </c>
      <c r="BF62" s="94">
        <v>0</v>
      </c>
      <c r="BG62" s="94">
        <v>1</v>
      </c>
      <c r="BH62" s="94">
        <v>0</v>
      </c>
      <c r="BI62" s="94">
        <v>0</v>
      </c>
      <c r="BJ62" s="94">
        <v>0</v>
      </c>
      <c r="BK62" s="94">
        <v>0</v>
      </c>
      <c r="BL62" s="94">
        <v>0</v>
      </c>
      <c r="BM62" s="94">
        <v>0</v>
      </c>
      <c r="BN62" s="94">
        <v>0</v>
      </c>
      <c r="BO62" s="94">
        <v>0</v>
      </c>
      <c r="BP62" s="94">
        <v>0</v>
      </c>
      <c r="BQ62" s="94">
        <v>0</v>
      </c>
      <c r="BR62" s="94">
        <v>0</v>
      </c>
      <c r="BS62" s="94">
        <v>0</v>
      </c>
      <c r="BT62" s="94">
        <v>0</v>
      </c>
      <c r="BU62" s="94"/>
      <c r="BV62" s="94">
        <v>0</v>
      </c>
      <c r="BW62" s="94">
        <v>0</v>
      </c>
      <c r="BX62" s="578">
        <v>0</v>
      </c>
      <c r="BY62" s="94">
        <v>0</v>
      </c>
      <c r="BZ62" s="94">
        <v>0</v>
      </c>
    </row>
    <row r="63" spans="1:78" s="2" customFormat="1" ht="11.45" hidden="1" customHeight="1" x14ac:dyDescent="0.2">
      <c r="A63" s="95"/>
      <c r="B63" s="312"/>
      <c r="C63" s="346" t="s">
        <v>488</v>
      </c>
      <c r="D63" s="312"/>
      <c r="E63" s="127"/>
      <c r="F63" s="126"/>
      <c r="G63" s="241" t="s">
        <v>488</v>
      </c>
      <c r="H63" s="241" t="s">
        <v>488</v>
      </c>
      <c r="I63" s="944"/>
      <c r="J63" s="103"/>
      <c r="K63" s="104"/>
      <c r="L63" s="105"/>
      <c r="M63" s="105"/>
      <c r="N63" s="105"/>
      <c r="O63" s="372" t="s">
        <v>488</v>
      </c>
      <c r="P63" s="352"/>
      <c r="Q63" s="241">
        <v>0</v>
      </c>
      <c r="R63" s="241">
        <v>0</v>
      </c>
      <c r="S63" s="241">
        <v>0</v>
      </c>
      <c r="T63" s="228"/>
      <c r="U63" s="340">
        <v>0</v>
      </c>
      <c r="V63" s="227"/>
      <c r="W63" s="5"/>
      <c r="X63" s="108" t="s">
        <v>488</v>
      </c>
      <c r="Y63" s="109" t="s">
        <v>1625</v>
      </c>
      <c r="Z63" s="123">
        <v>0</v>
      </c>
      <c r="AA63" s="83" t="s">
        <v>488</v>
      </c>
      <c r="AB63" s="83" t="s">
        <v>488</v>
      </c>
      <c r="AC63" s="83" t="s">
        <v>488</v>
      </c>
      <c r="AE63" s="93" t="s">
        <v>2869</v>
      </c>
      <c r="AF63" s="93"/>
      <c r="AG63" s="96" t="s">
        <v>488</v>
      </c>
      <c r="AH63" s="96" t="s">
        <v>488</v>
      </c>
      <c r="AI63" s="96" t="s">
        <v>488</v>
      </c>
      <c r="AJ63" s="96" t="s">
        <v>488</v>
      </c>
      <c r="AK63" s="96" t="s">
        <v>488</v>
      </c>
      <c r="AL63" s="96" t="s">
        <v>488</v>
      </c>
      <c r="AM63" s="96" t="s">
        <v>488</v>
      </c>
      <c r="AN63" s="96" t="s">
        <v>488</v>
      </c>
      <c r="AO63" s="96" t="s">
        <v>488</v>
      </c>
      <c r="AP63" s="96" t="s">
        <v>488</v>
      </c>
      <c r="AQ63" s="96" t="s">
        <v>488</v>
      </c>
      <c r="AR63" s="96" t="s">
        <v>488</v>
      </c>
      <c r="AS63" s="96" t="s">
        <v>488</v>
      </c>
      <c r="AT63" s="96" t="s">
        <v>488</v>
      </c>
      <c r="AU63" s="96" t="s">
        <v>488</v>
      </c>
      <c r="AV63" s="96" t="s">
        <v>488</v>
      </c>
      <c r="AW63" s="96" t="s">
        <v>488</v>
      </c>
      <c r="AX63" s="96" t="s">
        <v>488</v>
      </c>
      <c r="AY63" s="344"/>
      <c r="AZ63" s="93"/>
      <c r="BA63" s="93">
        <v>0</v>
      </c>
      <c r="BB63" s="94">
        <v>0</v>
      </c>
      <c r="BC63" s="93">
        <v>0</v>
      </c>
      <c r="BD63" s="94">
        <v>0</v>
      </c>
      <c r="BE63" s="94">
        <v>0</v>
      </c>
      <c r="BF63" s="94">
        <v>0</v>
      </c>
      <c r="BG63" s="94">
        <v>1</v>
      </c>
      <c r="BH63" s="94">
        <v>0</v>
      </c>
      <c r="BI63" s="94">
        <v>0</v>
      </c>
      <c r="BJ63" s="94">
        <v>0</v>
      </c>
      <c r="BK63" s="94">
        <v>0</v>
      </c>
      <c r="BL63" s="94">
        <v>0</v>
      </c>
      <c r="BM63" s="94">
        <v>0</v>
      </c>
      <c r="BN63" s="94">
        <v>0</v>
      </c>
      <c r="BO63" s="94">
        <v>0</v>
      </c>
      <c r="BP63" s="94">
        <v>0</v>
      </c>
      <c r="BQ63" s="94">
        <v>0</v>
      </c>
      <c r="BR63" s="94">
        <v>0</v>
      </c>
      <c r="BS63" s="94">
        <v>0</v>
      </c>
      <c r="BT63" s="94">
        <v>0</v>
      </c>
      <c r="BU63" s="94"/>
      <c r="BV63" s="94">
        <v>0</v>
      </c>
      <c r="BW63" s="94">
        <v>0</v>
      </c>
      <c r="BX63" s="578">
        <v>0</v>
      </c>
      <c r="BY63" s="94">
        <v>0</v>
      </c>
      <c r="BZ63" s="94">
        <v>0</v>
      </c>
    </row>
    <row r="64" spans="1:78" s="2" customFormat="1" ht="11.45" hidden="1" customHeight="1" x14ac:dyDescent="0.2">
      <c r="A64" s="95"/>
      <c r="B64" s="312"/>
      <c r="C64" s="346" t="s">
        <v>488</v>
      </c>
      <c r="D64" s="312"/>
      <c r="E64" s="127"/>
      <c r="F64" s="126"/>
      <c r="G64" s="241" t="s">
        <v>488</v>
      </c>
      <c r="H64" s="241" t="s">
        <v>488</v>
      </c>
      <c r="I64" s="944"/>
      <c r="J64" s="103"/>
      <c r="K64" s="104"/>
      <c r="L64" s="105"/>
      <c r="M64" s="105"/>
      <c r="N64" s="105"/>
      <c r="O64" s="372" t="s">
        <v>488</v>
      </c>
      <c r="P64" s="352"/>
      <c r="Q64" s="241">
        <v>0</v>
      </c>
      <c r="R64" s="241">
        <v>0</v>
      </c>
      <c r="S64" s="241">
        <v>0</v>
      </c>
      <c r="T64" s="228"/>
      <c r="U64" s="340">
        <v>0</v>
      </c>
      <c r="V64" s="227"/>
      <c r="W64" s="5"/>
      <c r="X64" s="108" t="s">
        <v>488</v>
      </c>
      <c r="Y64" s="109" t="s">
        <v>1625</v>
      </c>
      <c r="Z64" s="123">
        <v>0</v>
      </c>
      <c r="AA64" s="83" t="s">
        <v>488</v>
      </c>
      <c r="AB64" s="83" t="s">
        <v>488</v>
      </c>
      <c r="AC64" s="83" t="s">
        <v>488</v>
      </c>
      <c r="AE64" s="93" t="s">
        <v>2869</v>
      </c>
      <c r="AF64" s="93"/>
      <c r="AG64" s="96" t="s">
        <v>488</v>
      </c>
      <c r="AH64" s="96" t="s">
        <v>488</v>
      </c>
      <c r="AI64" s="96" t="s">
        <v>488</v>
      </c>
      <c r="AJ64" s="96" t="s">
        <v>488</v>
      </c>
      <c r="AK64" s="96" t="s">
        <v>488</v>
      </c>
      <c r="AL64" s="96" t="s">
        <v>488</v>
      </c>
      <c r="AM64" s="96" t="s">
        <v>488</v>
      </c>
      <c r="AN64" s="96" t="s">
        <v>488</v>
      </c>
      <c r="AO64" s="96" t="s">
        <v>488</v>
      </c>
      <c r="AP64" s="96" t="s">
        <v>488</v>
      </c>
      <c r="AQ64" s="96" t="s">
        <v>488</v>
      </c>
      <c r="AR64" s="96" t="s">
        <v>488</v>
      </c>
      <c r="AS64" s="96" t="s">
        <v>488</v>
      </c>
      <c r="AT64" s="96" t="s">
        <v>488</v>
      </c>
      <c r="AU64" s="96" t="s">
        <v>488</v>
      </c>
      <c r="AV64" s="96" t="s">
        <v>488</v>
      </c>
      <c r="AW64" s="96" t="s">
        <v>488</v>
      </c>
      <c r="AX64" s="96" t="s">
        <v>488</v>
      </c>
      <c r="AY64" s="344"/>
      <c r="AZ64" s="93"/>
      <c r="BA64" s="93">
        <v>0</v>
      </c>
      <c r="BB64" s="94">
        <v>0</v>
      </c>
      <c r="BC64" s="93">
        <v>0</v>
      </c>
      <c r="BD64" s="94">
        <v>0</v>
      </c>
      <c r="BE64" s="94">
        <v>0</v>
      </c>
      <c r="BF64" s="94">
        <v>0</v>
      </c>
      <c r="BG64" s="94">
        <v>1</v>
      </c>
      <c r="BH64" s="94">
        <v>0</v>
      </c>
      <c r="BI64" s="94">
        <v>0</v>
      </c>
      <c r="BJ64" s="94">
        <v>0</v>
      </c>
      <c r="BK64" s="94">
        <v>0</v>
      </c>
      <c r="BL64" s="94">
        <v>0</v>
      </c>
      <c r="BM64" s="94">
        <v>0</v>
      </c>
      <c r="BN64" s="94">
        <v>0</v>
      </c>
      <c r="BO64" s="94">
        <v>0</v>
      </c>
      <c r="BP64" s="94">
        <v>0</v>
      </c>
      <c r="BQ64" s="94">
        <v>0</v>
      </c>
      <c r="BR64" s="94">
        <v>0</v>
      </c>
      <c r="BS64" s="94">
        <v>0</v>
      </c>
      <c r="BT64" s="94">
        <v>0</v>
      </c>
      <c r="BU64" s="94"/>
      <c r="BV64" s="94">
        <v>0</v>
      </c>
      <c r="BW64" s="94">
        <v>0</v>
      </c>
      <c r="BX64" s="578">
        <v>0</v>
      </c>
      <c r="BY64" s="94">
        <v>0</v>
      </c>
      <c r="BZ64" s="94">
        <v>0</v>
      </c>
    </row>
    <row r="65" spans="1:78" s="2" customFormat="1" ht="11.45" hidden="1" customHeight="1" x14ac:dyDescent="0.2">
      <c r="A65" s="95"/>
      <c r="B65" s="312"/>
      <c r="C65" s="346" t="s">
        <v>488</v>
      </c>
      <c r="D65" s="312"/>
      <c r="E65" s="127"/>
      <c r="F65" s="126"/>
      <c r="G65" s="241" t="s">
        <v>488</v>
      </c>
      <c r="H65" s="241" t="s">
        <v>488</v>
      </c>
      <c r="I65" s="944"/>
      <c r="J65" s="103"/>
      <c r="K65" s="104"/>
      <c r="L65" s="105"/>
      <c r="M65" s="105"/>
      <c r="N65" s="105"/>
      <c r="O65" s="372" t="s">
        <v>488</v>
      </c>
      <c r="P65" s="352"/>
      <c r="Q65" s="241">
        <v>0</v>
      </c>
      <c r="R65" s="241">
        <v>0</v>
      </c>
      <c r="S65" s="241">
        <v>0</v>
      </c>
      <c r="T65" s="228"/>
      <c r="U65" s="340">
        <v>0</v>
      </c>
      <c r="V65" s="227"/>
      <c r="W65" s="5"/>
      <c r="X65" s="108" t="s">
        <v>488</v>
      </c>
      <c r="Y65" s="109" t="s">
        <v>1625</v>
      </c>
      <c r="Z65" s="123">
        <v>0</v>
      </c>
      <c r="AA65" s="83" t="s">
        <v>488</v>
      </c>
      <c r="AB65" s="83" t="s">
        <v>488</v>
      </c>
      <c r="AC65" s="83" t="s">
        <v>488</v>
      </c>
      <c r="AE65" s="93" t="s">
        <v>2869</v>
      </c>
      <c r="AF65" s="93"/>
      <c r="AG65" s="96" t="s">
        <v>488</v>
      </c>
      <c r="AH65" s="96" t="s">
        <v>488</v>
      </c>
      <c r="AI65" s="96" t="s">
        <v>488</v>
      </c>
      <c r="AJ65" s="96" t="s">
        <v>488</v>
      </c>
      <c r="AK65" s="96" t="s">
        <v>488</v>
      </c>
      <c r="AL65" s="96" t="s">
        <v>488</v>
      </c>
      <c r="AM65" s="96" t="s">
        <v>488</v>
      </c>
      <c r="AN65" s="96" t="s">
        <v>488</v>
      </c>
      <c r="AO65" s="96" t="s">
        <v>488</v>
      </c>
      <c r="AP65" s="96" t="s">
        <v>488</v>
      </c>
      <c r="AQ65" s="96" t="s">
        <v>488</v>
      </c>
      <c r="AR65" s="96" t="s">
        <v>488</v>
      </c>
      <c r="AS65" s="96" t="s">
        <v>488</v>
      </c>
      <c r="AT65" s="96" t="s">
        <v>488</v>
      </c>
      <c r="AU65" s="96" t="s">
        <v>488</v>
      </c>
      <c r="AV65" s="96" t="s">
        <v>488</v>
      </c>
      <c r="AW65" s="96" t="s">
        <v>488</v>
      </c>
      <c r="AX65" s="96" t="s">
        <v>488</v>
      </c>
      <c r="AY65" s="344"/>
      <c r="AZ65" s="93"/>
      <c r="BA65" s="93">
        <v>0</v>
      </c>
      <c r="BB65" s="94">
        <v>0</v>
      </c>
      <c r="BC65" s="93">
        <v>0</v>
      </c>
      <c r="BD65" s="94">
        <v>0</v>
      </c>
      <c r="BE65" s="94">
        <v>0</v>
      </c>
      <c r="BF65" s="94">
        <v>0</v>
      </c>
      <c r="BG65" s="94">
        <v>1</v>
      </c>
      <c r="BH65" s="94">
        <v>0</v>
      </c>
      <c r="BI65" s="94">
        <v>0</v>
      </c>
      <c r="BJ65" s="94">
        <v>0</v>
      </c>
      <c r="BK65" s="94">
        <v>0</v>
      </c>
      <c r="BL65" s="94">
        <v>0</v>
      </c>
      <c r="BM65" s="94">
        <v>0</v>
      </c>
      <c r="BN65" s="94">
        <v>0</v>
      </c>
      <c r="BO65" s="94">
        <v>0</v>
      </c>
      <c r="BP65" s="94">
        <v>0</v>
      </c>
      <c r="BQ65" s="94">
        <v>0</v>
      </c>
      <c r="BR65" s="94">
        <v>0</v>
      </c>
      <c r="BS65" s="94">
        <v>0</v>
      </c>
      <c r="BT65" s="94">
        <v>0</v>
      </c>
      <c r="BU65" s="94"/>
      <c r="BV65" s="94">
        <v>0</v>
      </c>
      <c r="BW65" s="94">
        <v>0</v>
      </c>
      <c r="BX65" s="578">
        <v>0</v>
      </c>
      <c r="BY65" s="94">
        <v>0</v>
      </c>
      <c r="BZ65" s="94">
        <v>0</v>
      </c>
    </row>
    <row r="66" spans="1:78" s="2" customFormat="1" ht="11.45" hidden="1" customHeight="1" x14ac:dyDescent="0.2">
      <c r="A66" s="95"/>
      <c r="B66" s="312"/>
      <c r="C66" s="346" t="s">
        <v>488</v>
      </c>
      <c r="D66" s="312"/>
      <c r="E66" s="127"/>
      <c r="F66" s="126"/>
      <c r="G66" s="241" t="s">
        <v>488</v>
      </c>
      <c r="H66" s="241" t="s">
        <v>488</v>
      </c>
      <c r="I66" s="944"/>
      <c r="J66" s="103"/>
      <c r="K66" s="104"/>
      <c r="L66" s="105"/>
      <c r="M66" s="105"/>
      <c r="N66" s="105"/>
      <c r="O66" s="372" t="s">
        <v>488</v>
      </c>
      <c r="P66" s="352"/>
      <c r="Q66" s="241">
        <v>0</v>
      </c>
      <c r="R66" s="241">
        <v>0</v>
      </c>
      <c r="S66" s="241">
        <v>0</v>
      </c>
      <c r="T66" s="228"/>
      <c r="U66" s="340">
        <v>0</v>
      </c>
      <c r="V66" s="227"/>
      <c r="W66" s="5"/>
      <c r="X66" s="108" t="s">
        <v>488</v>
      </c>
      <c r="Y66" s="109" t="s">
        <v>1625</v>
      </c>
      <c r="Z66" s="123">
        <v>0</v>
      </c>
      <c r="AA66" s="83" t="s">
        <v>488</v>
      </c>
      <c r="AB66" s="83" t="s">
        <v>488</v>
      </c>
      <c r="AC66" s="83" t="s">
        <v>488</v>
      </c>
      <c r="AE66" s="93" t="s">
        <v>2869</v>
      </c>
      <c r="AF66" s="93"/>
      <c r="AG66" s="96" t="s">
        <v>488</v>
      </c>
      <c r="AH66" s="96" t="s">
        <v>488</v>
      </c>
      <c r="AI66" s="96" t="s">
        <v>488</v>
      </c>
      <c r="AJ66" s="96" t="s">
        <v>488</v>
      </c>
      <c r="AK66" s="96" t="s">
        <v>488</v>
      </c>
      <c r="AL66" s="96" t="s">
        <v>488</v>
      </c>
      <c r="AM66" s="96" t="s">
        <v>488</v>
      </c>
      <c r="AN66" s="96" t="s">
        <v>488</v>
      </c>
      <c r="AO66" s="96" t="s">
        <v>488</v>
      </c>
      <c r="AP66" s="96" t="s">
        <v>488</v>
      </c>
      <c r="AQ66" s="96" t="s">
        <v>488</v>
      </c>
      <c r="AR66" s="96" t="s">
        <v>488</v>
      </c>
      <c r="AS66" s="96" t="s">
        <v>488</v>
      </c>
      <c r="AT66" s="96" t="s">
        <v>488</v>
      </c>
      <c r="AU66" s="96" t="s">
        <v>488</v>
      </c>
      <c r="AV66" s="96" t="s">
        <v>488</v>
      </c>
      <c r="AW66" s="96" t="s">
        <v>488</v>
      </c>
      <c r="AX66" s="96" t="s">
        <v>488</v>
      </c>
      <c r="AY66" s="344"/>
      <c r="AZ66" s="93"/>
      <c r="BA66" s="93">
        <v>0</v>
      </c>
      <c r="BB66" s="94">
        <v>0</v>
      </c>
      <c r="BC66" s="93">
        <v>0</v>
      </c>
      <c r="BD66" s="94">
        <v>0</v>
      </c>
      <c r="BE66" s="94">
        <v>0</v>
      </c>
      <c r="BF66" s="94">
        <v>0</v>
      </c>
      <c r="BG66" s="94">
        <v>1</v>
      </c>
      <c r="BH66" s="94">
        <v>0</v>
      </c>
      <c r="BI66" s="94">
        <v>0</v>
      </c>
      <c r="BJ66" s="94">
        <v>0</v>
      </c>
      <c r="BK66" s="94">
        <v>0</v>
      </c>
      <c r="BL66" s="94">
        <v>0</v>
      </c>
      <c r="BM66" s="94">
        <v>0</v>
      </c>
      <c r="BN66" s="94">
        <v>0</v>
      </c>
      <c r="BO66" s="94">
        <v>0</v>
      </c>
      <c r="BP66" s="94">
        <v>0</v>
      </c>
      <c r="BQ66" s="94">
        <v>0</v>
      </c>
      <c r="BR66" s="94">
        <v>0</v>
      </c>
      <c r="BS66" s="94">
        <v>0</v>
      </c>
      <c r="BT66" s="94">
        <v>0</v>
      </c>
      <c r="BU66" s="94"/>
      <c r="BV66" s="94">
        <v>0</v>
      </c>
      <c r="BW66" s="94">
        <v>0</v>
      </c>
      <c r="BX66" s="578">
        <v>0</v>
      </c>
      <c r="BY66" s="94">
        <v>0</v>
      </c>
      <c r="BZ66" s="94">
        <v>0</v>
      </c>
    </row>
    <row r="67" spans="1:78" s="2" customFormat="1" ht="11.45" hidden="1" customHeight="1" x14ac:dyDescent="0.2">
      <c r="A67" s="95"/>
      <c r="B67" s="312"/>
      <c r="C67" s="346" t="s">
        <v>488</v>
      </c>
      <c r="D67" s="312"/>
      <c r="E67" s="127"/>
      <c r="F67" s="126"/>
      <c r="G67" s="241" t="s">
        <v>488</v>
      </c>
      <c r="H67" s="241" t="s">
        <v>488</v>
      </c>
      <c r="I67" s="944"/>
      <c r="J67" s="103"/>
      <c r="K67" s="104"/>
      <c r="L67" s="105"/>
      <c r="M67" s="105"/>
      <c r="N67" s="105"/>
      <c r="O67" s="372" t="s">
        <v>488</v>
      </c>
      <c r="P67" s="352"/>
      <c r="Q67" s="241">
        <v>0</v>
      </c>
      <c r="R67" s="241">
        <v>0</v>
      </c>
      <c r="S67" s="241">
        <v>0</v>
      </c>
      <c r="T67" s="228"/>
      <c r="U67" s="340">
        <v>0</v>
      </c>
      <c r="V67" s="227"/>
      <c r="W67" s="5"/>
      <c r="X67" s="108" t="s">
        <v>488</v>
      </c>
      <c r="Y67" s="109" t="s">
        <v>1625</v>
      </c>
      <c r="Z67" s="123">
        <v>0</v>
      </c>
      <c r="AA67" s="83" t="s">
        <v>488</v>
      </c>
      <c r="AB67" s="83" t="s">
        <v>488</v>
      </c>
      <c r="AC67" s="83" t="s">
        <v>488</v>
      </c>
      <c r="AE67" s="93" t="s">
        <v>2869</v>
      </c>
      <c r="AF67" s="93"/>
      <c r="AG67" s="96" t="s">
        <v>488</v>
      </c>
      <c r="AH67" s="96" t="s">
        <v>488</v>
      </c>
      <c r="AI67" s="96" t="s">
        <v>488</v>
      </c>
      <c r="AJ67" s="96" t="s">
        <v>488</v>
      </c>
      <c r="AK67" s="96" t="s">
        <v>488</v>
      </c>
      <c r="AL67" s="96" t="s">
        <v>488</v>
      </c>
      <c r="AM67" s="96" t="s">
        <v>488</v>
      </c>
      <c r="AN67" s="96" t="s">
        <v>488</v>
      </c>
      <c r="AO67" s="96" t="s">
        <v>488</v>
      </c>
      <c r="AP67" s="96" t="s">
        <v>488</v>
      </c>
      <c r="AQ67" s="96" t="s">
        <v>488</v>
      </c>
      <c r="AR67" s="96" t="s">
        <v>488</v>
      </c>
      <c r="AS67" s="96" t="s">
        <v>488</v>
      </c>
      <c r="AT67" s="96" t="s">
        <v>488</v>
      </c>
      <c r="AU67" s="96" t="s">
        <v>488</v>
      </c>
      <c r="AV67" s="96" t="s">
        <v>488</v>
      </c>
      <c r="AW67" s="96" t="s">
        <v>488</v>
      </c>
      <c r="AX67" s="96" t="s">
        <v>488</v>
      </c>
      <c r="AY67" s="344"/>
      <c r="AZ67" s="93"/>
      <c r="BA67" s="93">
        <v>0</v>
      </c>
      <c r="BB67" s="94">
        <v>0</v>
      </c>
      <c r="BC67" s="93">
        <v>0</v>
      </c>
      <c r="BD67" s="94">
        <v>0</v>
      </c>
      <c r="BE67" s="94">
        <v>0</v>
      </c>
      <c r="BF67" s="94">
        <v>0</v>
      </c>
      <c r="BG67" s="94">
        <v>1</v>
      </c>
      <c r="BH67" s="94">
        <v>0</v>
      </c>
      <c r="BI67" s="94">
        <v>0</v>
      </c>
      <c r="BJ67" s="94">
        <v>0</v>
      </c>
      <c r="BK67" s="94">
        <v>0</v>
      </c>
      <c r="BL67" s="94">
        <v>0</v>
      </c>
      <c r="BM67" s="94">
        <v>0</v>
      </c>
      <c r="BN67" s="94">
        <v>0</v>
      </c>
      <c r="BO67" s="94">
        <v>0</v>
      </c>
      <c r="BP67" s="94">
        <v>0</v>
      </c>
      <c r="BQ67" s="94">
        <v>0</v>
      </c>
      <c r="BR67" s="94">
        <v>0</v>
      </c>
      <c r="BS67" s="94">
        <v>0</v>
      </c>
      <c r="BT67" s="94">
        <v>0</v>
      </c>
      <c r="BU67" s="94"/>
      <c r="BV67" s="94">
        <v>0</v>
      </c>
      <c r="BW67" s="94">
        <v>0</v>
      </c>
      <c r="BX67" s="578">
        <v>0</v>
      </c>
      <c r="BY67" s="94">
        <v>0</v>
      </c>
      <c r="BZ67" s="94">
        <v>0</v>
      </c>
    </row>
    <row r="68" spans="1:78" s="2" customFormat="1" ht="11.45" hidden="1" customHeight="1" x14ac:dyDescent="0.2">
      <c r="A68" s="95"/>
      <c r="B68" s="312"/>
      <c r="C68" s="346" t="s">
        <v>488</v>
      </c>
      <c r="D68" s="312"/>
      <c r="E68" s="127"/>
      <c r="F68" s="126"/>
      <c r="G68" s="241" t="s">
        <v>488</v>
      </c>
      <c r="H68" s="241" t="s">
        <v>488</v>
      </c>
      <c r="I68" s="944"/>
      <c r="J68" s="103"/>
      <c r="K68" s="104"/>
      <c r="L68" s="105"/>
      <c r="M68" s="105"/>
      <c r="N68" s="105"/>
      <c r="O68" s="372" t="s">
        <v>488</v>
      </c>
      <c r="P68" s="352"/>
      <c r="Q68" s="241">
        <v>0</v>
      </c>
      <c r="R68" s="241">
        <v>0</v>
      </c>
      <c r="S68" s="241">
        <v>0</v>
      </c>
      <c r="T68" s="228"/>
      <c r="U68" s="340">
        <v>0</v>
      </c>
      <c r="V68" s="227"/>
      <c r="W68" s="5"/>
      <c r="X68" s="108" t="s">
        <v>488</v>
      </c>
      <c r="Y68" s="109" t="s">
        <v>1625</v>
      </c>
      <c r="Z68" s="123">
        <v>0</v>
      </c>
      <c r="AA68" s="83" t="s">
        <v>488</v>
      </c>
      <c r="AB68" s="83" t="s">
        <v>488</v>
      </c>
      <c r="AC68" s="83" t="s">
        <v>488</v>
      </c>
      <c r="AE68" s="93" t="s">
        <v>2869</v>
      </c>
      <c r="AF68" s="93"/>
      <c r="AG68" s="96" t="s">
        <v>488</v>
      </c>
      <c r="AH68" s="96" t="s">
        <v>488</v>
      </c>
      <c r="AI68" s="96" t="s">
        <v>488</v>
      </c>
      <c r="AJ68" s="96" t="s">
        <v>488</v>
      </c>
      <c r="AK68" s="96" t="s">
        <v>488</v>
      </c>
      <c r="AL68" s="96" t="s">
        <v>488</v>
      </c>
      <c r="AM68" s="96" t="s">
        <v>488</v>
      </c>
      <c r="AN68" s="96" t="s">
        <v>488</v>
      </c>
      <c r="AO68" s="96" t="s">
        <v>488</v>
      </c>
      <c r="AP68" s="96" t="s">
        <v>488</v>
      </c>
      <c r="AQ68" s="96" t="s">
        <v>488</v>
      </c>
      <c r="AR68" s="96" t="s">
        <v>488</v>
      </c>
      <c r="AS68" s="96" t="s">
        <v>488</v>
      </c>
      <c r="AT68" s="96" t="s">
        <v>488</v>
      </c>
      <c r="AU68" s="96" t="s">
        <v>488</v>
      </c>
      <c r="AV68" s="96" t="s">
        <v>488</v>
      </c>
      <c r="AW68" s="96" t="s">
        <v>488</v>
      </c>
      <c r="AX68" s="96" t="s">
        <v>488</v>
      </c>
      <c r="AY68" s="344"/>
      <c r="AZ68" s="93"/>
      <c r="BA68" s="93">
        <v>0</v>
      </c>
      <c r="BB68" s="94">
        <v>0</v>
      </c>
      <c r="BC68" s="93">
        <v>0</v>
      </c>
      <c r="BD68" s="94">
        <v>0</v>
      </c>
      <c r="BE68" s="94">
        <v>0</v>
      </c>
      <c r="BF68" s="94">
        <v>0</v>
      </c>
      <c r="BG68" s="94">
        <v>1</v>
      </c>
      <c r="BH68" s="94">
        <v>0</v>
      </c>
      <c r="BI68" s="94">
        <v>0</v>
      </c>
      <c r="BJ68" s="94">
        <v>0</v>
      </c>
      <c r="BK68" s="94">
        <v>0</v>
      </c>
      <c r="BL68" s="94">
        <v>0</v>
      </c>
      <c r="BM68" s="94">
        <v>0</v>
      </c>
      <c r="BN68" s="94">
        <v>0</v>
      </c>
      <c r="BO68" s="94">
        <v>0</v>
      </c>
      <c r="BP68" s="94">
        <v>0</v>
      </c>
      <c r="BQ68" s="94">
        <v>0</v>
      </c>
      <c r="BR68" s="94">
        <v>0</v>
      </c>
      <c r="BS68" s="94">
        <v>0</v>
      </c>
      <c r="BT68" s="94">
        <v>0</v>
      </c>
      <c r="BU68" s="94"/>
      <c r="BV68" s="94">
        <v>0</v>
      </c>
      <c r="BW68" s="94">
        <v>0</v>
      </c>
      <c r="BX68" s="578">
        <v>0</v>
      </c>
      <c r="BY68" s="94">
        <v>0</v>
      </c>
      <c r="BZ68" s="94">
        <v>0</v>
      </c>
    </row>
    <row r="69" spans="1:78" s="2" customFormat="1" ht="11.45" hidden="1" customHeight="1" x14ac:dyDescent="0.2">
      <c r="A69" s="95"/>
      <c r="B69" s="312"/>
      <c r="C69" s="346" t="s">
        <v>488</v>
      </c>
      <c r="D69" s="312"/>
      <c r="E69" s="127"/>
      <c r="F69" s="126"/>
      <c r="G69" s="241" t="s">
        <v>488</v>
      </c>
      <c r="H69" s="241" t="s">
        <v>488</v>
      </c>
      <c r="I69" s="944"/>
      <c r="J69" s="103"/>
      <c r="K69" s="104"/>
      <c r="L69" s="105"/>
      <c r="M69" s="105"/>
      <c r="N69" s="105"/>
      <c r="O69" s="372" t="s">
        <v>488</v>
      </c>
      <c r="P69" s="352"/>
      <c r="Q69" s="241">
        <v>0</v>
      </c>
      <c r="R69" s="241">
        <v>0</v>
      </c>
      <c r="S69" s="241">
        <v>0</v>
      </c>
      <c r="T69" s="228"/>
      <c r="U69" s="340">
        <v>0</v>
      </c>
      <c r="V69" s="227"/>
      <c r="W69" s="5"/>
      <c r="X69" s="108" t="s">
        <v>488</v>
      </c>
      <c r="Y69" s="109" t="s">
        <v>1625</v>
      </c>
      <c r="Z69" s="123">
        <v>0</v>
      </c>
      <c r="AA69" s="83" t="s">
        <v>488</v>
      </c>
      <c r="AB69" s="83" t="s">
        <v>488</v>
      </c>
      <c r="AC69" s="83" t="s">
        <v>488</v>
      </c>
      <c r="AE69" s="93" t="s">
        <v>2869</v>
      </c>
      <c r="AF69" s="93"/>
      <c r="AG69" s="96" t="s">
        <v>488</v>
      </c>
      <c r="AH69" s="96" t="s">
        <v>488</v>
      </c>
      <c r="AI69" s="96" t="s">
        <v>488</v>
      </c>
      <c r="AJ69" s="96" t="s">
        <v>488</v>
      </c>
      <c r="AK69" s="96" t="s">
        <v>488</v>
      </c>
      <c r="AL69" s="96" t="s">
        <v>488</v>
      </c>
      <c r="AM69" s="96" t="s">
        <v>488</v>
      </c>
      <c r="AN69" s="96" t="s">
        <v>488</v>
      </c>
      <c r="AO69" s="96" t="s">
        <v>488</v>
      </c>
      <c r="AP69" s="96" t="s">
        <v>488</v>
      </c>
      <c r="AQ69" s="96" t="s">
        <v>488</v>
      </c>
      <c r="AR69" s="96" t="s">
        <v>488</v>
      </c>
      <c r="AS69" s="96" t="s">
        <v>488</v>
      </c>
      <c r="AT69" s="96" t="s">
        <v>488</v>
      </c>
      <c r="AU69" s="96" t="s">
        <v>488</v>
      </c>
      <c r="AV69" s="96" t="s">
        <v>488</v>
      </c>
      <c r="AW69" s="96" t="s">
        <v>488</v>
      </c>
      <c r="AX69" s="96" t="s">
        <v>488</v>
      </c>
      <c r="AY69" s="344"/>
      <c r="AZ69" s="93"/>
      <c r="BA69" s="93">
        <v>0</v>
      </c>
      <c r="BB69" s="94">
        <v>0</v>
      </c>
      <c r="BC69" s="93">
        <v>0</v>
      </c>
      <c r="BD69" s="94">
        <v>0</v>
      </c>
      <c r="BE69" s="94">
        <v>0</v>
      </c>
      <c r="BF69" s="94">
        <v>0</v>
      </c>
      <c r="BG69" s="94">
        <v>1</v>
      </c>
      <c r="BH69" s="94">
        <v>0</v>
      </c>
      <c r="BI69" s="94">
        <v>0</v>
      </c>
      <c r="BJ69" s="94">
        <v>0</v>
      </c>
      <c r="BK69" s="94">
        <v>0</v>
      </c>
      <c r="BL69" s="94">
        <v>0</v>
      </c>
      <c r="BM69" s="94">
        <v>0</v>
      </c>
      <c r="BN69" s="94">
        <v>0</v>
      </c>
      <c r="BO69" s="94">
        <v>0</v>
      </c>
      <c r="BP69" s="94">
        <v>0</v>
      </c>
      <c r="BQ69" s="94">
        <v>0</v>
      </c>
      <c r="BR69" s="94">
        <v>0</v>
      </c>
      <c r="BS69" s="94">
        <v>0</v>
      </c>
      <c r="BT69" s="94">
        <v>0</v>
      </c>
      <c r="BU69" s="94"/>
      <c r="BV69" s="94">
        <v>0</v>
      </c>
      <c r="BW69" s="94">
        <v>0</v>
      </c>
      <c r="BX69" s="578">
        <v>0</v>
      </c>
      <c r="BY69" s="94">
        <v>0</v>
      </c>
      <c r="BZ69" s="94">
        <v>0</v>
      </c>
    </row>
    <row r="70" spans="1:78" s="2" customFormat="1" ht="11.45" hidden="1" customHeight="1" x14ac:dyDescent="0.2">
      <c r="A70" s="95"/>
      <c r="B70" s="312"/>
      <c r="C70" s="346" t="s">
        <v>488</v>
      </c>
      <c r="D70" s="312"/>
      <c r="E70" s="127"/>
      <c r="F70" s="126"/>
      <c r="G70" s="241" t="s">
        <v>488</v>
      </c>
      <c r="H70" s="241" t="s">
        <v>488</v>
      </c>
      <c r="I70" s="944"/>
      <c r="J70" s="103"/>
      <c r="K70" s="104"/>
      <c r="L70" s="105"/>
      <c r="M70" s="105"/>
      <c r="N70" s="105"/>
      <c r="O70" s="372" t="s">
        <v>488</v>
      </c>
      <c r="P70" s="352"/>
      <c r="Q70" s="241">
        <v>0</v>
      </c>
      <c r="R70" s="241">
        <v>0</v>
      </c>
      <c r="S70" s="241">
        <v>0</v>
      </c>
      <c r="T70" s="228"/>
      <c r="U70" s="340">
        <v>0</v>
      </c>
      <c r="V70" s="227"/>
      <c r="W70" s="5"/>
      <c r="X70" s="108" t="s">
        <v>488</v>
      </c>
      <c r="Y70" s="109" t="s">
        <v>1625</v>
      </c>
      <c r="Z70" s="123">
        <v>0</v>
      </c>
      <c r="AA70" s="83" t="s">
        <v>488</v>
      </c>
      <c r="AB70" s="83" t="s">
        <v>488</v>
      </c>
      <c r="AC70" s="83" t="s">
        <v>488</v>
      </c>
      <c r="AE70" s="93" t="s">
        <v>2869</v>
      </c>
      <c r="AF70" s="93"/>
      <c r="AG70" s="96" t="s">
        <v>488</v>
      </c>
      <c r="AH70" s="96" t="s">
        <v>488</v>
      </c>
      <c r="AI70" s="96" t="s">
        <v>488</v>
      </c>
      <c r="AJ70" s="96" t="s">
        <v>488</v>
      </c>
      <c r="AK70" s="96" t="s">
        <v>488</v>
      </c>
      <c r="AL70" s="96" t="s">
        <v>488</v>
      </c>
      <c r="AM70" s="96" t="s">
        <v>488</v>
      </c>
      <c r="AN70" s="96" t="s">
        <v>488</v>
      </c>
      <c r="AO70" s="96" t="s">
        <v>488</v>
      </c>
      <c r="AP70" s="96" t="s">
        <v>488</v>
      </c>
      <c r="AQ70" s="96" t="s">
        <v>488</v>
      </c>
      <c r="AR70" s="96" t="s">
        <v>488</v>
      </c>
      <c r="AS70" s="96" t="s">
        <v>488</v>
      </c>
      <c r="AT70" s="96" t="s">
        <v>488</v>
      </c>
      <c r="AU70" s="96" t="s">
        <v>488</v>
      </c>
      <c r="AV70" s="96" t="s">
        <v>488</v>
      </c>
      <c r="AW70" s="96" t="s">
        <v>488</v>
      </c>
      <c r="AX70" s="96" t="s">
        <v>488</v>
      </c>
      <c r="AY70" s="344"/>
      <c r="AZ70" s="93"/>
      <c r="BA70" s="93">
        <v>0</v>
      </c>
      <c r="BB70" s="94">
        <v>0</v>
      </c>
      <c r="BC70" s="93">
        <v>0</v>
      </c>
      <c r="BD70" s="94">
        <v>0</v>
      </c>
      <c r="BE70" s="94">
        <v>0</v>
      </c>
      <c r="BF70" s="94">
        <v>0</v>
      </c>
      <c r="BG70" s="94">
        <v>1</v>
      </c>
      <c r="BH70" s="94">
        <v>0</v>
      </c>
      <c r="BI70" s="94">
        <v>0</v>
      </c>
      <c r="BJ70" s="94">
        <v>0</v>
      </c>
      <c r="BK70" s="94">
        <v>0</v>
      </c>
      <c r="BL70" s="94">
        <v>0</v>
      </c>
      <c r="BM70" s="94">
        <v>0</v>
      </c>
      <c r="BN70" s="94">
        <v>0</v>
      </c>
      <c r="BO70" s="94">
        <v>0</v>
      </c>
      <c r="BP70" s="94">
        <v>0</v>
      </c>
      <c r="BQ70" s="94">
        <v>0</v>
      </c>
      <c r="BR70" s="94">
        <v>0</v>
      </c>
      <c r="BS70" s="94">
        <v>0</v>
      </c>
      <c r="BT70" s="94">
        <v>0</v>
      </c>
      <c r="BU70" s="94"/>
      <c r="BV70" s="94">
        <v>0</v>
      </c>
      <c r="BW70" s="94">
        <v>0</v>
      </c>
      <c r="BX70" s="578">
        <v>0</v>
      </c>
      <c r="BY70" s="94">
        <v>0</v>
      </c>
      <c r="BZ70" s="94">
        <v>0</v>
      </c>
    </row>
    <row r="71" spans="1:78" s="2" customFormat="1" ht="11.45" hidden="1" customHeight="1" x14ac:dyDescent="0.2">
      <c r="A71" s="95"/>
      <c r="B71" s="312"/>
      <c r="C71" s="346" t="s">
        <v>488</v>
      </c>
      <c r="D71" s="312"/>
      <c r="E71" s="127"/>
      <c r="F71" s="126"/>
      <c r="G71" s="241" t="s">
        <v>488</v>
      </c>
      <c r="H71" s="241" t="s">
        <v>488</v>
      </c>
      <c r="I71" s="944"/>
      <c r="J71" s="103"/>
      <c r="K71" s="104"/>
      <c r="L71" s="105"/>
      <c r="M71" s="105"/>
      <c r="N71" s="105"/>
      <c r="O71" s="372" t="s">
        <v>488</v>
      </c>
      <c r="P71" s="352"/>
      <c r="Q71" s="241">
        <v>0</v>
      </c>
      <c r="R71" s="241">
        <v>0</v>
      </c>
      <c r="S71" s="241">
        <v>0</v>
      </c>
      <c r="T71" s="228"/>
      <c r="U71" s="340">
        <v>0</v>
      </c>
      <c r="V71" s="227"/>
      <c r="W71" s="5"/>
      <c r="X71" s="108" t="s">
        <v>488</v>
      </c>
      <c r="Y71" s="109" t="s">
        <v>1625</v>
      </c>
      <c r="Z71" s="123">
        <v>0</v>
      </c>
      <c r="AA71" s="83" t="s">
        <v>488</v>
      </c>
      <c r="AB71" s="83" t="s">
        <v>488</v>
      </c>
      <c r="AC71" s="83" t="s">
        <v>488</v>
      </c>
      <c r="AE71" s="93" t="s">
        <v>2869</v>
      </c>
      <c r="AF71" s="93"/>
      <c r="AG71" s="96" t="s">
        <v>488</v>
      </c>
      <c r="AH71" s="96" t="s">
        <v>488</v>
      </c>
      <c r="AI71" s="96" t="s">
        <v>488</v>
      </c>
      <c r="AJ71" s="96" t="s">
        <v>488</v>
      </c>
      <c r="AK71" s="96" t="s">
        <v>488</v>
      </c>
      <c r="AL71" s="96" t="s">
        <v>488</v>
      </c>
      <c r="AM71" s="96" t="s">
        <v>488</v>
      </c>
      <c r="AN71" s="96" t="s">
        <v>488</v>
      </c>
      <c r="AO71" s="96" t="s">
        <v>488</v>
      </c>
      <c r="AP71" s="96" t="s">
        <v>488</v>
      </c>
      <c r="AQ71" s="96" t="s">
        <v>488</v>
      </c>
      <c r="AR71" s="96" t="s">
        <v>488</v>
      </c>
      <c r="AS71" s="96" t="s">
        <v>488</v>
      </c>
      <c r="AT71" s="96" t="s">
        <v>488</v>
      </c>
      <c r="AU71" s="96" t="s">
        <v>488</v>
      </c>
      <c r="AV71" s="96" t="s">
        <v>488</v>
      </c>
      <c r="AW71" s="96" t="s">
        <v>488</v>
      </c>
      <c r="AX71" s="96" t="s">
        <v>488</v>
      </c>
      <c r="AY71" s="344"/>
      <c r="AZ71" s="93"/>
      <c r="BA71" s="93">
        <v>0</v>
      </c>
      <c r="BB71" s="94">
        <v>0</v>
      </c>
      <c r="BC71" s="93">
        <v>0</v>
      </c>
      <c r="BD71" s="94">
        <v>0</v>
      </c>
      <c r="BE71" s="94">
        <v>0</v>
      </c>
      <c r="BF71" s="94">
        <v>0</v>
      </c>
      <c r="BG71" s="94">
        <v>1</v>
      </c>
      <c r="BH71" s="94">
        <v>0</v>
      </c>
      <c r="BI71" s="94">
        <v>0</v>
      </c>
      <c r="BJ71" s="94">
        <v>0</v>
      </c>
      <c r="BK71" s="94">
        <v>0</v>
      </c>
      <c r="BL71" s="94">
        <v>0</v>
      </c>
      <c r="BM71" s="94">
        <v>0</v>
      </c>
      <c r="BN71" s="94">
        <v>0</v>
      </c>
      <c r="BO71" s="94">
        <v>0</v>
      </c>
      <c r="BP71" s="94">
        <v>0</v>
      </c>
      <c r="BQ71" s="94">
        <v>0</v>
      </c>
      <c r="BR71" s="94">
        <v>0</v>
      </c>
      <c r="BS71" s="94">
        <v>0</v>
      </c>
      <c r="BT71" s="94">
        <v>0</v>
      </c>
      <c r="BU71" s="94"/>
      <c r="BV71" s="94">
        <v>0</v>
      </c>
      <c r="BW71" s="94">
        <v>0</v>
      </c>
      <c r="BX71" s="578">
        <v>0</v>
      </c>
      <c r="BY71" s="94">
        <v>0</v>
      </c>
      <c r="BZ71" s="94">
        <v>0</v>
      </c>
    </row>
    <row r="72" spans="1:78" s="2" customFormat="1" ht="11.45" hidden="1" customHeight="1" x14ac:dyDescent="0.2">
      <c r="A72" s="95"/>
      <c r="B72" s="312"/>
      <c r="C72" s="346" t="s">
        <v>488</v>
      </c>
      <c r="D72" s="312"/>
      <c r="E72" s="127"/>
      <c r="F72" s="126"/>
      <c r="G72" s="241" t="s">
        <v>488</v>
      </c>
      <c r="H72" s="241" t="s">
        <v>488</v>
      </c>
      <c r="I72" s="944"/>
      <c r="J72" s="103"/>
      <c r="K72" s="104"/>
      <c r="L72" s="105"/>
      <c r="M72" s="105"/>
      <c r="N72" s="105"/>
      <c r="O72" s="372" t="s">
        <v>488</v>
      </c>
      <c r="P72" s="352"/>
      <c r="Q72" s="241">
        <v>0</v>
      </c>
      <c r="R72" s="241">
        <v>0</v>
      </c>
      <c r="S72" s="241">
        <v>0</v>
      </c>
      <c r="T72" s="228"/>
      <c r="U72" s="340">
        <v>0</v>
      </c>
      <c r="V72" s="227"/>
      <c r="W72" s="5"/>
      <c r="X72" s="108" t="s">
        <v>488</v>
      </c>
      <c r="Y72" s="109" t="s">
        <v>1625</v>
      </c>
      <c r="Z72" s="123">
        <v>0</v>
      </c>
      <c r="AA72" s="83" t="s">
        <v>488</v>
      </c>
      <c r="AB72" s="83" t="s">
        <v>488</v>
      </c>
      <c r="AC72" s="83" t="s">
        <v>488</v>
      </c>
      <c r="AE72" s="93" t="s">
        <v>2869</v>
      </c>
      <c r="AF72" s="93"/>
      <c r="AG72" s="96" t="s">
        <v>488</v>
      </c>
      <c r="AH72" s="96" t="s">
        <v>488</v>
      </c>
      <c r="AI72" s="96" t="s">
        <v>488</v>
      </c>
      <c r="AJ72" s="96" t="s">
        <v>488</v>
      </c>
      <c r="AK72" s="96" t="s">
        <v>488</v>
      </c>
      <c r="AL72" s="96" t="s">
        <v>488</v>
      </c>
      <c r="AM72" s="96" t="s">
        <v>488</v>
      </c>
      <c r="AN72" s="96" t="s">
        <v>488</v>
      </c>
      <c r="AO72" s="96" t="s">
        <v>488</v>
      </c>
      <c r="AP72" s="96" t="s">
        <v>488</v>
      </c>
      <c r="AQ72" s="96" t="s">
        <v>488</v>
      </c>
      <c r="AR72" s="96" t="s">
        <v>488</v>
      </c>
      <c r="AS72" s="96" t="s">
        <v>488</v>
      </c>
      <c r="AT72" s="96" t="s">
        <v>488</v>
      </c>
      <c r="AU72" s="96" t="s">
        <v>488</v>
      </c>
      <c r="AV72" s="96" t="s">
        <v>488</v>
      </c>
      <c r="AW72" s="96" t="s">
        <v>488</v>
      </c>
      <c r="AX72" s="96" t="s">
        <v>488</v>
      </c>
      <c r="AY72" s="344"/>
      <c r="AZ72" s="93"/>
      <c r="BA72" s="93">
        <v>0</v>
      </c>
      <c r="BB72" s="94">
        <v>0</v>
      </c>
      <c r="BC72" s="93">
        <v>0</v>
      </c>
      <c r="BD72" s="94">
        <v>0</v>
      </c>
      <c r="BE72" s="94">
        <v>0</v>
      </c>
      <c r="BF72" s="94">
        <v>0</v>
      </c>
      <c r="BG72" s="94">
        <v>1</v>
      </c>
      <c r="BH72" s="94">
        <v>0</v>
      </c>
      <c r="BI72" s="94">
        <v>0</v>
      </c>
      <c r="BJ72" s="94">
        <v>0</v>
      </c>
      <c r="BK72" s="94">
        <v>0</v>
      </c>
      <c r="BL72" s="94">
        <v>0</v>
      </c>
      <c r="BM72" s="94">
        <v>0</v>
      </c>
      <c r="BN72" s="94">
        <v>0</v>
      </c>
      <c r="BO72" s="94">
        <v>0</v>
      </c>
      <c r="BP72" s="94">
        <v>0</v>
      </c>
      <c r="BQ72" s="94">
        <v>0</v>
      </c>
      <c r="BR72" s="94">
        <v>0</v>
      </c>
      <c r="BS72" s="94">
        <v>0</v>
      </c>
      <c r="BT72" s="94">
        <v>0</v>
      </c>
      <c r="BU72" s="94"/>
      <c r="BV72" s="94">
        <v>0</v>
      </c>
      <c r="BW72" s="94">
        <v>0</v>
      </c>
      <c r="BX72" s="578">
        <v>0</v>
      </c>
      <c r="BY72" s="94">
        <v>0</v>
      </c>
      <c r="BZ72" s="94">
        <v>0</v>
      </c>
    </row>
    <row r="73" spans="1:78" s="2" customFormat="1" ht="11.45" hidden="1" customHeight="1" x14ac:dyDescent="0.2">
      <c r="A73" s="95"/>
      <c r="B73" s="312"/>
      <c r="C73" s="346" t="s">
        <v>488</v>
      </c>
      <c r="D73" s="312"/>
      <c r="E73" s="127"/>
      <c r="F73" s="126"/>
      <c r="G73" s="241" t="s">
        <v>488</v>
      </c>
      <c r="H73" s="241" t="s">
        <v>488</v>
      </c>
      <c r="I73" s="944"/>
      <c r="J73" s="103"/>
      <c r="K73" s="104"/>
      <c r="L73" s="105"/>
      <c r="M73" s="105"/>
      <c r="N73" s="105"/>
      <c r="O73" s="372" t="s">
        <v>488</v>
      </c>
      <c r="P73" s="352"/>
      <c r="Q73" s="241">
        <v>0</v>
      </c>
      <c r="R73" s="241">
        <v>0</v>
      </c>
      <c r="S73" s="241">
        <v>0</v>
      </c>
      <c r="T73" s="228"/>
      <c r="U73" s="340">
        <v>0</v>
      </c>
      <c r="V73" s="227"/>
      <c r="W73" s="5"/>
      <c r="X73" s="108" t="s">
        <v>488</v>
      </c>
      <c r="Y73" s="109" t="s">
        <v>1625</v>
      </c>
      <c r="Z73" s="123">
        <v>0</v>
      </c>
      <c r="AA73" s="83" t="s">
        <v>488</v>
      </c>
      <c r="AB73" s="83" t="s">
        <v>488</v>
      </c>
      <c r="AC73" s="83" t="s">
        <v>488</v>
      </c>
      <c r="AE73" s="93" t="s">
        <v>2869</v>
      </c>
      <c r="AF73" s="93"/>
      <c r="AG73" s="96" t="s">
        <v>488</v>
      </c>
      <c r="AH73" s="96" t="s">
        <v>488</v>
      </c>
      <c r="AI73" s="96" t="s">
        <v>488</v>
      </c>
      <c r="AJ73" s="96" t="s">
        <v>488</v>
      </c>
      <c r="AK73" s="96" t="s">
        <v>488</v>
      </c>
      <c r="AL73" s="96" t="s">
        <v>488</v>
      </c>
      <c r="AM73" s="96" t="s">
        <v>488</v>
      </c>
      <c r="AN73" s="96" t="s">
        <v>488</v>
      </c>
      <c r="AO73" s="96" t="s">
        <v>488</v>
      </c>
      <c r="AP73" s="96" t="s">
        <v>488</v>
      </c>
      <c r="AQ73" s="96" t="s">
        <v>488</v>
      </c>
      <c r="AR73" s="96" t="s">
        <v>488</v>
      </c>
      <c r="AS73" s="96" t="s">
        <v>488</v>
      </c>
      <c r="AT73" s="96" t="s">
        <v>488</v>
      </c>
      <c r="AU73" s="96" t="s">
        <v>488</v>
      </c>
      <c r="AV73" s="96" t="s">
        <v>488</v>
      </c>
      <c r="AW73" s="96" t="s">
        <v>488</v>
      </c>
      <c r="AX73" s="96" t="s">
        <v>488</v>
      </c>
      <c r="AY73" s="344"/>
      <c r="AZ73" s="93"/>
      <c r="BA73" s="93">
        <v>0</v>
      </c>
      <c r="BB73" s="94">
        <v>0</v>
      </c>
      <c r="BC73" s="93">
        <v>0</v>
      </c>
      <c r="BD73" s="94">
        <v>0</v>
      </c>
      <c r="BE73" s="94">
        <v>0</v>
      </c>
      <c r="BF73" s="94">
        <v>0</v>
      </c>
      <c r="BG73" s="94">
        <v>1</v>
      </c>
      <c r="BH73" s="94">
        <v>0</v>
      </c>
      <c r="BI73" s="94">
        <v>0</v>
      </c>
      <c r="BJ73" s="94">
        <v>0</v>
      </c>
      <c r="BK73" s="94">
        <v>0</v>
      </c>
      <c r="BL73" s="94">
        <v>0</v>
      </c>
      <c r="BM73" s="94">
        <v>0</v>
      </c>
      <c r="BN73" s="94">
        <v>0</v>
      </c>
      <c r="BO73" s="94">
        <v>0</v>
      </c>
      <c r="BP73" s="94">
        <v>0</v>
      </c>
      <c r="BQ73" s="94">
        <v>0</v>
      </c>
      <c r="BR73" s="94">
        <v>0</v>
      </c>
      <c r="BS73" s="94">
        <v>0</v>
      </c>
      <c r="BT73" s="94">
        <v>0</v>
      </c>
      <c r="BU73" s="94"/>
      <c r="BV73" s="94">
        <v>0</v>
      </c>
      <c r="BW73" s="94">
        <v>0</v>
      </c>
      <c r="BX73" s="578">
        <v>0</v>
      </c>
      <c r="BY73" s="94">
        <v>0</v>
      </c>
      <c r="BZ73" s="94">
        <v>0</v>
      </c>
    </row>
    <row r="74" spans="1:78" s="2" customFormat="1" ht="11.45" hidden="1" customHeight="1" x14ac:dyDescent="0.2">
      <c r="A74" s="95"/>
      <c r="B74" s="312"/>
      <c r="C74" s="346" t="s">
        <v>488</v>
      </c>
      <c r="D74" s="312"/>
      <c r="E74" s="127"/>
      <c r="F74" s="126"/>
      <c r="G74" s="241" t="s">
        <v>488</v>
      </c>
      <c r="H74" s="241" t="s">
        <v>488</v>
      </c>
      <c r="I74" s="944"/>
      <c r="J74" s="103"/>
      <c r="K74" s="104"/>
      <c r="L74" s="105"/>
      <c r="M74" s="105"/>
      <c r="N74" s="105"/>
      <c r="O74" s="372" t="s">
        <v>488</v>
      </c>
      <c r="P74" s="352"/>
      <c r="Q74" s="241">
        <v>0</v>
      </c>
      <c r="R74" s="241">
        <v>0</v>
      </c>
      <c r="S74" s="241">
        <v>0</v>
      </c>
      <c r="T74" s="228"/>
      <c r="U74" s="340">
        <v>0</v>
      </c>
      <c r="V74" s="227"/>
      <c r="W74" s="5"/>
      <c r="X74" s="108" t="s">
        <v>488</v>
      </c>
      <c r="Y74" s="109" t="s">
        <v>1625</v>
      </c>
      <c r="Z74" s="123">
        <v>0</v>
      </c>
      <c r="AA74" s="83" t="s">
        <v>488</v>
      </c>
      <c r="AB74" s="83" t="s">
        <v>488</v>
      </c>
      <c r="AC74" s="83" t="s">
        <v>488</v>
      </c>
      <c r="AE74" s="93" t="s">
        <v>2869</v>
      </c>
      <c r="AF74" s="93"/>
      <c r="AG74" s="96" t="s">
        <v>488</v>
      </c>
      <c r="AH74" s="96" t="s">
        <v>488</v>
      </c>
      <c r="AI74" s="96" t="s">
        <v>488</v>
      </c>
      <c r="AJ74" s="96" t="s">
        <v>488</v>
      </c>
      <c r="AK74" s="96" t="s">
        <v>488</v>
      </c>
      <c r="AL74" s="96" t="s">
        <v>488</v>
      </c>
      <c r="AM74" s="96" t="s">
        <v>488</v>
      </c>
      <c r="AN74" s="96" t="s">
        <v>488</v>
      </c>
      <c r="AO74" s="96" t="s">
        <v>488</v>
      </c>
      <c r="AP74" s="96" t="s">
        <v>488</v>
      </c>
      <c r="AQ74" s="96" t="s">
        <v>488</v>
      </c>
      <c r="AR74" s="96" t="s">
        <v>488</v>
      </c>
      <c r="AS74" s="96" t="s">
        <v>488</v>
      </c>
      <c r="AT74" s="96" t="s">
        <v>488</v>
      </c>
      <c r="AU74" s="96" t="s">
        <v>488</v>
      </c>
      <c r="AV74" s="96" t="s">
        <v>488</v>
      </c>
      <c r="AW74" s="96" t="s">
        <v>488</v>
      </c>
      <c r="AX74" s="96" t="s">
        <v>488</v>
      </c>
      <c r="AY74" s="344"/>
      <c r="AZ74" s="93"/>
      <c r="BA74" s="93">
        <v>0</v>
      </c>
      <c r="BB74" s="94">
        <v>0</v>
      </c>
      <c r="BC74" s="93">
        <v>0</v>
      </c>
      <c r="BD74" s="94">
        <v>0</v>
      </c>
      <c r="BE74" s="94">
        <v>0</v>
      </c>
      <c r="BF74" s="94">
        <v>0</v>
      </c>
      <c r="BG74" s="94">
        <v>1</v>
      </c>
      <c r="BH74" s="94">
        <v>0</v>
      </c>
      <c r="BI74" s="94">
        <v>0</v>
      </c>
      <c r="BJ74" s="94">
        <v>0</v>
      </c>
      <c r="BK74" s="94">
        <v>0</v>
      </c>
      <c r="BL74" s="94">
        <v>0</v>
      </c>
      <c r="BM74" s="94">
        <v>0</v>
      </c>
      <c r="BN74" s="94">
        <v>0</v>
      </c>
      <c r="BO74" s="94">
        <v>0</v>
      </c>
      <c r="BP74" s="94">
        <v>0</v>
      </c>
      <c r="BQ74" s="94">
        <v>0</v>
      </c>
      <c r="BR74" s="94">
        <v>0</v>
      </c>
      <c r="BS74" s="94">
        <v>0</v>
      </c>
      <c r="BT74" s="94">
        <v>0</v>
      </c>
      <c r="BU74" s="94"/>
      <c r="BV74" s="94">
        <v>0</v>
      </c>
      <c r="BW74" s="94">
        <v>0</v>
      </c>
      <c r="BX74" s="578">
        <v>0</v>
      </c>
      <c r="BY74" s="94">
        <v>0</v>
      </c>
      <c r="BZ74" s="94">
        <v>0</v>
      </c>
    </row>
    <row r="75" spans="1:78" s="2" customFormat="1" ht="11.45" hidden="1" customHeight="1" x14ac:dyDescent="0.2">
      <c r="A75" s="95"/>
      <c r="B75" s="312"/>
      <c r="C75" s="346" t="s">
        <v>488</v>
      </c>
      <c r="D75" s="312"/>
      <c r="E75" s="127"/>
      <c r="F75" s="126"/>
      <c r="G75" s="241" t="s">
        <v>488</v>
      </c>
      <c r="H75" s="241" t="s">
        <v>488</v>
      </c>
      <c r="I75" s="944"/>
      <c r="J75" s="103"/>
      <c r="K75" s="104"/>
      <c r="L75" s="105"/>
      <c r="M75" s="105"/>
      <c r="N75" s="105"/>
      <c r="O75" s="372" t="s">
        <v>488</v>
      </c>
      <c r="P75" s="352"/>
      <c r="Q75" s="241">
        <v>0</v>
      </c>
      <c r="R75" s="241">
        <v>0</v>
      </c>
      <c r="S75" s="241">
        <v>0</v>
      </c>
      <c r="T75" s="228"/>
      <c r="U75" s="340">
        <v>0</v>
      </c>
      <c r="V75" s="227"/>
      <c r="W75" s="5"/>
      <c r="X75" s="108" t="s">
        <v>488</v>
      </c>
      <c r="Y75" s="109" t="s">
        <v>1625</v>
      </c>
      <c r="Z75" s="123">
        <v>0</v>
      </c>
      <c r="AA75" s="83" t="s">
        <v>488</v>
      </c>
      <c r="AB75" s="83" t="s">
        <v>488</v>
      </c>
      <c r="AC75" s="83" t="s">
        <v>488</v>
      </c>
      <c r="AE75" s="93" t="s">
        <v>2869</v>
      </c>
      <c r="AF75" s="93"/>
      <c r="AG75" s="96" t="s">
        <v>488</v>
      </c>
      <c r="AH75" s="96" t="s">
        <v>488</v>
      </c>
      <c r="AI75" s="96" t="s">
        <v>488</v>
      </c>
      <c r="AJ75" s="96" t="s">
        <v>488</v>
      </c>
      <c r="AK75" s="96" t="s">
        <v>488</v>
      </c>
      <c r="AL75" s="96" t="s">
        <v>488</v>
      </c>
      <c r="AM75" s="96" t="s">
        <v>488</v>
      </c>
      <c r="AN75" s="96" t="s">
        <v>488</v>
      </c>
      <c r="AO75" s="96" t="s">
        <v>488</v>
      </c>
      <c r="AP75" s="96" t="s">
        <v>488</v>
      </c>
      <c r="AQ75" s="96" t="s">
        <v>488</v>
      </c>
      <c r="AR75" s="96" t="s">
        <v>488</v>
      </c>
      <c r="AS75" s="96" t="s">
        <v>488</v>
      </c>
      <c r="AT75" s="96" t="s">
        <v>488</v>
      </c>
      <c r="AU75" s="96" t="s">
        <v>488</v>
      </c>
      <c r="AV75" s="96" t="s">
        <v>488</v>
      </c>
      <c r="AW75" s="96" t="s">
        <v>488</v>
      </c>
      <c r="AX75" s="96" t="s">
        <v>488</v>
      </c>
      <c r="AY75" s="344"/>
      <c r="AZ75" s="93"/>
      <c r="BA75" s="93">
        <v>0</v>
      </c>
      <c r="BB75" s="94">
        <v>0</v>
      </c>
      <c r="BC75" s="93">
        <v>0</v>
      </c>
      <c r="BD75" s="94">
        <v>0</v>
      </c>
      <c r="BE75" s="94">
        <v>0</v>
      </c>
      <c r="BF75" s="94">
        <v>0</v>
      </c>
      <c r="BG75" s="94">
        <v>1</v>
      </c>
      <c r="BH75" s="94">
        <v>0</v>
      </c>
      <c r="BI75" s="94">
        <v>0</v>
      </c>
      <c r="BJ75" s="94">
        <v>0</v>
      </c>
      <c r="BK75" s="94">
        <v>0</v>
      </c>
      <c r="BL75" s="94">
        <v>0</v>
      </c>
      <c r="BM75" s="94">
        <v>0</v>
      </c>
      <c r="BN75" s="94">
        <v>0</v>
      </c>
      <c r="BO75" s="94">
        <v>0</v>
      </c>
      <c r="BP75" s="94">
        <v>0</v>
      </c>
      <c r="BQ75" s="94">
        <v>0</v>
      </c>
      <c r="BR75" s="94">
        <v>0</v>
      </c>
      <c r="BS75" s="94">
        <v>0</v>
      </c>
      <c r="BT75" s="94">
        <v>0</v>
      </c>
      <c r="BU75" s="94"/>
      <c r="BV75" s="94">
        <v>0</v>
      </c>
      <c r="BW75" s="94">
        <v>0</v>
      </c>
      <c r="BX75" s="578">
        <v>0</v>
      </c>
      <c r="BY75" s="94">
        <v>0</v>
      </c>
      <c r="BZ75" s="94">
        <v>0</v>
      </c>
    </row>
    <row r="76" spans="1:78" s="2" customFormat="1" ht="11.45" hidden="1" customHeight="1" x14ac:dyDescent="0.2">
      <c r="A76" s="95"/>
      <c r="B76" s="312"/>
      <c r="C76" s="346" t="s">
        <v>488</v>
      </c>
      <c r="D76" s="312"/>
      <c r="E76" s="127"/>
      <c r="F76" s="126"/>
      <c r="G76" s="241" t="s">
        <v>488</v>
      </c>
      <c r="H76" s="241" t="s">
        <v>488</v>
      </c>
      <c r="I76" s="944"/>
      <c r="J76" s="103"/>
      <c r="K76" s="104"/>
      <c r="L76" s="105"/>
      <c r="M76" s="105"/>
      <c r="N76" s="105"/>
      <c r="O76" s="372" t="s">
        <v>488</v>
      </c>
      <c r="P76" s="352"/>
      <c r="Q76" s="241">
        <v>0</v>
      </c>
      <c r="R76" s="241">
        <v>0</v>
      </c>
      <c r="S76" s="241">
        <v>0</v>
      </c>
      <c r="T76" s="228"/>
      <c r="U76" s="340">
        <v>0</v>
      </c>
      <c r="V76" s="227"/>
      <c r="W76" s="5"/>
      <c r="X76" s="108" t="s">
        <v>488</v>
      </c>
      <c r="Y76" s="109" t="s">
        <v>1625</v>
      </c>
      <c r="Z76" s="123">
        <v>0</v>
      </c>
      <c r="AA76" s="83" t="s">
        <v>488</v>
      </c>
      <c r="AB76" s="83" t="s">
        <v>488</v>
      </c>
      <c r="AC76" s="83" t="s">
        <v>488</v>
      </c>
      <c r="AE76" s="93" t="s">
        <v>2869</v>
      </c>
      <c r="AF76" s="93"/>
      <c r="AG76" s="96" t="s">
        <v>488</v>
      </c>
      <c r="AH76" s="96" t="s">
        <v>488</v>
      </c>
      <c r="AI76" s="96" t="s">
        <v>488</v>
      </c>
      <c r="AJ76" s="96" t="s">
        <v>488</v>
      </c>
      <c r="AK76" s="96" t="s">
        <v>488</v>
      </c>
      <c r="AL76" s="96" t="s">
        <v>488</v>
      </c>
      <c r="AM76" s="96" t="s">
        <v>488</v>
      </c>
      <c r="AN76" s="96" t="s">
        <v>488</v>
      </c>
      <c r="AO76" s="96" t="s">
        <v>488</v>
      </c>
      <c r="AP76" s="96" t="s">
        <v>488</v>
      </c>
      <c r="AQ76" s="96" t="s">
        <v>488</v>
      </c>
      <c r="AR76" s="96" t="s">
        <v>488</v>
      </c>
      <c r="AS76" s="96" t="s">
        <v>488</v>
      </c>
      <c r="AT76" s="96" t="s">
        <v>488</v>
      </c>
      <c r="AU76" s="96" t="s">
        <v>488</v>
      </c>
      <c r="AV76" s="96" t="s">
        <v>488</v>
      </c>
      <c r="AW76" s="96" t="s">
        <v>488</v>
      </c>
      <c r="AX76" s="96" t="s">
        <v>488</v>
      </c>
      <c r="AY76" s="344"/>
      <c r="AZ76" s="93"/>
      <c r="BA76" s="93">
        <v>0</v>
      </c>
      <c r="BB76" s="94">
        <v>0</v>
      </c>
      <c r="BC76" s="93">
        <v>0</v>
      </c>
      <c r="BD76" s="94">
        <v>0</v>
      </c>
      <c r="BE76" s="94">
        <v>0</v>
      </c>
      <c r="BF76" s="94">
        <v>0</v>
      </c>
      <c r="BG76" s="94">
        <v>1</v>
      </c>
      <c r="BH76" s="94">
        <v>0</v>
      </c>
      <c r="BI76" s="94">
        <v>0</v>
      </c>
      <c r="BJ76" s="94">
        <v>0</v>
      </c>
      <c r="BK76" s="94">
        <v>0</v>
      </c>
      <c r="BL76" s="94">
        <v>0</v>
      </c>
      <c r="BM76" s="94">
        <v>0</v>
      </c>
      <c r="BN76" s="94">
        <v>0</v>
      </c>
      <c r="BO76" s="94">
        <v>0</v>
      </c>
      <c r="BP76" s="94">
        <v>0</v>
      </c>
      <c r="BQ76" s="94">
        <v>0</v>
      </c>
      <c r="BR76" s="94">
        <v>0</v>
      </c>
      <c r="BS76" s="94">
        <v>0</v>
      </c>
      <c r="BT76" s="94">
        <v>0</v>
      </c>
      <c r="BU76" s="94"/>
      <c r="BV76" s="94">
        <v>0</v>
      </c>
      <c r="BW76" s="94">
        <v>0</v>
      </c>
      <c r="BX76" s="578">
        <v>0</v>
      </c>
      <c r="BY76" s="94">
        <v>0</v>
      </c>
      <c r="BZ76" s="94">
        <v>0</v>
      </c>
    </row>
    <row r="77" spans="1:78" s="2" customFormat="1" ht="11.45" hidden="1" customHeight="1" x14ac:dyDescent="0.2">
      <c r="A77" s="95"/>
      <c r="B77" s="312"/>
      <c r="C77" s="347" t="s">
        <v>2377</v>
      </c>
      <c r="D77" s="312"/>
      <c r="E77" s="227"/>
      <c r="F77" s="228"/>
      <c r="G77" s="228"/>
      <c r="H77" s="353" t="s">
        <v>796</v>
      </c>
      <c r="I77" s="354"/>
      <c r="J77" s="259"/>
      <c r="K77" s="358">
        <v>0</v>
      </c>
      <c r="L77" s="352"/>
      <c r="M77" s="352"/>
      <c r="N77" s="352"/>
      <c r="O77" s="352"/>
      <c r="P77" s="352"/>
      <c r="Q77" s="358">
        <v>0</v>
      </c>
      <c r="R77" s="358">
        <v>0</v>
      </c>
      <c r="S77" s="358">
        <v>0</v>
      </c>
      <c r="T77" s="228"/>
      <c r="U77" s="358">
        <v>0</v>
      </c>
      <c r="V77" s="227"/>
      <c r="W77" s="5"/>
      <c r="X77" s="97" t="s">
        <v>2377</v>
      </c>
      <c r="Y77" s="83"/>
      <c r="AE77" s="93"/>
      <c r="AF77" s="93"/>
      <c r="AG77" s="93"/>
      <c r="AH77" s="93"/>
      <c r="AI77" s="93"/>
      <c r="AJ77" s="93"/>
      <c r="AK77" s="93"/>
      <c r="AL77" s="93"/>
      <c r="AM77" s="93"/>
      <c r="AN77" s="93"/>
      <c r="AO77" s="93"/>
      <c r="AP77" s="93"/>
      <c r="AQ77" s="93"/>
      <c r="AR77" s="93"/>
      <c r="AS77" s="93"/>
      <c r="AT77" s="93"/>
      <c r="AU77" s="93"/>
      <c r="AV77" s="93"/>
      <c r="AW77" s="93"/>
      <c r="AX77" s="93"/>
      <c r="AY77" s="93"/>
      <c r="AZ77" s="93"/>
    </row>
    <row r="78" spans="1:78" s="2" customFormat="1" ht="11.45" hidden="1" customHeight="1" x14ac:dyDescent="0.2">
      <c r="A78" s="95"/>
      <c r="B78" s="312"/>
      <c r="C78" s="312"/>
      <c r="D78" s="312"/>
      <c r="E78" s="227"/>
      <c r="F78" s="228"/>
      <c r="G78" s="228"/>
      <c r="H78" s="228"/>
      <c r="I78" s="354"/>
      <c r="J78" s="259"/>
      <c r="K78" s="259"/>
      <c r="L78" s="352"/>
      <c r="M78" s="352"/>
      <c r="N78" s="352"/>
      <c r="O78" s="352"/>
      <c r="P78" s="352"/>
      <c r="Q78" s="228"/>
      <c r="R78" s="228"/>
      <c r="S78" s="228"/>
      <c r="T78" s="228"/>
      <c r="U78" s="228"/>
      <c r="V78" s="227"/>
      <c r="Y78" s="83"/>
    </row>
    <row r="79" spans="1:78" s="2" customFormat="1" ht="11.45" hidden="1" customHeight="1" x14ac:dyDescent="0.2">
      <c r="A79" s="95"/>
      <c r="B79" s="312"/>
      <c r="C79" s="312"/>
      <c r="D79" s="312"/>
      <c r="E79" s="227"/>
      <c r="F79" s="228"/>
      <c r="G79" s="228"/>
      <c r="H79" s="228"/>
      <c r="I79" s="354"/>
      <c r="J79" s="259"/>
      <c r="K79" s="259"/>
      <c r="L79" s="352"/>
      <c r="M79" s="352"/>
      <c r="N79" s="352"/>
      <c r="O79" s="352"/>
      <c r="P79" s="352"/>
      <c r="Q79" s="228"/>
      <c r="R79" s="228"/>
      <c r="S79" s="228"/>
      <c r="T79" s="228"/>
      <c r="U79" s="228"/>
      <c r="V79" s="227"/>
      <c r="Y79" s="83"/>
    </row>
    <row r="80" spans="1:78" s="2" customFormat="1" ht="11.45" hidden="1" customHeight="1" x14ac:dyDescent="0.2">
      <c r="A80" s="95"/>
      <c r="B80" s="312"/>
      <c r="C80" s="312"/>
      <c r="D80" s="312"/>
      <c r="E80" s="227"/>
      <c r="F80" s="228"/>
      <c r="G80" s="228"/>
      <c r="H80" s="228"/>
      <c r="I80" s="354"/>
      <c r="J80" s="259"/>
      <c r="K80" s="259"/>
      <c r="L80" s="352"/>
      <c r="M80" s="352"/>
      <c r="N80" s="352"/>
      <c r="O80" s="352"/>
      <c r="P80" s="352"/>
      <c r="Q80" s="228"/>
      <c r="R80" s="228"/>
      <c r="S80" s="228"/>
      <c r="T80" s="228"/>
      <c r="U80" s="228"/>
      <c r="V80" s="227"/>
      <c r="Y80" s="83"/>
    </row>
    <row r="81" spans="1:78" s="2" customFormat="1" ht="11.45" hidden="1" customHeight="1" x14ac:dyDescent="0.2">
      <c r="A81" s="95"/>
      <c r="B81" s="312"/>
      <c r="C81" s="312"/>
      <c r="D81" s="312"/>
      <c r="E81" s="1357" t="s">
        <v>788</v>
      </c>
      <c r="F81" s="1357" t="s">
        <v>1637</v>
      </c>
      <c r="G81" s="1357" t="s">
        <v>1638</v>
      </c>
      <c r="H81" s="1357" t="s">
        <v>1639</v>
      </c>
      <c r="I81" s="1357" t="s">
        <v>2511</v>
      </c>
      <c r="J81" s="1357" t="s">
        <v>2512</v>
      </c>
      <c r="K81" s="1357" t="s">
        <v>1459</v>
      </c>
      <c r="L81" s="79" t="s">
        <v>660</v>
      </c>
      <c r="M81" s="85"/>
      <c r="N81" s="85"/>
      <c r="O81" s="80"/>
      <c r="P81" s="284"/>
      <c r="Q81" s="79" t="s">
        <v>1139</v>
      </c>
      <c r="R81" s="80"/>
      <c r="S81" s="1357" t="s">
        <v>1140</v>
      </c>
      <c r="T81" s="284"/>
      <c r="U81" s="1357" t="s">
        <v>758</v>
      </c>
      <c r="V81" s="227"/>
      <c r="Y81" s="83"/>
      <c r="BM81" s="83"/>
      <c r="BN81" s="83"/>
      <c r="BO81" s="83"/>
      <c r="BP81" s="83"/>
      <c r="BQ81" s="83"/>
      <c r="BR81" s="83"/>
      <c r="BS81" s="83"/>
      <c r="BT81" s="83"/>
    </row>
    <row r="82" spans="1:78" s="2" customFormat="1" ht="11.45" hidden="1" customHeight="1" x14ac:dyDescent="0.2">
      <c r="A82" s="95"/>
      <c r="B82" s="312"/>
      <c r="C82" s="312"/>
      <c r="D82" s="312"/>
      <c r="E82" s="1358"/>
      <c r="F82" s="1358"/>
      <c r="G82" s="1358"/>
      <c r="H82" s="1358"/>
      <c r="I82" s="1358"/>
      <c r="J82" s="1358"/>
      <c r="K82" s="1358"/>
      <c r="L82" s="37" t="s">
        <v>152</v>
      </c>
      <c r="M82" s="37" t="s">
        <v>671</v>
      </c>
      <c r="N82" s="37" t="s">
        <v>153</v>
      </c>
      <c r="O82" s="37" t="s">
        <v>758</v>
      </c>
      <c r="P82" s="284"/>
      <c r="Q82" s="37" t="s">
        <v>152</v>
      </c>
      <c r="R82" s="37" t="s">
        <v>671</v>
      </c>
      <c r="S82" s="1358"/>
      <c r="T82" s="284"/>
      <c r="U82" s="1358"/>
      <c r="V82" s="227"/>
      <c r="Y82" s="83"/>
      <c r="BA82" s="83" t="s">
        <v>1267</v>
      </c>
      <c r="BB82" s="83" t="s">
        <v>1267</v>
      </c>
      <c r="BC82" s="83" t="s">
        <v>884</v>
      </c>
      <c r="BD82" s="83" t="s">
        <v>884</v>
      </c>
      <c r="BE82" s="83" t="s">
        <v>1633</v>
      </c>
      <c r="BF82" s="83" t="s">
        <v>1635</v>
      </c>
      <c r="BG82" s="83" t="s">
        <v>1635</v>
      </c>
      <c r="BH82" s="83" t="s">
        <v>1635</v>
      </c>
      <c r="BI82" s="83" t="s">
        <v>2525</v>
      </c>
      <c r="BJ82" s="83" t="s">
        <v>1188</v>
      </c>
      <c r="BK82" s="83" t="s">
        <v>232</v>
      </c>
      <c r="BL82" s="83" t="s">
        <v>175</v>
      </c>
      <c r="BM82" s="83" t="s">
        <v>233</v>
      </c>
      <c r="BN82" s="83" t="s">
        <v>233</v>
      </c>
      <c r="BO82" s="83" t="s">
        <v>233</v>
      </c>
      <c r="BP82" s="83" t="s">
        <v>2702</v>
      </c>
      <c r="BQ82" s="83" t="s">
        <v>1423</v>
      </c>
      <c r="BR82" s="83" t="s">
        <v>235</v>
      </c>
      <c r="BS82" s="83" t="s">
        <v>1631</v>
      </c>
      <c r="BT82" s="83" t="s">
        <v>1631</v>
      </c>
      <c r="BU82" s="83" t="s">
        <v>548</v>
      </c>
      <c r="BV82" s="83"/>
      <c r="BW82" s="83" t="s">
        <v>1266</v>
      </c>
      <c r="BX82" s="83" t="s">
        <v>236</v>
      </c>
      <c r="BY82" s="83" t="s">
        <v>1641</v>
      </c>
      <c r="BZ82" s="83"/>
    </row>
    <row r="83" spans="1:78" s="2" customFormat="1" ht="11.45" hidden="1" customHeight="1" x14ac:dyDescent="0.2">
      <c r="A83" s="95" t="s">
        <v>1188</v>
      </c>
      <c r="B83" s="312"/>
      <c r="C83" s="312"/>
      <c r="D83" s="312"/>
      <c r="E83" s="1357"/>
      <c r="F83" s="1357"/>
      <c r="G83" s="1357"/>
      <c r="H83" s="1357"/>
      <c r="I83" s="1357"/>
      <c r="J83" s="1357"/>
      <c r="K83" s="1357"/>
      <c r="L83" s="79"/>
      <c r="M83" s="85"/>
      <c r="N83" s="85"/>
      <c r="O83" s="80"/>
      <c r="P83" s="284"/>
      <c r="Q83" s="79"/>
      <c r="R83" s="80"/>
      <c r="S83" s="1357"/>
      <c r="T83" s="284"/>
      <c r="U83" s="1357"/>
      <c r="V83" s="227"/>
      <c r="Y83" s="83"/>
      <c r="BE83" s="2" t="s">
        <v>516</v>
      </c>
      <c r="BM83" s="83"/>
      <c r="BN83" s="83"/>
      <c r="BO83" s="83"/>
      <c r="BP83" s="83"/>
      <c r="BQ83" s="83"/>
      <c r="BR83" s="83"/>
      <c r="BS83" s="83"/>
      <c r="BT83" s="83"/>
    </row>
    <row r="84" spans="1:78" s="2" customFormat="1" ht="11.45" hidden="1" customHeight="1" x14ac:dyDescent="0.2">
      <c r="A84" s="95" t="s">
        <v>1188</v>
      </c>
      <c r="B84" s="312"/>
      <c r="C84" s="312"/>
      <c r="D84" s="312"/>
      <c r="E84" s="1358"/>
      <c r="F84" s="1358"/>
      <c r="G84" s="1358"/>
      <c r="H84" s="1358"/>
      <c r="I84" s="1358"/>
      <c r="J84" s="1358"/>
      <c r="K84" s="1358"/>
      <c r="L84" s="37"/>
      <c r="M84" s="37"/>
      <c r="N84" s="37"/>
      <c r="O84" s="37"/>
      <c r="P84" s="284"/>
      <c r="Q84" s="37"/>
      <c r="R84" s="37"/>
      <c r="S84" s="1358"/>
      <c r="T84" s="284"/>
      <c r="U84" s="1358"/>
      <c r="V84" s="227"/>
      <c r="Y84" s="83"/>
      <c r="BA84" s="83"/>
      <c r="BB84" s="83"/>
      <c r="BC84" s="83"/>
      <c r="BD84" s="83"/>
      <c r="BE84" s="83"/>
      <c r="BF84" s="83"/>
      <c r="BG84" s="83"/>
      <c r="BH84" s="83"/>
      <c r="BI84" s="83"/>
      <c r="BJ84" s="83"/>
      <c r="BK84" s="83"/>
      <c r="BL84" s="83"/>
      <c r="BM84" s="83"/>
      <c r="BN84" s="83"/>
      <c r="BO84" s="83"/>
      <c r="BP84" s="83"/>
      <c r="BQ84" s="83"/>
      <c r="BR84" s="83"/>
      <c r="BS84" s="83"/>
      <c r="BT84" s="83"/>
      <c r="BU84" s="83"/>
      <c r="BV84" s="83"/>
      <c r="BW84" s="83"/>
      <c r="BX84" s="83"/>
      <c r="BY84" s="83"/>
      <c r="BZ84" s="83"/>
    </row>
    <row r="85" spans="1:78" s="2" customFormat="1" ht="11.45" hidden="1" customHeight="1" x14ac:dyDescent="0.2">
      <c r="A85" s="95"/>
      <c r="B85" s="312"/>
      <c r="C85" s="312"/>
      <c r="D85" s="312"/>
      <c r="E85" s="86">
        <v>1</v>
      </c>
      <c r="F85" s="46">
        <v>2</v>
      </c>
      <c r="G85" s="46">
        <v>3</v>
      </c>
      <c r="H85" s="46">
        <v>4</v>
      </c>
      <c r="I85" s="46">
        <v>5</v>
      </c>
      <c r="J85" s="87">
        <v>6</v>
      </c>
      <c r="K85" s="46">
        <v>7</v>
      </c>
      <c r="L85" s="46">
        <v>8</v>
      </c>
      <c r="M85" s="46">
        <v>9</v>
      </c>
      <c r="N85" s="46">
        <v>10</v>
      </c>
      <c r="O85" s="46">
        <v>11</v>
      </c>
      <c r="P85" s="227"/>
      <c r="Q85" s="46">
        <v>12</v>
      </c>
      <c r="R85" s="46">
        <v>13</v>
      </c>
      <c r="S85" s="46">
        <v>14</v>
      </c>
      <c r="T85" s="227"/>
      <c r="U85" s="46">
        <v>15</v>
      </c>
      <c r="V85" s="227"/>
      <c r="X85" s="365" t="s">
        <v>891</v>
      </c>
      <c r="Y85" s="365" t="s">
        <v>2417</v>
      </c>
      <c r="Z85" s="365" t="s">
        <v>497</v>
      </c>
      <c r="AA85" s="365" t="s">
        <v>1346</v>
      </c>
      <c r="AB85" s="365" t="s">
        <v>1628</v>
      </c>
      <c r="AC85" s="365" t="s">
        <v>1268</v>
      </c>
      <c r="AE85" s="365" t="s">
        <v>1741</v>
      </c>
      <c r="AF85" s="95"/>
      <c r="AG85" s="369" t="s">
        <v>589</v>
      </c>
      <c r="AH85" s="370"/>
      <c r="AI85" s="370"/>
      <c r="AJ85" s="370"/>
      <c r="AK85" s="370"/>
      <c r="AL85" s="370"/>
      <c r="AM85" s="370"/>
      <c r="AN85" s="370"/>
      <c r="AO85" s="370"/>
      <c r="AP85" s="370"/>
      <c r="AQ85" s="370"/>
      <c r="AR85" s="370"/>
      <c r="AS85" s="370"/>
      <c r="AT85" s="370"/>
      <c r="AU85" s="370"/>
      <c r="AV85" s="370"/>
      <c r="AW85" s="370"/>
      <c r="AX85" s="370"/>
      <c r="AY85" s="370"/>
      <c r="AZ85" s="343"/>
      <c r="BA85" s="83" t="s">
        <v>1742</v>
      </c>
      <c r="BB85" s="345">
        <v>0.05</v>
      </c>
      <c r="BC85" s="83" t="s">
        <v>499</v>
      </c>
      <c r="BD85" s="345">
        <v>0.05</v>
      </c>
      <c r="BE85" s="83" t="s">
        <v>516</v>
      </c>
      <c r="BF85" s="83" t="s">
        <v>500</v>
      </c>
      <c r="BG85" s="83" t="s">
        <v>500</v>
      </c>
      <c r="BH85" s="83" t="s">
        <v>500</v>
      </c>
      <c r="BI85" s="83" t="s">
        <v>956</v>
      </c>
      <c r="BJ85" s="83" t="s">
        <v>587</v>
      </c>
      <c r="BK85" s="83" t="s">
        <v>588</v>
      </c>
      <c r="BL85" s="83" t="s">
        <v>525</v>
      </c>
      <c r="BM85" s="83" t="s">
        <v>1628</v>
      </c>
      <c r="BN85" s="83" t="s">
        <v>1268</v>
      </c>
      <c r="BO85" s="83" t="s">
        <v>526</v>
      </c>
      <c r="BP85" s="83" t="s">
        <v>528</v>
      </c>
      <c r="BQ85" s="83" t="s">
        <v>529</v>
      </c>
      <c r="BR85" s="83" t="s">
        <v>594</v>
      </c>
      <c r="BS85" s="83" t="s">
        <v>1460</v>
      </c>
      <c r="BT85" s="83" t="s">
        <v>1460</v>
      </c>
      <c r="BU85" s="83" t="s">
        <v>590</v>
      </c>
      <c r="BV85" s="83"/>
      <c r="BW85" s="83" t="s">
        <v>1461</v>
      </c>
      <c r="BX85" s="83" t="s">
        <v>960</v>
      </c>
      <c r="BY85" s="83" t="s">
        <v>959</v>
      </c>
      <c r="BZ85" s="83"/>
    </row>
    <row r="86" spans="1:78" s="2" customFormat="1" ht="11.45" hidden="1" customHeight="1" x14ac:dyDescent="0.2">
      <c r="A86" s="95"/>
      <c r="B86" s="312"/>
      <c r="C86" s="312"/>
      <c r="D86" s="312"/>
      <c r="E86" s="58" t="s">
        <v>2433</v>
      </c>
      <c r="F86" s="13" t="s">
        <v>2433</v>
      </c>
      <c r="G86" s="13"/>
      <c r="H86" s="13"/>
      <c r="I86" s="13"/>
      <c r="J86" s="88" t="s">
        <v>149</v>
      </c>
      <c r="K86" s="13" t="s">
        <v>1476</v>
      </c>
      <c r="L86" s="13" t="s">
        <v>1219</v>
      </c>
      <c r="M86" s="13" t="s">
        <v>1219</v>
      </c>
      <c r="N86" s="13" t="s">
        <v>1219</v>
      </c>
      <c r="O86" s="13" t="s">
        <v>1219</v>
      </c>
      <c r="P86" s="228"/>
      <c r="Q86" s="13" t="s">
        <v>1476</v>
      </c>
      <c r="R86" s="13" t="s">
        <v>1476</v>
      </c>
      <c r="S86" s="13" t="s">
        <v>1476</v>
      </c>
      <c r="T86" s="228"/>
      <c r="U86" s="13" t="s">
        <v>1476</v>
      </c>
      <c r="V86" s="227"/>
      <c r="X86" s="365"/>
      <c r="Y86" s="365" t="s">
        <v>174</v>
      </c>
      <c r="Z86" s="365" t="s">
        <v>498</v>
      </c>
      <c r="AA86" s="365"/>
      <c r="AB86" s="365"/>
      <c r="AC86" s="365"/>
      <c r="AE86" s="368"/>
      <c r="AF86" s="95"/>
      <c r="AG86" s="371"/>
      <c r="AH86" s="367"/>
      <c r="AI86" s="367"/>
      <c r="AJ86" s="367"/>
      <c r="AK86" s="367"/>
      <c r="AL86" s="367"/>
      <c r="AM86" s="367"/>
      <c r="AN86" s="367"/>
      <c r="AO86" s="367"/>
      <c r="AP86" s="367"/>
      <c r="AQ86" s="367"/>
      <c r="AR86" s="367"/>
      <c r="AS86" s="367"/>
      <c r="AT86" s="367"/>
      <c r="AU86" s="367"/>
      <c r="AV86" s="367"/>
      <c r="AW86" s="367"/>
      <c r="AX86" s="367"/>
      <c r="AY86" s="367"/>
      <c r="AZ86" s="83"/>
      <c r="BA86" s="83" t="s">
        <v>997</v>
      </c>
      <c r="BB86" s="83" t="s">
        <v>496</v>
      </c>
      <c r="BC86" s="83" t="s">
        <v>997</v>
      </c>
      <c r="BD86" s="83" t="s">
        <v>496</v>
      </c>
      <c r="BE86" s="83" t="s">
        <v>496</v>
      </c>
      <c r="BF86" s="83" t="s">
        <v>501</v>
      </c>
      <c r="BG86" s="83" t="s">
        <v>586</v>
      </c>
      <c r="BH86" s="83" t="s">
        <v>496</v>
      </c>
      <c r="BI86" s="83" t="s">
        <v>496</v>
      </c>
      <c r="BJ86" s="83" t="s">
        <v>517</v>
      </c>
      <c r="BK86" s="83" t="s">
        <v>518</v>
      </c>
      <c r="BL86" s="83" t="s">
        <v>496</v>
      </c>
      <c r="BM86" s="83"/>
      <c r="BN86" s="83" t="s">
        <v>527</v>
      </c>
      <c r="BO86" s="83" t="s">
        <v>496</v>
      </c>
      <c r="BP86" s="83" t="s">
        <v>496</v>
      </c>
      <c r="BQ86" s="83" t="s">
        <v>593</v>
      </c>
      <c r="BR86" s="83" t="s">
        <v>595</v>
      </c>
      <c r="BS86" s="83"/>
      <c r="BT86" s="83" t="s">
        <v>957</v>
      </c>
      <c r="BU86" s="83" t="s">
        <v>2087</v>
      </c>
      <c r="BV86" s="83"/>
      <c r="BW86" s="83" t="s">
        <v>591</v>
      </c>
      <c r="BX86" s="93">
        <v>2.64E-3</v>
      </c>
      <c r="BY86" s="93">
        <v>6.6E-4</v>
      </c>
      <c r="BZ86" s="83"/>
    </row>
    <row r="87" spans="1:78" s="2" customFormat="1" ht="11.45" hidden="1" customHeight="1" x14ac:dyDescent="0.2">
      <c r="A87" s="95"/>
      <c r="B87" s="312"/>
      <c r="C87" s="347" t="s">
        <v>2378</v>
      </c>
      <c r="D87" s="312"/>
      <c r="E87" s="359"/>
      <c r="F87" s="360"/>
      <c r="G87" s="361"/>
      <c r="H87" s="362"/>
      <c r="I87" s="363"/>
      <c r="J87" s="228"/>
      <c r="K87" s="312"/>
      <c r="L87" s="228"/>
      <c r="M87" s="312"/>
      <c r="N87" s="312"/>
      <c r="O87" s="228"/>
      <c r="P87" s="228"/>
      <c r="Q87" s="227"/>
      <c r="R87" s="228"/>
      <c r="S87" s="228"/>
      <c r="T87" s="228"/>
      <c r="U87" s="312"/>
      <c r="V87" s="227"/>
      <c r="W87" s="5"/>
      <c r="X87" s="366" t="s">
        <v>2378</v>
      </c>
      <c r="Y87" s="367"/>
      <c r="Z87" s="367"/>
      <c r="AA87" s="367"/>
      <c r="AB87" s="367"/>
      <c r="AC87" s="367"/>
      <c r="AE87" s="368"/>
      <c r="AF87" s="95"/>
      <c r="AG87" s="371" t="s">
        <v>2870</v>
      </c>
      <c r="AH87" s="367"/>
      <c r="AI87" s="370"/>
      <c r="AJ87" s="370"/>
      <c r="AK87" s="370"/>
      <c r="AL87" s="370"/>
      <c r="AM87" s="370"/>
      <c r="AN87" s="370"/>
      <c r="AO87" s="370"/>
      <c r="AP87" s="370"/>
      <c r="AQ87" s="370"/>
      <c r="AR87" s="370"/>
      <c r="AS87" s="370"/>
      <c r="AT87" s="370"/>
      <c r="AU87" s="370"/>
      <c r="AV87" s="370"/>
      <c r="AW87" s="370"/>
      <c r="AX87" s="370"/>
      <c r="AY87" s="370"/>
    </row>
    <row r="88" spans="1:78" s="2" customFormat="1" ht="11.45" hidden="1" customHeight="1" x14ac:dyDescent="0.2">
      <c r="A88" s="95"/>
      <c r="B88" s="312"/>
      <c r="C88" s="346" t="s">
        <v>1430</v>
      </c>
      <c r="D88" s="312"/>
      <c r="E88" s="355" t="s">
        <v>170</v>
      </c>
      <c r="F88" s="356">
        <v>0</v>
      </c>
      <c r="G88" s="241" t="s">
        <v>1630</v>
      </c>
      <c r="H88" s="241" t="s">
        <v>706</v>
      </c>
      <c r="I88" s="943">
        <v>1</v>
      </c>
      <c r="J88" s="357">
        <v>1</v>
      </c>
      <c r="K88" s="104"/>
      <c r="L88" s="105"/>
      <c r="M88" s="105"/>
      <c r="N88" s="105"/>
      <c r="O88" s="372" t="s">
        <v>488</v>
      </c>
      <c r="P88" s="352"/>
      <c r="Q88" s="241">
        <v>0</v>
      </c>
      <c r="R88" s="241">
        <v>0</v>
      </c>
      <c r="S88" s="241">
        <v>0</v>
      </c>
      <c r="T88" s="228"/>
      <c r="U88" s="340">
        <v>0</v>
      </c>
      <c r="V88" s="227"/>
      <c r="W88" s="5"/>
      <c r="X88" s="106" t="s">
        <v>1430</v>
      </c>
      <c r="Y88" s="107" t="s">
        <v>191</v>
      </c>
      <c r="Z88" s="122">
        <v>0</v>
      </c>
      <c r="AA88" s="83" t="s">
        <v>1629</v>
      </c>
      <c r="AB88" s="83" t="s">
        <v>1629</v>
      </c>
      <c r="AC88" s="83" t="s">
        <v>1188</v>
      </c>
      <c r="AE88" s="93" t="s">
        <v>2869</v>
      </c>
      <c r="AF88" s="93"/>
      <c r="AG88" s="96" t="s">
        <v>488</v>
      </c>
      <c r="AH88" s="96" t="s">
        <v>488</v>
      </c>
      <c r="AI88" s="96" t="s">
        <v>488</v>
      </c>
      <c r="AJ88" s="96" t="s">
        <v>488</v>
      </c>
      <c r="AK88" s="96" t="s">
        <v>488</v>
      </c>
      <c r="AL88" s="96" t="s">
        <v>488</v>
      </c>
      <c r="AM88" s="96" t="s">
        <v>488</v>
      </c>
      <c r="AN88" s="96" t="s">
        <v>488</v>
      </c>
      <c r="AO88" s="96" t="s">
        <v>488</v>
      </c>
      <c r="AP88" s="96" t="s">
        <v>488</v>
      </c>
      <c r="AQ88" s="96" t="s">
        <v>488</v>
      </c>
      <c r="AR88" s="96" t="s">
        <v>488</v>
      </c>
      <c r="AS88" s="96" t="s">
        <v>488</v>
      </c>
      <c r="AT88" s="96" t="s">
        <v>488</v>
      </c>
      <c r="AU88" s="96" t="s">
        <v>488</v>
      </c>
      <c r="AV88" s="96" t="s">
        <v>488</v>
      </c>
      <c r="AW88" s="96" t="s">
        <v>488</v>
      </c>
      <c r="AX88" s="96" t="s">
        <v>488</v>
      </c>
      <c r="AY88" s="344"/>
      <c r="AZ88" s="93"/>
      <c r="BA88" s="93">
        <v>0</v>
      </c>
      <c r="BB88" s="94">
        <v>0</v>
      </c>
      <c r="BC88" s="93">
        <v>0</v>
      </c>
      <c r="BD88" s="94">
        <v>0</v>
      </c>
      <c r="BE88" s="94">
        <v>0</v>
      </c>
      <c r="BF88" s="94">
        <v>0</v>
      </c>
      <c r="BG88" s="94">
        <v>0</v>
      </c>
      <c r="BH88" s="578">
        <v>0</v>
      </c>
      <c r="BI88" s="578">
        <v>0</v>
      </c>
      <c r="BJ88" s="94">
        <v>0</v>
      </c>
      <c r="BK88" s="94">
        <v>0</v>
      </c>
      <c r="BL88" s="94">
        <v>0</v>
      </c>
      <c r="BM88" s="94">
        <v>1</v>
      </c>
      <c r="BN88" s="94">
        <v>0</v>
      </c>
      <c r="BO88" s="94">
        <v>0</v>
      </c>
      <c r="BP88" s="94">
        <v>0</v>
      </c>
      <c r="BQ88" s="94">
        <v>0</v>
      </c>
      <c r="BR88" s="94">
        <v>0</v>
      </c>
      <c r="BS88" s="94">
        <v>1</v>
      </c>
      <c r="BT88" s="94">
        <v>0</v>
      </c>
      <c r="BU88" s="94"/>
      <c r="BV88" s="94">
        <v>0</v>
      </c>
      <c r="BW88" s="94">
        <v>0</v>
      </c>
      <c r="BX88" s="578">
        <v>0</v>
      </c>
      <c r="BY88" s="94">
        <v>0</v>
      </c>
      <c r="BZ88" s="94">
        <v>0</v>
      </c>
    </row>
    <row r="89" spans="1:78" s="2" customFormat="1" ht="11.45" hidden="1" customHeight="1" x14ac:dyDescent="0.2">
      <c r="A89" s="95"/>
      <c r="B89" s="312"/>
      <c r="C89" s="346" t="s">
        <v>488</v>
      </c>
      <c r="D89" s="312"/>
      <c r="E89" s="127"/>
      <c r="F89" s="126"/>
      <c r="G89" s="241" t="s">
        <v>488</v>
      </c>
      <c r="H89" s="241" t="s">
        <v>488</v>
      </c>
      <c r="I89" s="944"/>
      <c r="J89" s="103"/>
      <c r="K89" s="104"/>
      <c r="L89" s="105"/>
      <c r="M89" s="105"/>
      <c r="N89" s="105"/>
      <c r="O89" s="372" t="s">
        <v>488</v>
      </c>
      <c r="P89" s="352"/>
      <c r="Q89" s="241">
        <v>0</v>
      </c>
      <c r="R89" s="241">
        <v>0</v>
      </c>
      <c r="S89" s="241">
        <v>0</v>
      </c>
      <c r="T89" s="228"/>
      <c r="U89" s="340">
        <v>0</v>
      </c>
      <c r="V89" s="227"/>
      <c r="W89" s="5"/>
      <c r="X89" s="108" t="s">
        <v>488</v>
      </c>
      <c r="Y89" s="109" t="s">
        <v>1625</v>
      </c>
      <c r="Z89" s="123">
        <v>0</v>
      </c>
      <c r="AA89" s="83" t="s">
        <v>488</v>
      </c>
      <c r="AB89" s="83" t="s">
        <v>488</v>
      </c>
      <c r="AC89" s="83" t="s">
        <v>488</v>
      </c>
      <c r="AE89" s="93" t="s">
        <v>2869</v>
      </c>
      <c r="AF89" s="93"/>
      <c r="AG89" s="96" t="s">
        <v>488</v>
      </c>
      <c r="AH89" s="96" t="s">
        <v>488</v>
      </c>
      <c r="AI89" s="96" t="s">
        <v>488</v>
      </c>
      <c r="AJ89" s="96" t="s">
        <v>488</v>
      </c>
      <c r="AK89" s="96" t="s">
        <v>488</v>
      </c>
      <c r="AL89" s="96" t="s">
        <v>488</v>
      </c>
      <c r="AM89" s="96" t="s">
        <v>488</v>
      </c>
      <c r="AN89" s="96" t="s">
        <v>488</v>
      </c>
      <c r="AO89" s="96" t="s">
        <v>488</v>
      </c>
      <c r="AP89" s="96" t="s">
        <v>488</v>
      </c>
      <c r="AQ89" s="96" t="s">
        <v>488</v>
      </c>
      <c r="AR89" s="96" t="s">
        <v>488</v>
      </c>
      <c r="AS89" s="96" t="s">
        <v>488</v>
      </c>
      <c r="AT89" s="96" t="s">
        <v>488</v>
      </c>
      <c r="AU89" s="96" t="s">
        <v>488</v>
      </c>
      <c r="AV89" s="96" t="s">
        <v>488</v>
      </c>
      <c r="AW89" s="96" t="s">
        <v>488</v>
      </c>
      <c r="AX89" s="96" t="s">
        <v>488</v>
      </c>
      <c r="AY89" s="344"/>
      <c r="AZ89" s="93"/>
      <c r="BA89" s="93">
        <v>0</v>
      </c>
      <c r="BB89" s="94">
        <v>0</v>
      </c>
      <c r="BC89" s="93">
        <v>0</v>
      </c>
      <c r="BD89" s="94">
        <v>0</v>
      </c>
      <c r="BE89" s="94">
        <v>0</v>
      </c>
      <c r="BF89" s="94">
        <v>0</v>
      </c>
      <c r="BG89" s="94">
        <v>1</v>
      </c>
      <c r="BH89" s="94">
        <v>0</v>
      </c>
      <c r="BI89" s="94">
        <v>0</v>
      </c>
      <c r="BJ89" s="94">
        <v>0</v>
      </c>
      <c r="BK89" s="94">
        <v>0</v>
      </c>
      <c r="BL89" s="94">
        <v>0</v>
      </c>
      <c r="BM89" s="94">
        <v>0</v>
      </c>
      <c r="BN89" s="94">
        <v>0</v>
      </c>
      <c r="BO89" s="94">
        <v>0</v>
      </c>
      <c r="BP89" s="94">
        <v>0</v>
      </c>
      <c r="BQ89" s="94">
        <v>0</v>
      </c>
      <c r="BR89" s="94">
        <v>0</v>
      </c>
      <c r="BS89" s="94">
        <v>0</v>
      </c>
      <c r="BT89" s="94">
        <v>0</v>
      </c>
      <c r="BU89" s="94"/>
      <c r="BV89" s="94">
        <v>0</v>
      </c>
      <c r="BW89" s="94">
        <v>0</v>
      </c>
      <c r="BX89" s="578">
        <v>0</v>
      </c>
      <c r="BY89" s="94">
        <v>0</v>
      </c>
      <c r="BZ89" s="94">
        <v>0</v>
      </c>
    </row>
    <row r="90" spans="1:78" s="2" customFormat="1" ht="11.45" hidden="1" customHeight="1" x14ac:dyDescent="0.2">
      <c r="A90" s="95"/>
      <c r="B90" s="312"/>
      <c r="C90" s="346" t="s">
        <v>488</v>
      </c>
      <c r="D90" s="312"/>
      <c r="E90" s="127"/>
      <c r="F90" s="126"/>
      <c r="G90" s="241" t="s">
        <v>488</v>
      </c>
      <c r="H90" s="241" t="s">
        <v>488</v>
      </c>
      <c r="I90" s="944"/>
      <c r="J90" s="103"/>
      <c r="K90" s="104"/>
      <c r="L90" s="105"/>
      <c r="M90" s="105"/>
      <c r="N90" s="105"/>
      <c r="O90" s="372" t="s">
        <v>488</v>
      </c>
      <c r="P90" s="352"/>
      <c r="Q90" s="241">
        <v>0</v>
      </c>
      <c r="R90" s="241">
        <v>0</v>
      </c>
      <c r="S90" s="241">
        <v>0</v>
      </c>
      <c r="T90" s="228"/>
      <c r="U90" s="340">
        <v>0</v>
      </c>
      <c r="V90" s="227"/>
      <c r="W90" s="5"/>
      <c r="X90" s="108" t="s">
        <v>488</v>
      </c>
      <c r="Y90" s="109" t="s">
        <v>1625</v>
      </c>
      <c r="Z90" s="123">
        <v>0</v>
      </c>
      <c r="AA90" s="83" t="s">
        <v>488</v>
      </c>
      <c r="AB90" s="83" t="s">
        <v>488</v>
      </c>
      <c r="AC90" s="83" t="s">
        <v>488</v>
      </c>
      <c r="AE90" s="93" t="s">
        <v>2869</v>
      </c>
      <c r="AF90" s="93"/>
      <c r="AG90" s="96" t="s">
        <v>488</v>
      </c>
      <c r="AH90" s="96" t="s">
        <v>488</v>
      </c>
      <c r="AI90" s="96" t="s">
        <v>488</v>
      </c>
      <c r="AJ90" s="96" t="s">
        <v>488</v>
      </c>
      <c r="AK90" s="96" t="s">
        <v>488</v>
      </c>
      <c r="AL90" s="96" t="s">
        <v>488</v>
      </c>
      <c r="AM90" s="96" t="s">
        <v>488</v>
      </c>
      <c r="AN90" s="96" t="s">
        <v>488</v>
      </c>
      <c r="AO90" s="96" t="s">
        <v>488</v>
      </c>
      <c r="AP90" s="96" t="s">
        <v>488</v>
      </c>
      <c r="AQ90" s="96" t="s">
        <v>488</v>
      </c>
      <c r="AR90" s="96" t="s">
        <v>488</v>
      </c>
      <c r="AS90" s="96" t="s">
        <v>488</v>
      </c>
      <c r="AT90" s="96" t="s">
        <v>488</v>
      </c>
      <c r="AU90" s="96" t="s">
        <v>488</v>
      </c>
      <c r="AV90" s="96" t="s">
        <v>488</v>
      </c>
      <c r="AW90" s="96" t="s">
        <v>488</v>
      </c>
      <c r="AX90" s="96" t="s">
        <v>488</v>
      </c>
      <c r="AY90" s="344"/>
      <c r="AZ90" s="93"/>
      <c r="BA90" s="93">
        <v>0</v>
      </c>
      <c r="BB90" s="94">
        <v>0</v>
      </c>
      <c r="BC90" s="93">
        <v>0</v>
      </c>
      <c r="BD90" s="94">
        <v>0</v>
      </c>
      <c r="BE90" s="94">
        <v>0</v>
      </c>
      <c r="BF90" s="94">
        <v>0</v>
      </c>
      <c r="BG90" s="94">
        <v>1</v>
      </c>
      <c r="BH90" s="94">
        <v>0</v>
      </c>
      <c r="BI90" s="94">
        <v>0</v>
      </c>
      <c r="BJ90" s="94">
        <v>0</v>
      </c>
      <c r="BK90" s="94">
        <v>0</v>
      </c>
      <c r="BL90" s="94">
        <v>0</v>
      </c>
      <c r="BM90" s="94">
        <v>0</v>
      </c>
      <c r="BN90" s="94">
        <v>0</v>
      </c>
      <c r="BO90" s="94">
        <v>0</v>
      </c>
      <c r="BP90" s="94">
        <v>0</v>
      </c>
      <c r="BQ90" s="94">
        <v>0</v>
      </c>
      <c r="BR90" s="94">
        <v>0</v>
      </c>
      <c r="BS90" s="94">
        <v>0</v>
      </c>
      <c r="BT90" s="94">
        <v>0</v>
      </c>
      <c r="BU90" s="94"/>
      <c r="BV90" s="94">
        <v>0</v>
      </c>
      <c r="BW90" s="94">
        <v>0</v>
      </c>
      <c r="BX90" s="578">
        <v>0</v>
      </c>
      <c r="BY90" s="94">
        <v>0</v>
      </c>
      <c r="BZ90" s="94">
        <v>0</v>
      </c>
    </row>
    <row r="91" spans="1:78" s="2" customFormat="1" ht="11.45" hidden="1" customHeight="1" x14ac:dyDescent="0.2">
      <c r="A91" s="95"/>
      <c r="B91" s="312"/>
      <c r="C91" s="346" t="s">
        <v>488</v>
      </c>
      <c r="D91" s="312"/>
      <c r="E91" s="127"/>
      <c r="F91" s="126"/>
      <c r="G91" s="241" t="s">
        <v>488</v>
      </c>
      <c r="H91" s="241" t="s">
        <v>488</v>
      </c>
      <c r="I91" s="944"/>
      <c r="J91" s="103"/>
      <c r="K91" s="104"/>
      <c r="L91" s="105"/>
      <c r="M91" s="105"/>
      <c r="N91" s="105"/>
      <c r="O91" s="372" t="s">
        <v>488</v>
      </c>
      <c r="P91" s="352"/>
      <c r="Q91" s="241">
        <v>0</v>
      </c>
      <c r="R91" s="241">
        <v>0</v>
      </c>
      <c r="S91" s="241">
        <v>0</v>
      </c>
      <c r="T91" s="228"/>
      <c r="U91" s="340">
        <v>0</v>
      </c>
      <c r="V91" s="227"/>
      <c r="W91" s="5"/>
      <c r="X91" s="108" t="s">
        <v>488</v>
      </c>
      <c r="Y91" s="109" t="s">
        <v>1625</v>
      </c>
      <c r="Z91" s="123">
        <v>0</v>
      </c>
      <c r="AA91" s="83" t="s">
        <v>488</v>
      </c>
      <c r="AB91" s="83" t="s">
        <v>488</v>
      </c>
      <c r="AC91" s="83" t="s">
        <v>488</v>
      </c>
      <c r="AE91" s="93" t="s">
        <v>2869</v>
      </c>
      <c r="AF91" s="93"/>
      <c r="AG91" s="96" t="s">
        <v>488</v>
      </c>
      <c r="AH91" s="96" t="s">
        <v>488</v>
      </c>
      <c r="AI91" s="96" t="s">
        <v>488</v>
      </c>
      <c r="AJ91" s="96" t="s">
        <v>488</v>
      </c>
      <c r="AK91" s="96" t="s">
        <v>488</v>
      </c>
      <c r="AL91" s="96" t="s">
        <v>488</v>
      </c>
      <c r="AM91" s="96" t="s">
        <v>488</v>
      </c>
      <c r="AN91" s="96" t="s">
        <v>488</v>
      </c>
      <c r="AO91" s="96" t="s">
        <v>488</v>
      </c>
      <c r="AP91" s="96" t="s">
        <v>488</v>
      </c>
      <c r="AQ91" s="96" t="s">
        <v>488</v>
      </c>
      <c r="AR91" s="96" t="s">
        <v>488</v>
      </c>
      <c r="AS91" s="96" t="s">
        <v>488</v>
      </c>
      <c r="AT91" s="96" t="s">
        <v>488</v>
      </c>
      <c r="AU91" s="96" t="s">
        <v>488</v>
      </c>
      <c r="AV91" s="96" t="s">
        <v>488</v>
      </c>
      <c r="AW91" s="96" t="s">
        <v>488</v>
      </c>
      <c r="AX91" s="96" t="s">
        <v>488</v>
      </c>
      <c r="AY91" s="344"/>
      <c r="AZ91" s="93"/>
      <c r="BA91" s="93">
        <v>0</v>
      </c>
      <c r="BB91" s="94">
        <v>0</v>
      </c>
      <c r="BC91" s="93">
        <v>0</v>
      </c>
      <c r="BD91" s="94">
        <v>0</v>
      </c>
      <c r="BE91" s="94">
        <v>0</v>
      </c>
      <c r="BF91" s="94">
        <v>0</v>
      </c>
      <c r="BG91" s="94">
        <v>1</v>
      </c>
      <c r="BH91" s="94">
        <v>0</v>
      </c>
      <c r="BI91" s="94">
        <v>0</v>
      </c>
      <c r="BJ91" s="94">
        <v>0</v>
      </c>
      <c r="BK91" s="94">
        <v>0</v>
      </c>
      <c r="BL91" s="94">
        <v>0</v>
      </c>
      <c r="BM91" s="94">
        <v>0</v>
      </c>
      <c r="BN91" s="94">
        <v>0</v>
      </c>
      <c r="BO91" s="94">
        <v>0</v>
      </c>
      <c r="BP91" s="94">
        <v>0</v>
      </c>
      <c r="BQ91" s="94">
        <v>0</v>
      </c>
      <c r="BR91" s="94">
        <v>0</v>
      </c>
      <c r="BS91" s="94">
        <v>0</v>
      </c>
      <c r="BT91" s="94">
        <v>0</v>
      </c>
      <c r="BU91" s="94"/>
      <c r="BV91" s="94">
        <v>0</v>
      </c>
      <c r="BW91" s="94">
        <v>0</v>
      </c>
      <c r="BX91" s="578">
        <v>0</v>
      </c>
      <c r="BY91" s="94">
        <v>0</v>
      </c>
      <c r="BZ91" s="94">
        <v>0</v>
      </c>
    </row>
    <row r="92" spans="1:78" s="2" customFormat="1" ht="11.45" hidden="1" customHeight="1" x14ac:dyDescent="0.2">
      <c r="A92" s="95"/>
      <c r="B92" s="312"/>
      <c r="C92" s="346" t="s">
        <v>488</v>
      </c>
      <c r="D92" s="312"/>
      <c r="E92" s="127"/>
      <c r="F92" s="126"/>
      <c r="G92" s="241" t="s">
        <v>488</v>
      </c>
      <c r="H92" s="241" t="s">
        <v>488</v>
      </c>
      <c r="I92" s="944"/>
      <c r="J92" s="103"/>
      <c r="K92" s="104"/>
      <c r="L92" s="105"/>
      <c r="M92" s="105"/>
      <c r="N92" s="105"/>
      <c r="O92" s="372" t="s">
        <v>488</v>
      </c>
      <c r="P92" s="352"/>
      <c r="Q92" s="241">
        <v>0</v>
      </c>
      <c r="R92" s="241">
        <v>0</v>
      </c>
      <c r="S92" s="241">
        <v>0</v>
      </c>
      <c r="T92" s="228"/>
      <c r="U92" s="340">
        <v>0</v>
      </c>
      <c r="V92" s="227"/>
      <c r="W92" s="5"/>
      <c r="X92" s="108" t="s">
        <v>488</v>
      </c>
      <c r="Y92" s="109" t="s">
        <v>1625</v>
      </c>
      <c r="Z92" s="123">
        <v>0</v>
      </c>
      <c r="AA92" s="83" t="s">
        <v>488</v>
      </c>
      <c r="AB92" s="83" t="s">
        <v>488</v>
      </c>
      <c r="AC92" s="83" t="s">
        <v>488</v>
      </c>
      <c r="AE92" s="93" t="s">
        <v>2869</v>
      </c>
      <c r="AF92" s="93"/>
      <c r="AG92" s="96" t="s">
        <v>488</v>
      </c>
      <c r="AH92" s="96" t="s">
        <v>488</v>
      </c>
      <c r="AI92" s="96" t="s">
        <v>488</v>
      </c>
      <c r="AJ92" s="96" t="s">
        <v>488</v>
      </c>
      <c r="AK92" s="96" t="s">
        <v>488</v>
      </c>
      <c r="AL92" s="96" t="s">
        <v>488</v>
      </c>
      <c r="AM92" s="96" t="s">
        <v>488</v>
      </c>
      <c r="AN92" s="96" t="s">
        <v>488</v>
      </c>
      <c r="AO92" s="96" t="s">
        <v>488</v>
      </c>
      <c r="AP92" s="96" t="s">
        <v>488</v>
      </c>
      <c r="AQ92" s="96" t="s">
        <v>488</v>
      </c>
      <c r="AR92" s="96" t="s">
        <v>488</v>
      </c>
      <c r="AS92" s="96" t="s">
        <v>488</v>
      </c>
      <c r="AT92" s="96" t="s">
        <v>488</v>
      </c>
      <c r="AU92" s="96" t="s">
        <v>488</v>
      </c>
      <c r="AV92" s="96" t="s">
        <v>488</v>
      </c>
      <c r="AW92" s="96" t="s">
        <v>488</v>
      </c>
      <c r="AX92" s="96" t="s">
        <v>488</v>
      </c>
      <c r="AY92" s="344"/>
      <c r="AZ92" s="93"/>
      <c r="BA92" s="93">
        <v>0</v>
      </c>
      <c r="BB92" s="94">
        <v>0</v>
      </c>
      <c r="BC92" s="93">
        <v>0</v>
      </c>
      <c r="BD92" s="94">
        <v>0</v>
      </c>
      <c r="BE92" s="94">
        <v>0</v>
      </c>
      <c r="BF92" s="94">
        <v>0</v>
      </c>
      <c r="BG92" s="94">
        <v>1</v>
      </c>
      <c r="BH92" s="94">
        <v>0</v>
      </c>
      <c r="BI92" s="94">
        <v>0</v>
      </c>
      <c r="BJ92" s="94">
        <v>0</v>
      </c>
      <c r="BK92" s="94">
        <v>0</v>
      </c>
      <c r="BL92" s="94">
        <v>0</v>
      </c>
      <c r="BM92" s="94">
        <v>0</v>
      </c>
      <c r="BN92" s="94">
        <v>0</v>
      </c>
      <c r="BO92" s="94">
        <v>0</v>
      </c>
      <c r="BP92" s="94">
        <v>0</v>
      </c>
      <c r="BQ92" s="94">
        <v>0</v>
      </c>
      <c r="BR92" s="94">
        <v>0</v>
      </c>
      <c r="BS92" s="94">
        <v>0</v>
      </c>
      <c r="BT92" s="94">
        <v>0</v>
      </c>
      <c r="BU92" s="94"/>
      <c r="BV92" s="94">
        <v>0</v>
      </c>
      <c r="BW92" s="94">
        <v>0</v>
      </c>
      <c r="BX92" s="578">
        <v>0</v>
      </c>
      <c r="BY92" s="94">
        <v>0</v>
      </c>
      <c r="BZ92" s="94">
        <v>0</v>
      </c>
    </row>
    <row r="93" spans="1:78" s="2" customFormat="1" ht="11.45" hidden="1" customHeight="1" x14ac:dyDescent="0.2">
      <c r="A93" s="95"/>
      <c r="B93" s="312"/>
      <c r="C93" s="346" t="s">
        <v>488</v>
      </c>
      <c r="D93" s="312"/>
      <c r="E93" s="127"/>
      <c r="F93" s="126"/>
      <c r="G93" s="241" t="s">
        <v>488</v>
      </c>
      <c r="H93" s="241" t="s">
        <v>488</v>
      </c>
      <c r="I93" s="944"/>
      <c r="J93" s="103"/>
      <c r="K93" s="104"/>
      <c r="L93" s="105"/>
      <c r="M93" s="105"/>
      <c r="N93" s="105"/>
      <c r="O93" s="372" t="s">
        <v>488</v>
      </c>
      <c r="P93" s="352"/>
      <c r="Q93" s="241">
        <v>0</v>
      </c>
      <c r="R93" s="241">
        <v>0</v>
      </c>
      <c r="S93" s="241">
        <v>0</v>
      </c>
      <c r="T93" s="228"/>
      <c r="U93" s="340">
        <v>0</v>
      </c>
      <c r="V93" s="227"/>
      <c r="W93" s="5"/>
      <c r="X93" s="108" t="s">
        <v>488</v>
      </c>
      <c r="Y93" s="109" t="s">
        <v>1625</v>
      </c>
      <c r="Z93" s="123">
        <v>0</v>
      </c>
      <c r="AA93" s="83" t="s">
        <v>488</v>
      </c>
      <c r="AB93" s="83" t="s">
        <v>488</v>
      </c>
      <c r="AC93" s="83" t="s">
        <v>488</v>
      </c>
      <c r="AE93" s="93" t="s">
        <v>2869</v>
      </c>
      <c r="AF93" s="93"/>
      <c r="AG93" s="96" t="s">
        <v>488</v>
      </c>
      <c r="AH93" s="96" t="s">
        <v>488</v>
      </c>
      <c r="AI93" s="96" t="s">
        <v>488</v>
      </c>
      <c r="AJ93" s="96" t="s">
        <v>488</v>
      </c>
      <c r="AK93" s="96" t="s">
        <v>488</v>
      </c>
      <c r="AL93" s="96" t="s">
        <v>488</v>
      </c>
      <c r="AM93" s="96" t="s">
        <v>488</v>
      </c>
      <c r="AN93" s="96" t="s">
        <v>488</v>
      </c>
      <c r="AO93" s="96" t="s">
        <v>488</v>
      </c>
      <c r="AP93" s="96" t="s">
        <v>488</v>
      </c>
      <c r="AQ93" s="96" t="s">
        <v>488</v>
      </c>
      <c r="AR93" s="96" t="s">
        <v>488</v>
      </c>
      <c r="AS93" s="96" t="s">
        <v>488</v>
      </c>
      <c r="AT93" s="96" t="s">
        <v>488</v>
      </c>
      <c r="AU93" s="96" t="s">
        <v>488</v>
      </c>
      <c r="AV93" s="96" t="s">
        <v>488</v>
      </c>
      <c r="AW93" s="96" t="s">
        <v>488</v>
      </c>
      <c r="AX93" s="96" t="s">
        <v>488</v>
      </c>
      <c r="AY93" s="344"/>
      <c r="AZ93" s="93"/>
      <c r="BA93" s="93">
        <v>0</v>
      </c>
      <c r="BB93" s="94">
        <v>0</v>
      </c>
      <c r="BC93" s="93">
        <v>0</v>
      </c>
      <c r="BD93" s="94">
        <v>0</v>
      </c>
      <c r="BE93" s="94">
        <v>0</v>
      </c>
      <c r="BF93" s="94">
        <v>0</v>
      </c>
      <c r="BG93" s="94">
        <v>1</v>
      </c>
      <c r="BH93" s="94">
        <v>0</v>
      </c>
      <c r="BI93" s="94">
        <v>0</v>
      </c>
      <c r="BJ93" s="94">
        <v>0</v>
      </c>
      <c r="BK93" s="94">
        <v>0</v>
      </c>
      <c r="BL93" s="94">
        <v>0</v>
      </c>
      <c r="BM93" s="94">
        <v>0</v>
      </c>
      <c r="BN93" s="94">
        <v>0</v>
      </c>
      <c r="BO93" s="94">
        <v>0</v>
      </c>
      <c r="BP93" s="94">
        <v>0</v>
      </c>
      <c r="BQ93" s="94">
        <v>0</v>
      </c>
      <c r="BR93" s="94">
        <v>0</v>
      </c>
      <c r="BS93" s="94">
        <v>0</v>
      </c>
      <c r="BT93" s="94">
        <v>0</v>
      </c>
      <c r="BU93" s="94"/>
      <c r="BV93" s="94">
        <v>0</v>
      </c>
      <c r="BW93" s="94">
        <v>0</v>
      </c>
      <c r="BX93" s="578">
        <v>0</v>
      </c>
      <c r="BY93" s="94">
        <v>0</v>
      </c>
      <c r="BZ93" s="94">
        <v>0</v>
      </c>
    </row>
    <row r="94" spans="1:78" s="2" customFormat="1" ht="11.45" hidden="1" customHeight="1" x14ac:dyDescent="0.2">
      <c r="A94" s="95"/>
      <c r="B94" s="312"/>
      <c r="C94" s="346" t="s">
        <v>488</v>
      </c>
      <c r="D94" s="312"/>
      <c r="E94" s="127"/>
      <c r="F94" s="126"/>
      <c r="G94" s="241" t="s">
        <v>488</v>
      </c>
      <c r="H94" s="241" t="s">
        <v>488</v>
      </c>
      <c r="I94" s="944"/>
      <c r="J94" s="103"/>
      <c r="K94" s="104"/>
      <c r="L94" s="105"/>
      <c r="M94" s="105"/>
      <c r="N94" s="105"/>
      <c r="O94" s="372" t="s">
        <v>488</v>
      </c>
      <c r="P94" s="352"/>
      <c r="Q94" s="241">
        <v>0</v>
      </c>
      <c r="R94" s="241">
        <v>0</v>
      </c>
      <c r="S94" s="241">
        <v>0</v>
      </c>
      <c r="T94" s="228"/>
      <c r="U94" s="340">
        <v>0</v>
      </c>
      <c r="V94" s="227"/>
      <c r="W94" s="5"/>
      <c r="X94" s="108" t="s">
        <v>488</v>
      </c>
      <c r="Y94" s="109" t="s">
        <v>1625</v>
      </c>
      <c r="Z94" s="123">
        <v>0</v>
      </c>
      <c r="AA94" s="83" t="s">
        <v>488</v>
      </c>
      <c r="AB94" s="83" t="s">
        <v>488</v>
      </c>
      <c r="AC94" s="83" t="s">
        <v>488</v>
      </c>
      <c r="AE94" s="93" t="s">
        <v>2869</v>
      </c>
      <c r="AF94" s="93"/>
      <c r="AG94" s="96" t="s">
        <v>488</v>
      </c>
      <c r="AH94" s="96" t="s">
        <v>488</v>
      </c>
      <c r="AI94" s="96" t="s">
        <v>488</v>
      </c>
      <c r="AJ94" s="96" t="s">
        <v>488</v>
      </c>
      <c r="AK94" s="96" t="s">
        <v>488</v>
      </c>
      <c r="AL94" s="96" t="s">
        <v>488</v>
      </c>
      <c r="AM94" s="96" t="s">
        <v>488</v>
      </c>
      <c r="AN94" s="96" t="s">
        <v>488</v>
      </c>
      <c r="AO94" s="96" t="s">
        <v>488</v>
      </c>
      <c r="AP94" s="96" t="s">
        <v>488</v>
      </c>
      <c r="AQ94" s="96" t="s">
        <v>488</v>
      </c>
      <c r="AR94" s="96" t="s">
        <v>488</v>
      </c>
      <c r="AS94" s="96" t="s">
        <v>488</v>
      </c>
      <c r="AT94" s="96" t="s">
        <v>488</v>
      </c>
      <c r="AU94" s="96" t="s">
        <v>488</v>
      </c>
      <c r="AV94" s="96" t="s">
        <v>488</v>
      </c>
      <c r="AW94" s="96" t="s">
        <v>488</v>
      </c>
      <c r="AX94" s="96" t="s">
        <v>488</v>
      </c>
      <c r="AY94" s="344"/>
      <c r="AZ94" s="93"/>
      <c r="BA94" s="93">
        <v>0</v>
      </c>
      <c r="BB94" s="94">
        <v>0</v>
      </c>
      <c r="BC94" s="93">
        <v>0</v>
      </c>
      <c r="BD94" s="94">
        <v>0</v>
      </c>
      <c r="BE94" s="94">
        <v>0</v>
      </c>
      <c r="BF94" s="94">
        <v>0</v>
      </c>
      <c r="BG94" s="94">
        <v>1</v>
      </c>
      <c r="BH94" s="94">
        <v>0</v>
      </c>
      <c r="BI94" s="94">
        <v>0</v>
      </c>
      <c r="BJ94" s="94">
        <v>0</v>
      </c>
      <c r="BK94" s="94">
        <v>0</v>
      </c>
      <c r="BL94" s="94">
        <v>0</v>
      </c>
      <c r="BM94" s="94">
        <v>0</v>
      </c>
      <c r="BN94" s="94">
        <v>0</v>
      </c>
      <c r="BO94" s="94">
        <v>0</v>
      </c>
      <c r="BP94" s="94">
        <v>0</v>
      </c>
      <c r="BQ94" s="94">
        <v>0</v>
      </c>
      <c r="BR94" s="94">
        <v>0</v>
      </c>
      <c r="BS94" s="94">
        <v>0</v>
      </c>
      <c r="BT94" s="94">
        <v>0</v>
      </c>
      <c r="BU94" s="94"/>
      <c r="BV94" s="94">
        <v>0</v>
      </c>
      <c r="BW94" s="94">
        <v>0</v>
      </c>
      <c r="BX94" s="578">
        <v>0</v>
      </c>
      <c r="BY94" s="94">
        <v>0</v>
      </c>
      <c r="BZ94" s="94">
        <v>0</v>
      </c>
    </row>
    <row r="95" spans="1:78" s="2" customFormat="1" ht="11.45" hidden="1" customHeight="1" x14ac:dyDescent="0.2">
      <c r="A95" s="95"/>
      <c r="B95" s="312"/>
      <c r="C95" s="346" t="s">
        <v>488</v>
      </c>
      <c r="D95" s="312"/>
      <c r="E95" s="127"/>
      <c r="F95" s="126"/>
      <c r="G95" s="241" t="s">
        <v>488</v>
      </c>
      <c r="H95" s="241" t="s">
        <v>488</v>
      </c>
      <c r="I95" s="944"/>
      <c r="J95" s="103"/>
      <c r="K95" s="104"/>
      <c r="L95" s="105"/>
      <c r="M95" s="105"/>
      <c r="N95" s="105"/>
      <c r="O95" s="372" t="s">
        <v>488</v>
      </c>
      <c r="P95" s="352"/>
      <c r="Q95" s="241">
        <v>0</v>
      </c>
      <c r="R95" s="241">
        <v>0</v>
      </c>
      <c r="S95" s="241">
        <v>0</v>
      </c>
      <c r="T95" s="228"/>
      <c r="U95" s="340">
        <v>0</v>
      </c>
      <c r="V95" s="227"/>
      <c r="W95" s="5"/>
      <c r="X95" s="108" t="s">
        <v>488</v>
      </c>
      <c r="Y95" s="109" t="s">
        <v>1625</v>
      </c>
      <c r="Z95" s="123">
        <v>0</v>
      </c>
      <c r="AA95" s="83" t="s">
        <v>488</v>
      </c>
      <c r="AB95" s="83" t="s">
        <v>488</v>
      </c>
      <c r="AC95" s="83" t="s">
        <v>488</v>
      </c>
      <c r="AE95" s="93" t="s">
        <v>2869</v>
      </c>
      <c r="AF95" s="93"/>
      <c r="AG95" s="96" t="s">
        <v>488</v>
      </c>
      <c r="AH95" s="96" t="s">
        <v>488</v>
      </c>
      <c r="AI95" s="96" t="s">
        <v>488</v>
      </c>
      <c r="AJ95" s="96" t="s">
        <v>488</v>
      </c>
      <c r="AK95" s="96" t="s">
        <v>488</v>
      </c>
      <c r="AL95" s="96" t="s">
        <v>488</v>
      </c>
      <c r="AM95" s="96" t="s">
        <v>488</v>
      </c>
      <c r="AN95" s="96" t="s">
        <v>488</v>
      </c>
      <c r="AO95" s="96" t="s">
        <v>488</v>
      </c>
      <c r="AP95" s="96" t="s">
        <v>488</v>
      </c>
      <c r="AQ95" s="96" t="s">
        <v>488</v>
      </c>
      <c r="AR95" s="96" t="s">
        <v>488</v>
      </c>
      <c r="AS95" s="96" t="s">
        <v>488</v>
      </c>
      <c r="AT95" s="96" t="s">
        <v>488</v>
      </c>
      <c r="AU95" s="96" t="s">
        <v>488</v>
      </c>
      <c r="AV95" s="96" t="s">
        <v>488</v>
      </c>
      <c r="AW95" s="96" t="s">
        <v>488</v>
      </c>
      <c r="AX95" s="96" t="s">
        <v>488</v>
      </c>
      <c r="AY95" s="344"/>
      <c r="AZ95" s="93"/>
      <c r="BA95" s="93">
        <v>0</v>
      </c>
      <c r="BB95" s="94">
        <v>0</v>
      </c>
      <c r="BC95" s="93">
        <v>0</v>
      </c>
      <c r="BD95" s="94">
        <v>0</v>
      </c>
      <c r="BE95" s="94">
        <v>0</v>
      </c>
      <c r="BF95" s="94">
        <v>0</v>
      </c>
      <c r="BG95" s="94">
        <v>1</v>
      </c>
      <c r="BH95" s="94">
        <v>0</v>
      </c>
      <c r="BI95" s="94">
        <v>0</v>
      </c>
      <c r="BJ95" s="94">
        <v>0</v>
      </c>
      <c r="BK95" s="94">
        <v>0</v>
      </c>
      <c r="BL95" s="94">
        <v>0</v>
      </c>
      <c r="BM95" s="94">
        <v>0</v>
      </c>
      <c r="BN95" s="94">
        <v>0</v>
      </c>
      <c r="BO95" s="94">
        <v>0</v>
      </c>
      <c r="BP95" s="94">
        <v>0</v>
      </c>
      <c r="BQ95" s="94">
        <v>0</v>
      </c>
      <c r="BR95" s="94">
        <v>0</v>
      </c>
      <c r="BS95" s="94">
        <v>0</v>
      </c>
      <c r="BT95" s="94">
        <v>0</v>
      </c>
      <c r="BU95" s="94"/>
      <c r="BV95" s="94">
        <v>0</v>
      </c>
      <c r="BW95" s="94">
        <v>0</v>
      </c>
      <c r="BX95" s="578">
        <v>0</v>
      </c>
      <c r="BY95" s="94">
        <v>0</v>
      </c>
      <c r="BZ95" s="94">
        <v>0</v>
      </c>
    </row>
    <row r="96" spans="1:78" s="2" customFormat="1" ht="11.45" hidden="1" customHeight="1" x14ac:dyDescent="0.2">
      <c r="A96" s="95"/>
      <c r="B96" s="312"/>
      <c r="C96" s="346" t="s">
        <v>488</v>
      </c>
      <c r="D96" s="312"/>
      <c r="E96" s="127"/>
      <c r="F96" s="126"/>
      <c r="G96" s="241" t="s">
        <v>488</v>
      </c>
      <c r="H96" s="241" t="s">
        <v>488</v>
      </c>
      <c r="I96" s="944"/>
      <c r="J96" s="103"/>
      <c r="K96" s="104"/>
      <c r="L96" s="105"/>
      <c r="M96" s="105"/>
      <c r="N96" s="105"/>
      <c r="O96" s="372" t="s">
        <v>488</v>
      </c>
      <c r="P96" s="352"/>
      <c r="Q96" s="241">
        <v>0</v>
      </c>
      <c r="R96" s="241">
        <v>0</v>
      </c>
      <c r="S96" s="241">
        <v>0</v>
      </c>
      <c r="T96" s="228"/>
      <c r="U96" s="340">
        <v>0</v>
      </c>
      <c r="V96" s="227"/>
      <c r="W96" s="5"/>
      <c r="X96" s="108" t="s">
        <v>488</v>
      </c>
      <c r="Y96" s="109" t="s">
        <v>1625</v>
      </c>
      <c r="Z96" s="123">
        <v>0</v>
      </c>
      <c r="AA96" s="83" t="s">
        <v>488</v>
      </c>
      <c r="AB96" s="83" t="s">
        <v>488</v>
      </c>
      <c r="AC96" s="83" t="s">
        <v>488</v>
      </c>
      <c r="AE96" s="93" t="s">
        <v>2869</v>
      </c>
      <c r="AF96" s="93"/>
      <c r="AG96" s="96" t="s">
        <v>488</v>
      </c>
      <c r="AH96" s="96" t="s">
        <v>488</v>
      </c>
      <c r="AI96" s="96" t="s">
        <v>488</v>
      </c>
      <c r="AJ96" s="96" t="s">
        <v>488</v>
      </c>
      <c r="AK96" s="96" t="s">
        <v>488</v>
      </c>
      <c r="AL96" s="96" t="s">
        <v>488</v>
      </c>
      <c r="AM96" s="96" t="s">
        <v>488</v>
      </c>
      <c r="AN96" s="96" t="s">
        <v>488</v>
      </c>
      <c r="AO96" s="96" t="s">
        <v>488</v>
      </c>
      <c r="AP96" s="96" t="s">
        <v>488</v>
      </c>
      <c r="AQ96" s="96" t="s">
        <v>488</v>
      </c>
      <c r="AR96" s="96" t="s">
        <v>488</v>
      </c>
      <c r="AS96" s="96" t="s">
        <v>488</v>
      </c>
      <c r="AT96" s="96" t="s">
        <v>488</v>
      </c>
      <c r="AU96" s="96" t="s">
        <v>488</v>
      </c>
      <c r="AV96" s="96" t="s">
        <v>488</v>
      </c>
      <c r="AW96" s="96" t="s">
        <v>488</v>
      </c>
      <c r="AX96" s="96" t="s">
        <v>488</v>
      </c>
      <c r="AY96" s="344"/>
      <c r="AZ96" s="93"/>
      <c r="BA96" s="93">
        <v>0</v>
      </c>
      <c r="BB96" s="94">
        <v>0</v>
      </c>
      <c r="BC96" s="93">
        <v>0</v>
      </c>
      <c r="BD96" s="94">
        <v>0</v>
      </c>
      <c r="BE96" s="94">
        <v>0</v>
      </c>
      <c r="BF96" s="94">
        <v>0</v>
      </c>
      <c r="BG96" s="94">
        <v>1</v>
      </c>
      <c r="BH96" s="94">
        <v>0</v>
      </c>
      <c r="BI96" s="94">
        <v>0</v>
      </c>
      <c r="BJ96" s="94">
        <v>0</v>
      </c>
      <c r="BK96" s="94">
        <v>0</v>
      </c>
      <c r="BL96" s="94">
        <v>0</v>
      </c>
      <c r="BM96" s="94">
        <v>0</v>
      </c>
      <c r="BN96" s="94">
        <v>0</v>
      </c>
      <c r="BO96" s="94">
        <v>0</v>
      </c>
      <c r="BP96" s="94">
        <v>0</v>
      </c>
      <c r="BQ96" s="94">
        <v>0</v>
      </c>
      <c r="BR96" s="94">
        <v>0</v>
      </c>
      <c r="BS96" s="94">
        <v>0</v>
      </c>
      <c r="BT96" s="94">
        <v>0</v>
      </c>
      <c r="BU96" s="94"/>
      <c r="BV96" s="94">
        <v>0</v>
      </c>
      <c r="BW96" s="94">
        <v>0</v>
      </c>
      <c r="BX96" s="578">
        <v>0</v>
      </c>
      <c r="BY96" s="94">
        <v>0</v>
      </c>
      <c r="BZ96" s="94">
        <v>0</v>
      </c>
    </row>
    <row r="97" spans="1:78" s="2" customFormat="1" ht="11.45" hidden="1" customHeight="1" x14ac:dyDescent="0.2">
      <c r="A97" s="95"/>
      <c r="B97" s="312"/>
      <c r="C97" s="346" t="s">
        <v>488</v>
      </c>
      <c r="D97" s="312"/>
      <c r="E97" s="127"/>
      <c r="F97" s="126"/>
      <c r="G97" s="241" t="s">
        <v>488</v>
      </c>
      <c r="H97" s="241" t="s">
        <v>488</v>
      </c>
      <c r="I97" s="944"/>
      <c r="J97" s="103"/>
      <c r="K97" s="104"/>
      <c r="L97" s="105"/>
      <c r="M97" s="105"/>
      <c r="N97" s="105"/>
      <c r="O97" s="372" t="s">
        <v>488</v>
      </c>
      <c r="P97" s="352"/>
      <c r="Q97" s="241">
        <v>0</v>
      </c>
      <c r="R97" s="241">
        <v>0</v>
      </c>
      <c r="S97" s="241">
        <v>0</v>
      </c>
      <c r="T97" s="228"/>
      <c r="U97" s="340">
        <v>0</v>
      </c>
      <c r="V97" s="227"/>
      <c r="W97" s="5"/>
      <c r="X97" s="108" t="s">
        <v>488</v>
      </c>
      <c r="Y97" s="109" t="s">
        <v>1625</v>
      </c>
      <c r="Z97" s="123">
        <v>0</v>
      </c>
      <c r="AA97" s="83" t="s">
        <v>488</v>
      </c>
      <c r="AB97" s="83" t="s">
        <v>488</v>
      </c>
      <c r="AC97" s="83" t="s">
        <v>488</v>
      </c>
      <c r="AE97" s="93" t="s">
        <v>2869</v>
      </c>
      <c r="AF97" s="93"/>
      <c r="AG97" s="96" t="s">
        <v>488</v>
      </c>
      <c r="AH97" s="96" t="s">
        <v>488</v>
      </c>
      <c r="AI97" s="96" t="s">
        <v>488</v>
      </c>
      <c r="AJ97" s="96" t="s">
        <v>488</v>
      </c>
      <c r="AK97" s="96" t="s">
        <v>488</v>
      </c>
      <c r="AL97" s="96" t="s">
        <v>488</v>
      </c>
      <c r="AM97" s="96" t="s">
        <v>488</v>
      </c>
      <c r="AN97" s="96" t="s">
        <v>488</v>
      </c>
      <c r="AO97" s="96" t="s">
        <v>488</v>
      </c>
      <c r="AP97" s="96" t="s">
        <v>488</v>
      </c>
      <c r="AQ97" s="96" t="s">
        <v>488</v>
      </c>
      <c r="AR97" s="96" t="s">
        <v>488</v>
      </c>
      <c r="AS97" s="96" t="s">
        <v>488</v>
      </c>
      <c r="AT97" s="96" t="s">
        <v>488</v>
      </c>
      <c r="AU97" s="96" t="s">
        <v>488</v>
      </c>
      <c r="AV97" s="96" t="s">
        <v>488</v>
      </c>
      <c r="AW97" s="96" t="s">
        <v>488</v>
      </c>
      <c r="AX97" s="96" t="s">
        <v>488</v>
      </c>
      <c r="AY97" s="344"/>
      <c r="AZ97" s="93"/>
      <c r="BA97" s="93">
        <v>0</v>
      </c>
      <c r="BB97" s="94">
        <v>0</v>
      </c>
      <c r="BC97" s="93">
        <v>0</v>
      </c>
      <c r="BD97" s="94">
        <v>0</v>
      </c>
      <c r="BE97" s="94">
        <v>0</v>
      </c>
      <c r="BF97" s="94">
        <v>0</v>
      </c>
      <c r="BG97" s="94">
        <v>1</v>
      </c>
      <c r="BH97" s="94">
        <v>0</v>
      </c>
      <c r="BI97" s="94">
        <v>0</v>
      </c>
      <c r="BJ97" s="94">
        <v>0</v>
      </c>
      <c r="BK97" s="94">
        <v>0</v>
      </c>
      <c r="BL97" s="94">
        <v>0</v>
      </c>
      <c r="BM97" s="94">
        <v>0</v>
      </c>
      <c r="BN97" s="94">
        <v>0</v>
      </c>
      <c r="BO97" s="94">
        <v>0</v>
      </c>
      <c r="BP97" s="94">
        <v>0</v>
      </c>
      <c r="BQ97" s="94">
        <v>0</v>
      </c>
      <c r="BR97" s="94">
        <v>0</v>
      </c>
      <c r="BS97" s="94">
        <v>0</v>
      </c>
      <c r="BT97" s="94">
        <v>0</v>
      </c>
      <c r="BU97" s="94"/>
      <c r="BV97" s="94">
        <v>0</v>
      </c>
      <c r="BW97" s="94">
        <v>0</v>
      </c>
      <c r="BX97" s="578">
        <v>0</v>
      </c>
      <c r="BY97" s="94">
        <v>0</v>
      </c>
      <c r="BZ97" s="94">
        <v>0</v>
      </c>
    </row>
    <row r="98" spans="1:78" s="2" customFormat="1" ht="11.45" hidden="1" customHeight="1" x14ac:dyDescent="0.2">
      <c r="A98" s="95"/>
      <c r="B98" s="312"/>
      <c r="C98" s="346" t="s">
        <v>488</v>
      </c>
      <c r="D98" s="312"/>
      <c r="E98" s="127"/>
      <c r="F98" s="126"/>
      <c r="G98" s="241" t="s">
        <v>488</v>
      </c>
      <c r="H98" s="241" t="s">
        <v>488</v>
      </c>
      <c r="I98" s="944"/>
      <c r="J98" s="103"/>
      <c r="K98" s="104"/>
      <c r="L98" s="105"/>
      <c r="M98" s="105"/>
      <c r="N98" s="105"/>
      <c r="O98" s="372" t="s">
        <v>488</v>
      </c>
      <c r="P98" s="352"/>
      <c r="Q98" s="241">
        <v>0</v>
      </c>
      <c r="R98" s="241">
        <v>0</v>
      </c>
      <c r="S98" s="241">
        <v>0</v>
      </c>
      <c r="T98" s="228"/>
      <c r="U98" s="340">
        <v>0</v>
      </c>
      <c r="V98" s="227"/>
      <c r="W98" s="5"/>
      <c r="X98" s="108" t="s">
        <v>488</v>
      </c>
      <c r="Y98" s="109" t="s">
        <v>1625</v>
      </c>
      <c r="Z98" s="123">
        <v>0</v>
      </c>
      <c r="AA98" s="83" t="s">
        <v>488</v>
      </c>
      <c r="AB98" s="83" t="s">
        <v>488</v>
      </c>
      <c r="AC98" s="83" t="s">
        <v>488</v>
      </c>
      <c r="AE98" s="93" t="s">
        <v>2869</v>
      </c>
      <c r="AF98" s="93"/>
      <c r="AG98" s="96" t="s">
        <v>488</v>
      </c>
      <c r="AH98" s="96" t="s">
        <v>488</v>
      </c>
      <c r="AI98" s="96" t="s">
        <v>488</v>
      </c>
      <c r="AJ98" s="96" t="s">
        <v>488</v>
      </c>
      <c r="AK98" s="96" t="s">
        <v>488</v>
      </c>
      <c r="AL98" s="96" t="s">
        <v>488</v>
      </c>
      <c r="AM98" s="96" t="s">
        <v>488</v>
      </c>
      <c r="AN98" s="96" t="s">
        <v>488</v>
      </c>
      <c r="AO98" s="96" t="s">
        <v>488</v>
      </c>
      <c r="AP98" s="96" t="s">
        <v>488</v>
      </c>
      <c r="AQ98" s="96" t="s">
        <v>488</v>
      </c>
      <c r="AR98" s="96" t="s">
        <v>488</v>
      </c>
      <c r="AS98" s="96" t="s">
        <v>488</v>
      </c>
      <c r="AT98" s="96" t="s">
        <v>488</v>
      </c>
      <c r="AU98" s="96" t="s">
        <v>488</v>
      </c>
      <c r="AV98" s="96" t="s">
        <v>488</v>
      </c>
      <c r="AW98" s="96" t="s">
        <v>488</v>
      </c>
      <c r="AX98" s="96" t="s">
        <v>488</v>
      </c>
      <c r="AY98" s="344"/>
      <c r="AZ98" s="93"/>
      <c r="BA98" s="93">
        <v>0</v>
      </c>
      <c r="BB98" s="94">
        <v>0</v>
      </c>
      <c r="BC98" s="93">
        <v>0</v>
      </c>
      <c r="BD98" s="94">
        <v>0</v>
      </c>
      <c r="BE98" s="94">
        <v>0</v>
      </c>
      <c r="BF98" s="94">
        <v>0</v>
      </c>
      <c r="BG98" s="94">
        <v>1</v>
      </c>
      <c r="BH98" s="94">
        <v>0</v>
      </c>
      <c r="BI98" s="94">
        <v>0</v>
      </c>
      <c r="BJ98" s="94">
        <v>0</v>
      </c>
      <c r="BK98" s="94">
        <v>0</v>
      </c>
      <c r="BL98" s="94">
        <v>0</v>
      </c>
      <c r="BM98" s="94">
        <v>0</v>
      </c>
      <c r="BN98" s="94">
        <v>0</v>
      </c>
      <c r="BO98" s="94">
        <v>0</v>
      </c>
      <c r="BP98" s="94">
        <v>0</v>
      </c>
      <c r="BQ98" s="94">
        <v>0</v>
      </c>
      <c r="BR98" s="94">
        <v>0</v>
      </c>
      <c r="BS98" s="94">
        <v>0</v>
      </c>
      <c r="BT98" s="94">
        <v>0</v>
      </c>
      <c r="BU98" s="94"/>
      <c r="BV98" s="94">
        <v>0</v>
      </c>
      <c r="BW98" s="94">
        <v>0</v>
      </c>
      <c r="BX98" s="578">
        <v>0</v>
      </c>
      <c r="BY98" s="94">
        <v>0</v>
      </c>
      <c r="BZ98" s="94">
        <v>0</v>
      </c>
    </row>
    <row r="99" spans="1:78" s="2" customFormat="1" ht="11.45" hidden="1" customHeight="1" x14ac:dyDescent="0.2">
      <c r="A99" s="95"/>
      <c r="B99" s="312"/>
      <c r="C99" s="346" t="s">
        <v>488</v>
      </c>
      <c r="D99" s="312"/>
      <c r="E99" s="127"/>
      <c r="F99" s="126"/>
      <c r="G99" s="241" t="s">
        <v>488</v>
      </c>
      <c r="H99" s="241" t="s">
        <v>488</v>
      </c>
      <c r="I99" s="944"/>
      <c r="J99" s="103"/>
      <c r="K99" s="104"/>
      <c r="L99" s="105"/>
      <c r="M99" s="105"/>
      <c r="N99" s="105"/>
      <c r="O99" s="372" t="s">
        <v>488</v>
      </c>
      <c r="P99" s="352"/>
      <c r="Q99" s="241">
        <v>0</v>
      </c>
      <c r="R99" s="241">
        <v>0</v>
      </c>
      <c r="S99" s="241">
        <v>0</v>
      </c>
      <c r="T99" s="228"/>
      <c r="U99" s="340">
        <v>0</v>
      </c>
      <c r="V99" s="227"/>
      <c r="W99" s="5"/>
      <c r="X99" s="108" t="s">
        <v>488</v>
      </c>
      <c r="Y99" s="109" t="s">
        <v>1625</v>
      </c>
      <c r="Z99" s="123">
        <v>0</v>
      </c>
      <c r="AA99" s="83" t="s">
        <v>488</v>
      </c>
      <c r="AB99" s="83" t="s">
        <v>488</v>
      </c>
      <c r="AC99" s="83" t="s">
        <v>488</v>
      </c>
      <c r="AE99" s="93" t="s">
        <v>2869</v>
      </c>
      <c r="AF99" s="93"/>
      <c r="AG99" s="96" t="s">
        <v>488</v>
      </c>
      <c r="AH99" s="96" t="s">
        <v>488</v>
      </c>
      <c r="AI99" s="96" t="s">
        <v>488</v>
      </c>
      <c r="AJ99" s="96" t="s">
        <v>488</v>
      </c>
      <c r="AK99" s="96" t="s">
        <v>488</v>
      </c>
      <c r="AL99" s="96" t="s">
        <v>488</v>
      </c>
      <c r="AM99" s="96" t="s">
        <v>488</v>
      </c>
      <c r="AN99" s="96" t="s">
        <v>488</v>
      </c>
      <c r="AO99" s="96" t="s">
        <v>488</v>
      </c>
      <c r="AP99" s="96" t="s">
        <v>488</v>
      </c>
      <c r="AQ99" s="96" t="s">
        <v>488</v>
      </c>
      <c r="AR99" s="96" t="s">
        <v>488</v>
      </c>
      <c r="AS99" s="96" t="s">
        <v>488</v>
      </c>
      <c r="AT99" s="96" t="s">
        <v>488</v>
      </c>
      <c r="AU99" s="96" t="s">
        <v>488</v>
      </c>
      <c r="AV99" s="96" t="s">
        <v>488</v>
      </c>
      <c r="AW99" s="96" t="s">
        <v>488</v>
      </c>
      <c r="AX99" s="96" t="s">
        <v>488</v>
      </c>
      <c r="AY99" s="344"/>
      <c r="AZ99" s="93"/>
      <c r="BA99" s="93">
        <v>0</v>
      </c>
      <c r="BB99" s="94">
        <v>0</v>
      </c>
      <c r="BC99" s="93">
        <v>0</v>
      </c>
      <c r="BD99" s="94">
        <v>0</v>
      </c>
      <c r="BE99" s="94">
        <v>0</v>
      </c>
      <c r="BF99" s="94">
        <v>0</v>
      </c>
      <c r="BG99" s="94">
        <v>1</v>
      </c>
      <c r="BH99" s="94">
        <v>0</v>
      </c>
      <c r="BI99" s="94">
        <v>0</v>
      </c>
      <c r="BJ99" s="94">
        <v>0</v>
      </c>
      <c r="BK99" s="94">
        <v>0</v>
      </c>
      <c r="BL99" s="94">
        <v>0</v>
      </c>
      <c r="BM99" s="94">
        <v>0</v>
      </c>
      <c r="BN99" s="94">
        <v>0</v>
      </c>
      <c r="BO99" s="94">
        <v>0</v>
      </c>
      <c r="BP99" s="94">
        <v>0</v>
      </c>
      <c r="BQ99" s="94">
        <v>0</v>
      </c>
      <c r="BR99" s="94">
        <v>0</v>
      </c>
      <c r="BS99" s="94">
        <v>0</v>
      </c>
      <c r="BT99" s="94">
        <v>0</v>
      </c>
      <c r="BU99" s="94"/>
      <c r="BV99" s="94">
        <v>0</v>
      </c>
      <c r="BW99" s="94">
        <v>0</v>
      </c>
      <c r="BX99" s="578">
        <v>0</v>
      </c>
      <c r="BY99" s="94">
        <v>0</v>
      </c>
      <c r="BZ99" s="94">
        <v>0</v>
      </c>
    </row>
    <row r="100" spans="1:78" s="2" customFormat="1" ht="11.45" hidden="1" customHeight="1" x14ac:dyDescent="0.2">
      <c r="A100" s="95"/>
      <c r="B100" s="312"/>
      <c r="C100" s="346" t="s">
        <v>488</v>
      </c>
      <c r="D100" s="312"/>
      <c r="E100" s="127"/>
      <c r="F100" s="126"/>
      <c r="G100" s="241" t="s">
        <v>488</v>
      </c>
      <c r="H100" s="241" t="s">
        <v>488</v>
      </c>
      <c r="I100" s="944"/>
      <c r="J100" s="103"/>
      <c r="K100" s="104"/>
      <c r="L100" s="105"/>
      <c r="M100" s="105"/>
      <c r="N100" s="105"/>
      <c r="O100" s="372" t="s">
        <v>488</v>
      </c>
      <c r="P100" s="352"/>
      <c r="Q100" s="241">
        <v>0</v>
      </c>
      <c r="R100" s="241">
        <v>0</v>
      </c>
      <c r="S100" s="241">
        <v>0</v>
      </c>
      <c r="T100" s="228"/>
      <c r="U100" s="340">
        <v>0</v>
      </c>
      <c r="V100" s="227"/>
      <c r="W100" s="5"/>
      <c r="X100" s="108" t="s">
        <v>488</v>
      </c>
      <c r="Y100" s="109" t="s">
        <v>1625</v>
      </c>
      <c r="Z100" s="123">
        <v>0</v>
      </c>
      <c r="AA100" s="83" t="s">
        <v>488</v>
      </c>
      <c r="AB100" s="83" t="s">
        <v>488</v>
      </c>
      <c r="AC100" s="83" t="s">
        <v>488</v>
      </c>
      <c r="AE100" s="93" t="s">
        <v>2869</v>
      </c>
      <c r="AF100" s="93"/>
      <c r="AG100" s="96" t="s">
        <v>488</v>
      </c>
      <c r="AH100" s="96" t="s">
        <v>488</v>
      </c>
      <c r="AI100" s="96" t="s">
        <v>488</v>
      </c>
      <c r="AJ100" s="96" t="s">
        <v>488</v>
      </c>
      <c r="AK100" s="96" t="s">
        <v>488</v>
      </c>
      <c r="AL100" s="96" t="s">
        <v>488</v>
      </c>
      <c r="AM100" s="96" t="s">
        <v>488</v>
      </c>
      <c r="AN100" s="96" t="s">
        <v>488</v>
      </c>
      <c r="AO100" s="96" t="s">
        <v>488</v>
      </c>
      <c r="AP100" s="96" t="s">
        <v>488</v>
      </c>
      <c r="AQ100" s="96" t="s">
        <v>488</v>
      </c>
      <c r="AR100" s="96" t="s">
        <v>488</v>
      </c>
      <c r="AS100" s="96" t="s">
        <v>488</v>
      </c>
      <c r="AT100" s="96" t="s">
        <v>488</v>
      </c>
      <c r="AU100" s="96" t="s">
        <v>488</v>
      </c>
      <c r="AV100" s="96" t="s">
        <v>488</v>
      </c>
      <c r="AW100" s="96" t="s">
        <v>488</v>
      </c>
      <c r="AX100" s="96" t="s">
        <v>488</v>
      </c>
      <c r="AY100" s="344"/>
      <c r="AZ100" s="93"/>
      <c r="BA100" s="93">
        <v>0</v>
      </c>
      <c r="BB100" s="94">
        <v>0</v>
      </c>
      <c r="BC100" s="93">
        <v>0</v>
      </c>
      <c r="BD100" s="94">
        <v>0</v>
      </c>
      <c r="BE100" s="94">
        <v>0</v>
      </c>
      <c r="BF100" s="94">
        <v>0</v>
      </c>
      <c r="BG100" s="94">
        <v>1</v>
      </c>
      <c r="BH100" s="94">
        <v>0</v>
      </c>
      <c r="BI100" s="94">
        <v>0</v>
      </c>
      <c r="BJ100" s="94">
        <v>0</v>
      </c>
      <c r="BK100" s="94">
        <v>0</v>
      </c>
      <c r="BL100" s="94">
        <v>0</v>
      </c>
      <c r="BM100" s="94">
        <v>0</v>
      </c>
      <c r="BN100" s="94">
        <v>0</v>
      </c>
      <c r="BO100" s="94">
        <v>0</v>
      </c>
      <c r="BP100" s="94">
        <v>0</v>
      </c>
      <c r="BQ100" s="94">
        <v>0</v>
      </c>
      <c r="BR100" s="94">
        <v>0</v>
      </c>
      <c r="BS100" s="94">
        <v>0</v>
      </c>
      <c r="BT100" s="94">
        <v>0</v>
      </c>
      <c r="BU100" s="94"/>
      <c r="BV100" s="94">
        <v>0</v>
      </c>
      <c r="BW100" s="94">
        <v>0</v>
      </c>
      <c r="BX100" s="578">
        <v>0</v>
      </c>
      <c r="BY100" s="94">
        <v>0</v>
      </c>
      <c r="BZ100" s="94">
        <v>0</v>
      </c>
    </row>
    <row r="101" spans="1:78" s="2" customFormat="1" ht="11.45" hidden="1" customHeight="1" x14ac:dyDescent="0.2">
      <c r="A101" s="95"/>
      <c r="B101" s="312"/>
      <c r="C101" s="346" t="s">
        <v>488</v>
      </c>
      <c r="D101" s="312"/>
      <c r="E101" s="127"/>
      <c r="F101" s="126"/>
      <c r="G101" s="241" t="s">
        <v>488</v>
      </c>
      <c r="H101" s="241" t="s">
        <v>488</v>
      </c>
      <c r="I101" s="944"/>
      <c r="J101" s="103"/>
      <c r="K101" s="104"/>
      <c r="L101" s="105"/>
      <c r="M101" s="105"/>
      <c r="N101" s="105"/>
      <c r="O101" s="372" t="s">
        <v>488</v>
      </c>
      <c r="P101" s="352"/>
      <c r="Q101" s="241">
        <v>0</v>
      </c>
      <c r="R101" s="241">
        <v>0</v>
      </c>
      <c r="S101" s="241">
        <v>0</v>
      </c>
      <c r="T101" s="228"/>
      <c r="U101" s="340">
        <v>0</v>
      </c>
      <c r="V101" s="227"/>
      <c r="W101" s="5"/>
      <c r="X101" s="108" t="s">
        <v>488</v>
      </c>
      <c r="Y101" s="109" t="s">
        <v>1625</v>
      </c>
      <c r="Z101" s="123">
        <v>0</v>
      </c>
      <c r="AA101" s="83" t="s">
        <v>488</v>
      </c>
      <c r="AB101" s="83" t="s">
        <v>488</v>
      </c>
      <c r="AC101" s="83" t="s">
        <v>488</v>
      </c>
      <c r="AE101" s="93" t="s">
        <v>2869</v>
      </c>
      <c r="AF101" s="93"/>
      <c r="AG101" s="96" t="s">
        <v>488</v>
      </c>
      <c r="AH101" s="96" t="s">
        <v>488</v>
      </c>
      <c r="AI101" s="96" t="s">
        <v>488</v>
      </c>
      <c r="AJ101" s="96" t="s">
        <v>488</v>
      </c>
      <c r="AK101" s="96" t="s">
        <v>488</v>
      </c>
      <c r="AL101" s="96" t="s">
        <v>488</v>
      </c>
      <c r="AM101" s="96" t="s">
        <v>488</v>
      </c>
      <c r="AN101" s="96" t="s">
        <v>488</v>
      </c>
      <c r="AO101" s="96" t="s">
        <v>488</v>
      </c>
      <c r="AP101" s="96" t="s">
        <v>488</v>
      </c>
      <c r="AQ101" s="96" t="s">
        <v>488</v>
      </c>
      <c r="AR101" s="96" t="s">
        <v>488</v>
      </c>
      <c r="AS101" s="96" t="s">
        <v>488</v>
      </c>
      <c r="AT101" s="96" t="s">
        <v>488</v>
      </c>
      <c r="AU101" s="96" t="s">
        <v>488</v>
      </c>
      <c r="AV101" s="96" t="s">
        <v>488</v>
      </c>
      <c r="AW101" s="96" t="s">
        <v>488</v>
      </c>
      <c r="AX101" s="96" t="s">
        <v>488</v>
      </c>
      <c r="AY101" s="344"/>
      <c r="AZ101" s="93"/>
      <c r="BA101" s="93">
        <v>0</v>
      </c>
      <c r="BB101" s="94">
        <v>0</v>
      </c>
      <c r="BC101" s="93">
        <v>0</v>
      </c>
      <c r="BD101" s="94">
        <v>0</v>
      </c>
      <c r="BE101" s="94">
        <v>0</v>
      </c>
      <c r="BF101" s="94">
        <v>0</v>
      </c>
      <c r="BG101" s="94">
        <v>1</v>
      </c>
      <c r="BH101" s="94">
        <v>0</v>
      </c>
      <c r="BI101" s="94">
        <v>0</v>
      </c>
      <c r="BJ101" s="94">
        <v>0</v>
      </c>
      <c r="BK101" s="94">
        <v>0</v>
      </c>
      <c r="BL101" s="94">
        <v>0</v>
      </c>
      <c r="BM101" s="94">
        <v>0</v>
      </c>
      <c r="BN101" s="94">
        <v>0</v>
      </c>
      <c r="BO101" s="94">
        <v>0</v>
      </c>
      <c r="BP101" s="94">
        <v>0</v>
      </c>
      <c r="BQ101" s="94">
        <v>0</v>
      </c>
      <c r="BR101" s="94">
        <v>0</v>
      </c>
      <c r="BS101" s="94">
        <v>0</v>
      </c>
      <c r="BT101" s="94">
        <v>0</v>
      </c>
      <c r="BU101" s="94"/>
      <c r="BV101" s="94">
        <v>0</v>
      </c>
      <c r="BW101" s="94">
        <v>0</v>
      </c>
      <c r="BX101" s="578">
        <v>0</v>
      </c>
      <c r="BY101" s="94">
        <v>0</v>
      </c>
      <c r="BZ101" s="94">
        <v>0</v>
      </c>
    </row>
    <row r="102" spans="1:78" s="2" customFormat="1" ht="11.45" hidden="1" customHeight="1" x14ac:dyDescent="0.2">
      <c r="A102" s="95"/>
      <c r="B102" s="312"/>
      <c r="C102" s="346" t="s">
        <v>488</v>
      </c>
      <c r="D102" s="312"/>
      <c r="E102" s="127"/>
      <c r="F102" s="126"/>
      <c r="G102" s="241" t="s">
        <v>488</v>
      </c>
      <c r="H102" s="241" t="s">
        <v>488</v>
      </c>
      <c r="I102" s="944"/>
      <c r="J102" s="103"/>
      <c r="K102" s="104"/>
      <c r="L102" s="105"/>
      <c r="M102" s="105"/>
      <c r="N102" s="105"/>
      <c r="O102" s="372" t="s">
        <v>488</v>
      </c>
      <c r="P102" s="352"/>
      <c r="Q102" s="241">
        <v>0</v>
      </c>
      <c r="R102" s="241">
        <v>0</v>
      </c>
      <c r="S102" s="241">
        <v>0</v>
      </c>
      <c r="T102" s="228"/>
      <c r="U102" s="340">
        <v>0</v>
      </c>
      <c r="V102" s="227"/>
      <c r="W102" s="5"/>
      <c r="X102" s="108" t="s">
        <v>488</v>
      </c>
      <c r="Y102" s="109" t="s">
        <v>1625</v>
      </c>
      <c r="Z102" s="123">
        <v>0</v>
      </c>
      <c r="AA102" s="83" t="s">
        <v>488</v>
      </c>
      <c r="AB102" s="83" t="s">
        <v>488</v>
      </c>
      <c r="AC102" s="83" t="s">
        <v>488</v>
      </c>
      <c r="AE102" s="93" t="s">
        <v>2869</v>
      </c>
      <c r="AF102" s="93"/>
      <c r="AG102" s="96" t="s">
        <v>488</v>
      </c>
      <c r="AH102" s="96" t="s">
        <v>488</v>
      </c>
      <c r="AI102" s="96" t="s">
        <v>488</v>
      </c>
      <c r="AJ102" s="96" t="s">
        <v>488</v>
      </c>
      <c r="AK102" s="96" t="s">
        <v>488</v>
      </c>
      <c r="AL102" s="96" t="s">
        <v>488</v>
      </c>
      <c r="AM102" s="96" t="s">
        <v>488</v>
      </c>
      <c r="AN102" s="96" t="s">
        <v>488</v>
      </c>
      <c r="AO102" s="96" t="s">
        <v>488</v>
      </c>
      <c r="AP102" s="96" t="s">
        <v>488</v>
      </c>
      <c r="AQ102" s="96" t="s">
        <v>488</v>
      </c>
      <c r="AR102" s="96" t="s">
        <v>488</v>
      </c>
      <c r="AS102" s="96" t="s">
        <v>488</v>
      </c>
      <c r="AT102" s="96" t="s">
        <v>488</v>
      </c>
      <c r="AU102" s="96" t="s">
        <v>488</v>
      </c>
      <c r="AV102" s="96" t="s">
        <v>488</v>
      </c>
      <c r="AW102" s="96" t="s">
        <v>488</v>
      </c>
      <c r="AX102" s="96" t="s">
        <v>488</v>
      </c>
      <c r="AY102" s="344"/>
      <c r="AZ102" s="93"/>
      <c r="BA102" s="93">
        <v>0</v>
      </c>
      <c r="BB102" s="94">
        <v>0</v>
      </c>
      <c r="BC102" s="93">
        <v>0</v>
      </c>
      <c r="BD102" s="94">
        <v>0</v>
      </c>
      <c r="BE102" s="94">
        <v>0</v>
      </c>
      <c r="BF102" s="94">
        <v>0</v>
      </c>
      <c r="BG102" s="94">
        <v>1</v>
      </c>
      <c r="BH102" s="94">
        <v>0</v>
      </c>
      <c r="BI102" s="94">
        <v>0</v>
      </c>
      <c r="BJ102" s="94">
        <v>0</v>
      </c>
      <c r="BK102" s="94">
        <v>0</v>
      </c>
      <c r="BL102" s="94">
        <v>0</v>
      </c>
      <c r="BM102" s="94">
        <v>0</v>
      </c>
      <c r="BN102" s="94">
        <v>0</v>
      </c>
      <c r="BO102" s="94">
        <v>0</v>
      </c>
      <c r="BP102" s="94">
        <v>0</v>
      </c>
      <c r="BQ102" s="94">
        <v>0</v>
      </c>
      <c r="BR102" s="94">
        <v>0</v>
      </c>
      <c r="BS102" s="94">
        <v>0</v>
      </c>
      <c r="BT102" s="94">
        <v>0</v>
      </c>
      <c r="BU102" s="94"/>
      <c r="BV102" s="94">
        <v>0</v>
      </c>
      <c r="BW102" s="94">
        <v>0</v>
      </c>
      <c r="BX102" s="578">
        <v>0</v>
      </c>
      <c r="BY102" s="94">
        <v>0</v>
      </c>
      <c r="BZ102" s="94">
        <v>0</v>
      </c>
    </row>
    <row r="103" spans="1:78" s="2" customFormat="1" ht="11.45" hidden="1" customHeight="1" x14ac:dyDescent="0.2">
      <c r="A103" s="95"/>
      <c r="B103" s="312"/>
      <c r="C103" s="346" t="s">
        <v>488</v>
      </c>
      <c r="D103" s="312"/>
      <c r="E103" s="127"/>
      <c r="F103" s="126"/>
      <c r="G103" s="241" t="s">
        <v>488</v>
      </c>
      <c r="H103" s="241" t="s">
        <v>488</v>
      </c>
      <c r="I103" s="944"/>
      <c r="J103" s="103"/>
      <c r="K103" s="104"/>
      <c r="L103" s="105"/>
      <c r="M103" s="105"/>
      <c r="N103" s="105"/>
      <c r="O103" s="372" t="s">
        <v>488</v>
      </c>
      <c r="P103" s="352"/>
      <c r="Q103" s="241">
        <v>0</v>
      </c>
      <c r="R103" s="241">
        <v>0</v>
      </c>
      <c r="S103" s="241">
        <v>0</v>
      </c>
      <c r="T103" s="228"/>
      <c r="U103" s="340">
        <v>0</v>
      </c>
      <c r="V103" s="227"/>
      <c r="W103" s="5"/>
      <c r="X103" s="108" t="s">
        <v>488</v>
      </c>
      <c r="Y103" s="109" t="s">
        <v>1625</v>
      </c>
      <c r="Z103" s="123">
        <v>0</v>
      </c>
      <c r="AA103" s="83" t="s">
        <v>488</v>
      </c>
      <c r="AB103" s="83" t="s">
        <v>488</v>
      </c>
      <c r="AC103" s="83" t="s">
        <v>488</v>
      </c>
      <c r="AE103" s="93" t="s">
        <v>2869</v>
      </c>
      <c r="AF103" s="93"/>
      <c r="AG103" s="96" t="s">
        <v>488</v>
      </c>
      <c r="AH103" s="96" t="s">
        <v>488</v>
      </c>
      <c r="AI103" s="96" t="s">
        <v>488</v>
      </c>
      <c r="AJ103" s="96" t="s">
        <v>488</v>
      </c>
      <c r="AK103" s="96" t="s">
        <v>488</v>
      </c>
      <c r="AL103" s="96" t="s">
        <v>488</v>
      </c>
      <c r="AM103" s="96" t="s">
        <v>488</v>
      </c>
      <c r="AN103" s="96" t="s">
        <v>488</v>
      </c>
      <c r="AO103" s="96" t="s">
        <v>488</v>
      </c>
      <c r="AP103" s="96" t="s">
        <v>488</v>
      </c>
      <c r="AQ103" s="96" t="s">
        <v>488</v>
      </c>
      <c r="AR103" s="96" t="s">
        <v>488</v>
      </c>
      <c r="AS103" s="96" t="s">
        <v>488</v>
      </c>
      <c r="AT103" s="96" t="s">
        <v>488</v>
      </c>
      <c r="AU103" s="96" t="s">
        <v>488</v>
      </c>
      <c r="AV103" s="96" t="s">
        <v>488</v>
      </c>
      <c r="AW103" s="96" t="s">
        <v>488</v>
      </c>
      <c r="AX103" s="96" t="s">
        <v>488</v>
      </c>
      <c r="AY103" s="344"/>
      <c r="AZ103" s="93"/>
      <c r="BA103" s="93">
        <v>0</v>
      </c>
      <c r="BB103" s="94">
        <v>0</v>
      </c>
      <c r="BC103" s="93">
        <v>0</v>
      </c>
      <c r="BD103" s="94">
        <v>0</v>
      </c>
      <c r="BE103" s="94">
        <v>0</v>
      </c>
      <c r="BF103" s="94">
        <v>0</v>
      </c>
      <c r="BG103" s="94">
        <v>1</v>
      </c>
      <c r="BH103" s="94">
        <v>0</v>
      </c>
      <c r="BI103" s="94">
        <v>0</v>
      </c>
      <c r="BJ103" s="94">
        <v>0</v>
      </c>
      <c r="BK103" s="94">
        <v>0</v>
      </c>
      <c r="BL103" s="94">
        <v>0</v>
      </c>
      <c r="BM103" s="94">
        <v>0</v>
      </c>
      <c r="BN103" s="94">
        <v>0</v>
      </c>
      <c r="BO103" s="94">
        <v>0</v>
      </c>
      <c r="BP103" s="94">
        <v>0</v>
      </c>
      <c r="BQ103" s="94">
        <v>0</v>
      </c>
      <c r="BR103" s="94">
        <v>0</v>
      </c>
      <c r="BS103" s="94">
        <v>0</v>
      </c>
      <c r="BT103" s="94">
        <v>0</v>
      </c>
      <c r="BU103" s="94"/>
      <c r="BV103" s="94">
        <v>0</v>
      </c>
      <c r="BW103" s="94">
        <v>0</v>
      </c>
      <c r="BX103" s="578">
        <v>0</v>
      </c>
      <c r="BY103" s="94">
        <v>0</v>
      </c>
      <c r="BZ103" s="94">
        <v>0</v>
      </c>
    </row>
    <row r="104" spans="1:78" s="2" customFormat="1" ht="11.45" hidden="1" customHeight="1" x14ac:dyDescent="0.2">
      <c r="A104" s="95"/>
      <c r="B104" s="312"/>
      <c r="C104" s="346" t="s">
        <v>488</v>
      </c>
      <c r="D104" s="312"/>
      <c r="E104" s="127"/>
      <c r="F104" s="126"/>
      <c r="G104" s="241" t="s">
        <v>488</v>
      </c>
      <c r="H104" s="241" t="s">
        <v>488</v>
      </c>
      <c r="I104" s="944"/>
      <c r="J104" s="103"/>
      <c r="K104" s="104"/>
      <c r="L104" s="105"/>
      <c r="M104" s="105"/>
      <c r="N104" s="105"/>
      <c r="O104" s="372" t="s">
        <v>488</v>
      </c>
      <c r="P104" s="352"/>
      <c r="Q104" s="241">
        <v>0</v>
      </c>
      <c r="R104" s="241">
        <v>0</v>
      </c>
      <c r="S104" s="241">
        <v>0</v>
      </c>
      <c r="T104" s="228"/>
      <c r="U104" s="340">
        <v>0</v>
      </c>
      <c r="V104" s="227"/>
      <c r="W104" s="5"/>
      <c r="X104" s="108" t="s">
        <v>488</v>
      </c>
      <c r="Y104" s="109" t="s">
        <v>1625</v>
      </c>
      <c r="Z104" s="123">
        <v>0</v>
      </c>
      <c r="AA104" s="83" t="s">
        <v>488</v>
      </c>
      <c r="AB104" s="83" t="s">
        <v>488</v>
      </c>
      <c r="AC104" s="83" t="s">
        <v>488</v>
      </c>
      <c r="AE104" s="93" t="s">
        <v>2869</v>
      </c>
      <c r="AF104" s="93"/>
      <c r="AG104" s="96" t="s">
        <v>488</v>
      </c>
      <c r="AH104" s="96" t="s">
        <v>488</v>
      </c>
      <c r="AI104" s="96" t="s">
        <v>488</v>
      </c>
      <c r="AJ104" s="96" t="s">
        <v>488</v>
      </c>
      <c r="AK104" s="96" t="s">
        <v>488</v>
      </c>
      <c r="AL104" s="96" t="s">
        <v>488</v>
      </c>
      <c r="AM104" s="96" t="s">
        <v>488</v>
      </c>
      <c r="AN104" s="96" t="s">
        <v>488</v>
      </c>
      <c r="AO104" s="96" t="s">
        <v>488</v>
      </c>
      <c r="AP104" s="96" t="s">
        <v>488</v>
      </c>
      <c r="AQ104" s="96" t="s">
        <v>488</v>
      </c>
      <c r="AR104" s="96" t="s">
        <v>488</v>
      </c>
      <c r="AS104" s="96" t="s">
        <v>488</v>
      </c>
      <c r="AT104" s="96" t="s">
        <v>488</v>
      </c>
      <c r="AU104" s="96" t="s">
        <v>488</v>
      </c>
      <c r="AV104" s="96" t="s">
        <v>488</v>
      </c>
      <c r="AW104" s="96" t="s">
        <v>488</v>
      </c>
      <c r="AX104" s="96" t="s">
        <v>488</v>
      </c>
      <c r="AY104" s="344"/>
      <c r="AZ104" s="93"/>
      <c r="BA104" s="93">
        <v>0</v>
      </c>
      <c r="BB104" s="94">
        <v>0</v>
      </c>
      <c r="BC104" s="93">
        <v>0</v>
      </c>
      <c r="BD104" s="94">
        <v>0</v>
      </c>
      <c r="BE104" s="94">
        <v>0</v>
      </c>
      <c r="BF104" s="94">
        <v>0</v>
      </c>
      <c r="BG104" s="94">
        <v>1</v>
      </c>
      <c r="BH104" s="94">
        <v>0</v>
      </c>
      <c r="BI104" s="94">
        <v>0</v>
      </c>
      <c r="BJ104" s="94">
        <v>0</v>
      </c>
      <c r="BK104" s="94">
        <v>0</v>
      </c>
      <c r="BL104" s="94">
        <v>0</v>
      </c>
      <c r="BM104" s="94">
        <v>0</v>
      </c>
      <c r="BN104" s="94">
        <v>0</v>
      </c>
      <c r="BO104" s="94">
        <v>0</v>
      </c>
      <c r="BP104" s="94">
        <v>0</v>
      </c>
      <c r="BQ104" s="94">
        <v>0</v>
      </c>
      <c r="BR104" s="94">
        <v>0</v>
      </c>
      <c r="BS104" s="94">
        <v>0</v>
      </c>
      <c r="BT104" s="94">
        <v>0</v>
      </c>
      <c r="BU104" s="94"/>
      <c r="BV104" s="94">
        <v>0</v>
      </c>
      <c r="BW104" s="94">
        <v>0</v>
      </c>
      <c r="BX104" s="578">
        <v>0</v>
      </c>
      <c r="BY104" s="94">
        <v>0</v>
      </c>
      <c r="BZ104" s="94">
        <v>0</v>
      </c>
    </row>
    <row r="105" spans="1:78" s="2" customFormat="1" ht="11.45" hidden="1" customHeight="1" x14ac:dyDescent="0.2">
      <c r="A105" s="95"/>
      <c r="B105" s="312"/>
      <c r="C105" s="346" t="s">
        <v>488</v>
      </c>
      <c r="D105" s="312"/>
      <c r="E105" s="127"/>
      <c r="F105" s="126"/>
      <c r="G105" s="241" t="s">
        <v>488</v>
      </c>
      <c r="H105" s="241" t="s">
        <v>488</v>
      </c>
      <c r="I105" s="944"/>
      <c r="J105" s="103"/>
      <c r="K105" s="104"/>
      <c r="L105" s="105"/>
      <c r="M105" s="105"/>
      <c r="N105" s="105"/>
      <c r="O105" s="372" t="s">
        <v>488</v>
      </c>
      <c r="P105" s="352"/>
      <c r="Q105" s="241">
        <v>0</v>
      </c>
      <c r="R105" s="241">
        <v>0</v>
      </c>
      <c r="S105" s="241">
        <v>0</v>
      </c>
      <c r="T105" s="228"/>
      <c r="U105" s="340">
        <v>0</v>
      </c>
      <c r="V105" s="227"/>
      <c r="W105" s="5"/>
      <c r="X105" s="108" t="s">
        <v>488</v>
      </c>
      <c r="Y105" s="109" t="s">
        <v>1625</v>
      </c>
      <c r="Z105" s="123">
        <v>0</v>
      </c>
      <c r="AA105" s="83" t="s">
        <v>488</v>
      </c>
      <c r="AB105" s="83" t="s">
        <v>488</v>
      </c>
      <c r="AC105" s="83" t="s">
        <v>488</v>
      </c>
      <c r="AE105" s="93" t="s">
        <v>2869</v>
      </c>
      <c r="AF105" s="93"/>
      <c r="AG105" s="96" t="s">
        <v>488</v>
      </c>
      <c r="AH105" s="96" t="s">
        <v>488</v>
      </c>
      <c r="AI105" s="96" t="s">
        <v>488</v>
      </c>
      <c r="AJ105" s="96" t="s">
        <v>488</v>
      </c>
      <c r="AK105" s="96" t="s">
        <v>488</v>
      </c>
      <c r="AL105" s="96" t="s">
        <v>488</v>
      </c>
      <c r="AM105" s="96" t="s">
        <v>488</v>
      </c>
      <c r="AN105" s="96" t="s">
        <v>488</v>
      </c>
      <c r="AO105" s="96" t="s">
        <v>488</v>
      </c>
      <c r="AP105" s="96" t="s">
        <v>488</v>
      </c>
      <c r="AQ105" s="96" t="s">
        <v>488</v>
      </c>
      <c r="AR105" s="96" t="s">
        <v>488</v>
      </c>
      <c r="AS105" s="96" t="s">
        <v>488</v>
      </c>
      <c r="AT105" s="96" t="s">
        <v>488</v>
      </c>
      <c r="AU105" s="96" t="s">
        <v>488</v>
      </c>
      <c r="AV105" s="96" t="s">
        <v>488</v>
      </c>
      <c r="AW105" s="96" t="s">
        <v>488</v>
      </c>
      <c r="AX105" s="96" t="s">
        <v>488</v>
      </c>
      <c r="AY105" s="344"/>
      <c r="AZ105" s="93"/>
      <c r="BA105" s="93">
        <v>0</v>
      </c>
      <c r="BB105" s="94">
        <v>0</v>
      </c>
      <c r="BC105" s="93">
        <v>0</v>
      </c>
      <c r="BD105" s="94">
        <v>0</v>
      </c>
      <c r="BE105" s="94">
        <v>0</v>
      </c>
      <c r="BF105" s="94">
        <v>0</v>
      </c>
      <c r="BG105" s="94">
        <v>1</v>
      </c>
      <c r="BH105" s="94">
        <v>0</v>
      </c>
      <c r="BI105" s="94">
        <v>0</v>
      </c>
      <c r="BJ105" s="94">
        <v>0</v>
      </c>
      <c r="BK105" s="94">
        <v>0</v>
      </c>
      <c r="BL105" s="94">
        <v>0</v>
      </c>
      <c r="BM105" s="94">
        <v>0</v>
      </c>
      <c r="BN105" s="94">
        <v>0</v>
      </c>
      <c r="BO105" s="94">
        <v>0</v>
      </c>
      <c r="BP105" s="94">
        <v>0</v>
      </c>
      <c r="BQ105" s="94">
        <v>0</v>
      </c>
      <c r="BR105" s="94">
        <v>0</v>
      </c>
      <c r="BS105" s="94">
        <v>0</v>
      </c>
      <c r="BT105" s="94">
        <v>0</v>
      </c>
      <c r="BU105" s="94"/>
      <c r="BV105" s="94">
        <v>0</v>
      </c>
      <c r="BW105" s="94">
        <v>0</v>
      </c>
      <c r="BX105" s="578">
        <v>0</v>
      </c>
      <c r="BY105" s="94">
        <v>0</v>
      </c>
      <c r="BZ105" s="94">
        <v>0</v>
      </c>
    </row>
    <row r="106" spans="1:78" s="2" customFormat="1" ht="11.45" hidden="1" customHeight="1" x14ac:dyDescent="0.2">
      <c r="A106" s="95"/>
      <c r="B106" s="312"/>
      <c r="C106" s="346" t="s">
        <v>488</v>
      </c>
      <c r="D106" s="312"/>
      <c r="E106" s="127"/>
      <c r="F106" s="126"/>
      <c r="G106" s="241" t="s">
        <v>488</v>
      </c>
      <c r="H106" s="241" t="s">
        <v>488</v>
      </c>
      <c r="I106" s="944"/>
      <c r="J106" s="103"/>
      <c r="K106" s="104"/>
      <c r="L106" s="105"/>
      <c r="M106" s="105"/>
      <c r="N106" s="105"/>
      <c r="O106" s="372" t="s">
        <v>488</v>
      </c>
      <c r="P106" s="352"/>
      <c r="Q106" s="241">
        <v>0</v>
      </c>
      <c r="R106" s="241">
        <v>0</v>
      </c>
      <c r="S106" s="241">
        <v>0</v>
      </c>
      <c r="T106" s="228"/>
      <c r="U106" s="340">
        <v>0</v>
      </c>
      <c r="V106" s="227"/>
      <c r="W106" s="5"/>
      <c r="X106" s="108" t="s">
        <v>488</v>
      </c>
      <c r="Y106" s="109" t="s">
        <v>1625</v>
      </c>
      <c r="Z106" s="123">
        <v>0</v>
      </c>
      <c r="AA106" s="83" t="s">
        <v>488</v>
      </c>
      <c r="AB106" s="83" t="s">
        <v>488</v>
      </c>
      <c r="AC106" s="83" t="s">
        <v>488</v>
      </c>
      <c r="AE106" s="93" t="s">
        <v>2869</v>
      </c>
      <c r="AF106" s="93"/>
      <c r="AG106" s="96" t="s">
        <v>488</v>
      </c>
      <c r="AH106" s="96" t="s">
        <v>488</v>
      </c>
      <c r="AI106" s="96" t="s">
        <v>488</v>
      </c>
      <c r="AJ106" s="96" t="s">
        <v>488</v>
      </c>
      <c r="AK106" s="96" t="s">
        <v>488</v>
      </c>
      <c r="AL106" s="96" t="s">
        <v>488</v>
      </c>
      <c r="AM106" s="96" t="s">
        <v>488</v>
      </c>
      <c r="AN106" s="96" t="s">
        <v>488</v>
      </c>
      <c r="AO106" s="96" t="s">
        <v>488</v>
      </c>
      <c r="AP106" s="96" t="s">
        <v>488</v>
      </c>
      <c r="AQ106" s="96" t="s">
        <v>488</v>
      </c>
      <c r="AR106" s="96" t="s">
        <v>488</v>
      </c>
      <c r="AS106" s="96" t="s">
        <v>488</v>
      </c>
      <c r="AT106" s="96" t="s">
        <v>488</v>
      </c>
      <c r="AU106" s="96" t="s">
        <v>488</v>
      </c>
      <c r="AV106" s="96" t="s">
        <v>488</v>
      </c>
      <c r="AW106" s="96" t="s">
        <v>488</v>
      </c>
      <c r="AX106" s="96" t="s">
        <v>488</v>
      </c>
      <c r="AY106" s="344"/>
      <c r="AZ106" s="93"/>
      <c r="BA106" s="93">
        <v>0</v>
      </c>
      <c r="BB106" s="94">
        <v>0</v>
      </c>
      <c r="BC106" s="93">
        <v>0</v>
      </c>
      <c r="BD106" s="94">
        <v>0</v>
      </c>
      <c r="BE106" s="94">
        <v>0</v>
      </c>
      <c r="BF106" s="94">
        <v>0</v>
      </c>
      <c r="BG106" s="94">
        <v>1</v>
      </c>
      <c r="BH106" s="94">
        <v>0</v>
      </c>
      <c r="BI106" s="94">
        <v>0</v>
      </c>
      <c r="BJ106" s="94">
        <v>0</v>
      </c>
      <c r="BK106" s="94">
        <v>0</v>
      </c>
      <c r="BL106" s="94">
        <v>0</v>
      </c>
      <c r="BM106" s="94">
        <v>0</v>
      </c>
      <c r="BN106" s="94">
        <v>0</v>
      </c>
      <c r="BO106" s="94">
        <v>0</v>
      </c>
      <c r="BP106" s="94">
        <v>0</v>
      </c>
      <c r="BQ106" s="94">
        <v>0</v>
      </c>
      <c r="BR106" s="94">
        <v>0</v>
      </c>
      <c r="BS106" s="94">
        <v>0</v>
      </c>
      <c r="BT106" s="94">
        <v>0</v>
      </c>
      <c r="BU106" s="94"/>
      <c r="BV106" s="94">
        <v>0</v>
      </c>
      <c r="BW106" s="94">
        <v>0</v>
      </c>
      <c r="BX106" s="578">
        <v>0</v>
      </c>
      <c r="BY106" s="94">
        <v>0</v>
      </c>
      <c r="BZ106" s="94">
        <v>0</v>
      </c>
    </row>
    <row r="107" spans="1:78" s="2" customFormat="1" ht="11.45" hidden="1" customHeight="1" x14ac:dyDescent="0.2">
      <c r="A107" s="95"/>
      <c r="B107" s="312"/>
      <c r="C107" s="346" t="s">
        <v>488</v>
      </c>
      <c r="D107" s="312"/>
      <c r="E107" s="127"/>
      <c r="F107" s="126"/>
      <c r="G107" s="241" t="s">
        <v>488</v>
      </c>
      <c r="H107" s="241" t="s">
        <v>488</v>
      </c>
      <c r="I107" s="944"/>
      <c r="J107" s="103"/>
      <c r="K107" s="104"/>
      <c r="L107" s="105"/>
      <c r="M107" s="105"/>
      <c r="N107" s="105"/>
      <c r="O107" s="372" t="s">
        <v>488</v>
      </c>
      <c r="P107" s="352"/>
      <c r="Q107" s="241">
        <v>0</v>
      </c>
      <c r="R107" s="241">
        <v>0</v>
      </c>
      <c r="S107" s="241">
        <v>0</v>
      </c>
      <c r="T107" s="228"/>
      <c r="U107" s="340">
        <v>0</v>
      </c>
      <c r="V107" s="227"/>
      <c r="W107" s="5"/>
      <c r="X107" s="108" t="s">
        <v>488</v>
      </c>
      <c r="Y107" s="109" t="s">
        <v>1625</v>
      </c>
      <c r="Z107" s="123">
        <v>0</v>
      </c>
      <c r="AA107" s="83" t="s">
        <v>488</v>
      </c>
      <c r="AB107" s="83" t="s">
        <v>488</v>
      </c>
      <c r="AC107" s="83" t="s">
        <v>488</v>
      </c>
      <c r="AE107" s="93" t="s">
        <v>2869</v>
      </c>
      <c r="AF107" s="93"/>
      <c r="AG107" s="96" t="s">
        <v>488</v>
      </c>
      <c r="AH107" s="96" t="s">
        <v>488</v>
      </c>
      <c r="AI107" s="96" t="s">
        <v>488</v>
      </c>
      <c r="AJ107" s="96" t="s">
        <v>488</v>
      </c>
      <c r="AK107" s="96" t="s">
        <v>488</v>
      </c>
      <c r="AL107" s="96" t="s">
        <v>488</v>
      </c>
      <c r="AM107" s="96" t="s">
        <v>488</v>
      </c>
      <c r="AN107" s="96" t="s">
        <v>488</v>
      </c>
      <c r="AO107" s="96" t="s">
        <v>488</v>
      </c>
      <c r="AP107" s="96" t="s">
        <v>488</v>
      </c>
      <c r="AQ107" s="96" t="s">
        <v>488</v>
      </c>
      <c r="AR107" s="96" t="s">
        <v>488</v>
      </c>
      <c r="AS107" s="96" t="s">
        <v>488</v>
      </c>
      <c r="AT107" s="96" t="s">
        <v>488</v>
      </c>
      <c r="AU107" s="96" t="s">
        <v>488</v>
      </c>
      <c r="AV107" s="96" t="s">
        <v>488</v>
      </c>
      <c r="AW107" s="96" t="s">
        <v>488</v>
      </c>
      <c r="AX107" s="96" t="s">
        <v>488</v>
      </c>
      <c r="AY107" s="344"/>
      <c r="AZ107" s="93"/>
      <c r="BA107" s="93">
        <v>0</v>
      </c>
      <c r="BB107" s="94">
        <v>0</v>
      </c>
      <c r="BC107" s="93">
        <v>0</v>
      </c>
      <c r="BD107" s="94">
        <v>0</v>
      </c>
      <c r="BE107" s="94">
        <v>0</v>
      </c>
      <c r="BF107" s="94">
        <v>0</v>
      </c>
      <c r="BG107" s="94">
        <v>1</v>
      </c>
      <c r="BH107" s="94">
        <v>0</v>
      </c>
      <c r="BI107" s="94">
        <v>0</v>
      </c>
      <c r="BJ107" s="94">
        <v>0</v>
      </c>
      <c r="BK107" s="94">
        <v>0</v>
      </c>
      <c r="BL107" s="94">
        <v>0</v>
      </c>
      <c r="BM107" s="94">
        <v>0</v>
      </c>
      <c r="BN107" s="94">
        <v>0</v>
      </c>
      <c r="BO107" s="94">
        <v>0</v>
      </c>
      <c r="BP107" s="94">
        <v>0</v>
      </c>
      <c r="BQ107" s="94">
        <v>0</v>
      </c>
      <c r="BR107" s="94">
        <v>0</v>
      </c>
      <c r="BS107" s="94">
        <v>0</v>
      </c>
      <c r="BT107" s="94">
        <v>0</v>
      </c>
      <c r="BU107" s="94"/>
      <c r="BV107" s="94">
        <v>0</v>
      </c>
      <c r="BW107" s="94">
        <v>0</v>
      </c>
      <c r="BX107" s="578">
        <v>0</v>
      </c>
      <c r="BY107" s="94">
        <v>0</v>
      </c>
      <c r="BZ107" s="94">
        <v>0</v>
      </c>
    </row>
    <row r="108" spans="1:78" s="2" customFormat="1" ht="11.45" hidden="1" customHeight="1" x14ac:dyDescent="0.2">
      <c r="A108" s="95"/>
      <c r="B108" s="312"/>
      <c r="C108" s="347" t="s">
        <v>2379</v>
      </c>
      <c r="D108" s="312"/>
      <c r="E108" s="227"/>
      <c r="F108" s="228"/>
      <c r="G108" s="228"/>
      <c r="H108" s="353" t="s">
        <v>796</v>
      </c>
      <c r="I108" s="354"/>
      <c r="J108" s="259"/>
      <c r="K108" s="358">
        <v>0</v>
      </c>
      <c r="L108" s="352"/>
      <c r="M108" s="352"/>
      <c r="N108" s="352"/>
      <c r="O108" s="352"/>
      <c r="P108" s="352"/>
      <c r="Q108" s="358">
        <v>0</v>
      </c>
      <c r="R108" s="358">
        <v>0</v>
      </c>
      <c r="S108" s="358">
        <v>0</v>
      </c>
      <c r="T108" s="228"/>
      <c r="U108" s="358">
        <v>0</v>
      </c>
      <c r="V108" s="227"/>
      <c r="W108" s="5"/>
      <c r="X108" s="97" t="s">
        <v>2379</v>
      </c>
      <c r="Y108" s="83"/>
      <c r="AE108" s="93"/>
      <c r="AF108" s="93"/>
      <c r="AG108" s="93"/>
      <c r="AH108" s="93"/>
      <c r="AI108" s="93"/>
      <c r="AJ108" s="93"/>
      <c r="AK108" s="93"/>
      <c r="AL108" s="93"/>
      <c r="AM108" s="93"/>
      <c r="AN108" s="93"/>
      <c r="AO108" s="93"/>
      <c r="AP108" s="93"/>
      <c r="AQ108" s="93"/>
      <c r="AR108" s="93"/>
      <c r="AS108" s="93"/>
      <c r="AT108" s="93"/>
      <c r="AU108" s="93"/>
      <c r="AV108" s="93"/>
      <c r="AW108" s="93"/>
      <c r="AX108" s="93"/>
      <c r="AY108" s="93"/>
      <c r="AZ108" s="93"/>
    </row>
    <row r="109" spans="1:78" s="2" customFormat="1" ht="11.45" hidden="1" customHeight="1" x14ac:dyDescent="0.2">
      <c r="A109" s="95"/>
      <c r="B109" s="312"/>
      <c r="C109" s="312"/>
      <c r="D109" s="312"/>
      <c r="E109" s="227"/>
      <c r="F109" s="228"/>
      <c r="G109" s="228"/>
      <c r="H109" s="228"/>
      <c r="I109" s="354"/>
      <c r="J109" s="259"/>
      <c r="K109" s="259"/>
      <c r="L109" s="352"/>
      <c r="M109" s="352"/>
      <c r="N109" s="352"/>
      <c r="O109" s="352"/>
      <c r="P109" s="352"/>
      <c r="Q109" s="228"/>
      <c r="R109" s="228"/>
      <c r="S109" s="228"/>
      <c r="T109" s="228"/>
      <c r="U109" s="228"/>
      <c r="V109" s="227"/>
      <c r="Y109" s="83"/>
    </row>
    <row r="110" spans="1:78" s="2" customFormat="1" ht="11.45" hidden="1" customHeight="1" x14ac:dyDescent="0.2">
      <c r="A110" s="95"/>
      <c r="B110" s="312"/>
      <c r="C110" s="312"/>
      <c r="D110" s="312"/>
      <c r="E110" s="227"/>
      <c r="F110" s="228"/>
      <c r="G110" s="228"/>
      <c r="H110" s="228"/>
      <c r="I110" s="354"/>
      <c r="J110" s="259"/>
      <c r="K110" s="259"/>
      <c r="L110" s="352"/>
      <c r="M110" s="352"/>
      <c r="N110" s="352"/>
      <c r="O110" s="352"/>
      <c r="P110" s="352"/>
      <c r="Q110" s="228"/>
      <c r="R110" s="228"/>
      <c r="S110" s="228"/>
      <c r="T110" s="228"/>
      <c r="U110" s="228"/>
      <c r="V110" s="227"/>
      <c r="Y110" s="83"/>
    </row>
    <row r="111" spans="1:78" s="2" customFormat="1" ht="11.45" hidden="1" customHeight="1" x14ac:dyDescent="0.2">
      <c r="A111" s="95"/>
      <c r="B111" s="312"/>
      <c r="C111" s="312"/>
      <c r="D111" s="312"/>
      <c r="E111" s="227"/>
      <c r="F111" s="228"/>
      <c r="G111" s="228"/>
      <c r="H111" s="228"/>
      <c r="I111" s="354"/>
      <c r="J111" s="259"/>
      <c r="K111" s="259"/>
      <c r="L111" s="352"/>
      <c r="M111" s="352"/>
      <c r="N111" s="352"/>
      <c r="O111" s="352"/>
      <c r="P111" s="352"/>
      <c r="Q111" s="228"/>
      <c r="R111" s="228"/>
      <c r="S111" s="228"/>
      <c r="T111" s="228"/>
      <c r="U111" s="228"/>
      <c r="V111" s="227"/>
      <c r="Y111" s="83"/>
    </row>
    <row r="112" spans="1:78" s="2" customFormat="1" ht="11.45" hidden="1" customHeight="1" x14ac:dyDescent="0.2">
      <c r="A112" s="95"/>
      <c r="B112" s="312"/>
      <c r="C112" s="312"/>
      <c r="D112" s="312"/>
      <c r="E112" s="1357" t="s">
        <v>788</v>
      </c>
      <c r="F112" s="1357" t="s">
        <v>1637</v>
      </c>
      <c r="G112" s="1357" t="s">
        <v>1638</v>
      </c>
      <c r="H112" s="1357" t="s">
        <v>1639</v>
      </c>
      <c r="I112" s="1357" t="s">
        <v>2511</v>
      </c>
      <c r="J112" s="1357" t="s">
        <v>2512</v>
      </c>
      <c r="K112" s="1357" t="s">
        <v>1459</v>
      </c>
      <c r="L112" s="79" t="s">
        <v>660</v>
      </c>
      <c r="M112" s="85"/>
      <c r="N112" s="85"/>
      <c r="O112" s="80"/>
      <c r="P112" s="284"/>
      <c r="Q112" s="79" t="s">
        <v>1139</v>
      </c>
      <c r="R112" s="80"/>
      <c r="S112" s="1357" t="s">
        <v>1140</v>
      </c>
      <c r="T112" s="284"/>
      <c r="U112" s="1357" t="s">
        <v>758</v>
      </c>
      <c r="V112" s="227"/>
      <c r="Y112" s="83"/>
      <c r="BM112" s="83"/>
      <c r="BN112" s="83"/>
      <c r="BO112" s="83"/>
      <c r="BP112" s="83"/>
      <c r="BQ112" s="83"/>
      <c r="BR112" s="83"/>
      <c r="BS112" s="83"/>
      <c r="BT112" s="83"/>
    </row>
    <row r="113" spans="1:78" s="2" customFormat="1" ht="11.45" hidden="1" customHeight="1" x14ac:dyDescent="0.2">
      <c r="A113" s="95"/>
      <c r="B113" s="312"/>
      <c r="C113" s="312"/>
      <c r="D113" s="312"/>
      <c r="E113" s="1358"/>
      <c r="F113" s="1358"/>
      <c r="G113" s="1358"/>
      <c r="H113" s="1358"/>
      <c r="I113" s="1358"/>
      <c r="J113" s="1358"/>
      <c r="K113" s="1358"/>
      <c r="L113" s="37" t="s">
        <v>152</v>
      </c>
      <c r="M113" s="37" t="s">
        <v>671</v>
      </c>
      <c r="N113" s="37" t="s">
        <v>153</v>
      </c>
      <c r="O113" s="37" t="s">
        <v>758</v>
      </c>
      <c r="P113" s="284"/>
      <c r="Q113" s="37" t="s">
        <v>152</v>
      </c>
      <c r="R113" s="37" t="s">
        <v>671</v>
      </c>
      <c r="S113" s="1358"/>
      <c r="T113" s="284"/>
      <c r="U113" s="1358"/>
      <c r="V113" s="227"/>
      <c r="Y113" s="83"/>
      <c r="BA113" s="83" t="s">
        <v>1267</v>
      </c>
      <c r="BB113" s="83" t="s">
        <v>1267</v>
      </c>
      <c r="BC113" s="83" t="s">
        <v>884</v>
      </c>
      <c r="BD113" s="83" t="s">
        <v>884</v>
      </c>
      <c r="BE113" s="83" t="s">
        <v>1633</v>
      </c>
      <c r="BF113" s="83" t="s">
        <v>1635</v>
      </c>
      <c r="BG113" s="83" t="s">
        <v>1635</v>
      </c>
      <c r="BH113" s="83" t="s">
        <v>1635</v>
      </c>
      <c r="BI113" s="83" t="s">
        <v>2525</v>
      </c>
      <c r="BJ113" s="83" t="s">
        <v>1188</v>
      </c>
      <c r="BK113" s="83" t="s">
        <v>232</v>
      </c>
      <c r="BL113" s="83" t="s">
        <v>175</v>
      </c>
      <c r="BM113" s="83" t="s">
        <v>233</v>
      </c>
      <c r="BN113" s="83" t="s">
        <v>233</v>
      </c>
      <c r="BO113" s="83" t="s">
        <v>233</v>
      </c>
      <c r="BP113" s="83" t="s">
        <v>2702</v>
      </c>
      <c r="BQ113" s="83" t="s">
        <v>1423</v>
      </c>
      <c r="BR113" s="83" t="s">
        <v>235</v>
      </c>
      <c r="BS113" s="83" t="s">
        <v>1631</v>
      </c>
      <c r="BT113" s="83" t="s">
        <v>1631</v>
      </c>
      <c r="BU113" s="83" t="s">
        <v>548</v>
      </c>
      <c r="BV113" s="83"/>
      <c r="BW113" s="83" t="s">
        <v>1266</v>
      </c>
      <c r="BX113" s="83" t="s">
        <v>236</v>
      </c>
      <c r="BY113" s="83" t="s">
        <v>1641</v>
      </c>
      <c r="BZ113" s="83"/>
    </row>
    <row r="114" spans="1:78" s="2" customFormat="1" ht="11.45" hidden="1" customHeight="1" x14ac:dyDescent="0.2">
      <c r="A114" s="95" t="s">
        <v>1188</v>
      </c>
      <c r="B114" s="312"/>
      <c r="C114" s="312"/>
      <c r="D114" s="312"/>
      <c r="E114" s="1357"/>
      <c r="F114" s="1357"/>
      <c r="G114" s="1357"/>
      <c r="H114" s="1357"/>
      <c r="I114" s="1357"/>
      <c r="J114" s="1357"/>
      <c r="K114" s="1357"/>
      <c r="L114" s="79"/>
      <c r="M114" s="85"/>
      <c r="N114" s="85"/>
      <c r="O114" s="80"/>
      <c r="P114" s="284"/>
      <c r="Q114" s="79"/>
      <c r="R114" s="80"/>
      <c r="S114" s="1357"/>
      <c r="T114" s="284"/>
      <c r="U114" s="1357"/>
      <c r="V114" s="227"/>
      <c r="Y114" s="83"/>
      <c r="BE114" s="2" t="s">
        <v>516</v>
      </c>
      <c r="BM114" s="83"/>
      <c r="BN114" s="83"/>
      <c r="BO114" s="83"/>
      <c r="BP114" s="83"/>
      <c r="BQ114" s="83"/>
      <c r="BR114" s="83"/>
      <c r="BS114" s="83"/>
      <c r="BT114" s="83"/>
    </row>
    <row r="115" spans="1:78" s="2" customFormat="1" ht="11.45" hidden="1" customHeight="1" x14ac:dyDescent="0.2">
      <c r="A115" s="95" t="s">
        <v>1188</v>
      </c>
      <c r="B115" s="312"/>
      <c r="C115" s="312"/>
      <c r="D115" s="312"/>
      <c r="E115" s="1358"/>
      <c r="F115" s="1358"/>
      <c r="G115" s="1358"/>
      <c r="H115" s="1358"/>
      <c r="I115" s="1358"/>
      <c r="J115" s="1358"/>
      <c r="K115" s="1358"/>
      <c r="L115" s="37"/>
      <c r="M115" s="37"/>
      <c r="N115" s="37"/>
      <c r="O115" s="37"/>
      <c r="P115" s="284"/>
      <c r="Q115" s="37"/>
      <c r="R115" s="37"/>
      <c r="S115" s="1358"/>
      <c r="T115" s="284"/>
      <c r="U115" s="1358"/>
      <c r="V115" s="227"/>
      <c r="Y115" s="83"/>
      <c r="BA115" s="83"/>
      <c r="BB115" s="83"/>
      <c r="BC115" s="83"/>
      <c r="BD115" s="83"/>
      <c r="BE115" s="83"/>
      <c r="BF115" s="83"/>
      <c r="BG115" s="83"/>
      <c r="BH115" s="83"/>
      <c r="BI115" s="83"/>
      <c r="BJ115" s="83"/>
      <c r="BK115" s="83"/>
      <c r="BL115" s="83"/>
      <c r="BM115" s="83"/>
      <c r="BN115" s="83"/>
      <c r="BO115" s="83"/>
      <c r="BP115" s="83"/>
      <c r="BQ115" s="83"/>
      <c r="BR115" s="83"/>
      <c r="BS115" s="83"/>
      <c r="BT115" s="83"/>
      <c r="BU115" s="83"/>
      <c r="BV115" s="83"/>
      <c r="BW115" s="83"/>
      <c r="BX115" s="83"/>
      <c r="BY115" s="83"/>
      <c r="BZ115" s="83"/>
    </row>
    <row r="116" spans="1:78" s="2" customFormat="1" ht="11.45" hidden="1" customHeight="1" x14ac:dyDescent="0.2">
      <c r="A116" s="95"/>
      <c r="B116" s="312"/>
      <c r="C116" s="312"/>
      <c r="D116" s="312"/>
      <c r="E116" s="86">
        <v>1</v>
      </c>
      <c r="F116" s="46">
        <v>2</v>
      </c>
      <c r="G116" s="46">
        <v>3</v>
      </c>
      <c r="H116" s="46">
        <v>4</v>
      </c>
      <c r="I116" s="46">
        <v>5</v>
      </c>
      <c r="J116" s="87">
        <v>6</v>
      </c>
      <c r="K116" s="46">
        <v>7</v>
      </c>
      <c r="L116" s="46">
        <v>8</v>
      </c>
      <c r="M116" s="46">
        <v>9</v>
      </c>
      <c r="N116" s="46">
        <v>10</v>
      </c>
      <c r="O116" s="46">
        <v>11</v>
      </c>
      <c r="P116" s="227"/>
      <c r="Q116" s="46">
        <v>12</v>
      </c>
      <c r="R116" s="46">
        <v>13</v>
      </c>
      <c r="S116" s="46">
        <v>14</v>
      </c>
      <c r="T116" s="227"/>
      <c r="U116" s="46">
        <v>15</v>
      </c>
      <c r="V116" s="227"/>
      <c r="X116" s="365" t="s">
        <v>891</v>
      </c>
      <c r="Y116" s="365" t="s">
        <v>2417</v>
      </c>
      <c r="Z116" s="365" t="s">
        <v>497</v>
      </c>
      <c r="AA116" s="365" t="s">
        <v>1346</v>
      </c>
      <c r="AB116" s="365" t="s">
        <v>1628</v>
      </c>
      <c r="AC116" s="365" t="s">
        <v>1268</v>
      </c>
      <c r="AE116" s="365" t="s">
        <v>1741</v>
      </c>
      <c r="AF116" s="95"/>
      <c r="AG116" s="369" t="s">
        <v>589</v>
      </c>
      <c r="AH116" s="370"/>
      <c r="AI116" s="370"/>
      <c r="AJ116" s="370"/>
      <c r="AK116" s="370"/>
      <c r="AL116" s="370"/>
      <c r="AM116" s="370"/>
      <c r="AN116" s="370"/>
      <c r="AO116" s="370"/>
      <c r="AP116" s="370"/>
      <c r="AQ116" s="370"/>
      <c r="AR116" s="370"/>
      <c r="AS116" s="370"/>
      <c r="AT116" s="370"/>
      <c r="AU116" s="370"/>
      <c r="AV116" s="370"/>
      <c r="AW116" s="370"/>
      <c r="AX116" s="370"/>
      <c r="AY116" s="370"/>
      <c r="AZ116" s="343"/>
      <c r="BA116" s="83" t="s">
        <v>1742</v>
      </c>
      <c r="BB116" s="345">
        <v>0.05</v>
      </c>
      <c r="BC116" s="83" t="s">
        <v>499</v>
      </c>
      <c r="BD116" s="345">
        <v>0.05</v>
      </c>
      <c r="BE116" s="83" t="s">
        <v>516</v>
      </c>
      <c r="BF116" s="83" t="s">
        <v>500</v>
      </c>
      <c r="BG116" s="83" t="s">
        <v>500</v>
      </c>
      <c r="BH116" s="83" t="s">
        <v>500</v>
      </c>
      <c r="BI116" s="83" t="s">
        <v>956</v>
      </c>
      <c r="BJ116" s="83" t="s">
        <v>587</v>
      </c>
      <c r="BK116" s="83" t="s">
        <v>588</v>
      </c>
      <c r="BL116" s="83" t="s">
        <v>525</v>
      </c>
      <c r="BM116" s="83" t="s">
        <v>1628</v>
      </c>
      <c r="BN116" s="83" t="s">
        <v>1268</v>
      </c>
      <c r="BO116" s="83" t="s">
        <v>526</v>
      </c>
      <c r="BP116" s="83" t="s">
        <v>528</v>
      </c>
      <c r="BQ116" s="83" t="s">
        <v>529</v>
      </c>
      <c r="BR116" s="83" t="s">
        <v>594</v>
      </c>
      <c r="BS116" s="83" t="s">
        <v>1460</v>
      </c>
      <c r="BT116" s="83" t="s">
        <v>1460</v>
      </c>
      <c r="BU116" s="83" t="s">
        <v>590</v>
      </c>
      <c r="BV116" s="83"/>
      <c r="BW116" s="83" t="s">
        <v>1461</v>
      </c>
      <c r="BX116" s="83" t="s">
        <v>960</v>
      </c>
      <c r="BY116" s="83" t="s">
        <v>959</v>
      </c>
      <c r="BZ116" s="83"/>
    </row>
    <row r="117" spans="1:78" s="2" customFormat="1" ht="11.45" hidden="1" customHeight="1" x14ac:dyDescent="0.2">
      <c r="A117" s="95"/>
      <c r="B117" s="312"/>
      <c r="C117" s="312"/>
      <c r="D117" s="312"/>
      <c r="E117" s="58" t="s">
        <v>2433</v>
      </c>
      <c r="F117" s="13" t="s">
        <v>2433</v>
      </c>
      <c r="G117" s="13"/>
      <c r="H117" s="13"/>
      <c r="I117" s="13"/>
      <c r="J117" s="88" t="s">
        <v>149</v>
      </c>
      <c r="K117" s="13" t="s">
        <v>1476</v>
      </c>
      <c r="L117" s="13" t="s">
        <v>1219</v>
      </c>
      <c r="M117" s="13" t="s">
        <v>1219</v>
      </c>
      <c r="N117" s="13" t="s">
        <v>1219</v>
      </c>
      <c r="O117" s="13" t="s">
        <v>1219</v>
      </c>
      <c r="P117" s="228"/>
      <c r="Q117" s="13" t="s">
        <v>1476</v>
      </c>
      <c r="R117" s="13" t="s">
        <v>1476</v>
      </c>
      <c r="S117" s="13" t="s">
        <v>1476</v>
      </c>
      <c r="T117" s="228"/>
      <c r="U117" s="13" t="s">
        <v>1476</v>
      </c>
      <c r="V117" s="227"/>
      <c r="X117" s="365"/>
      <c r="Y117" s="365" t="s">
        <v>174</v>
      </c>
      <c r="Z117" s="365" t="s">
        <v>498</v>
      </c>
      <c r="AA117" s="365"/>
      <c r="AB117" s="365"/>
      <c r="AC117" s="365"/>
      <c r="AE117" s="368"/>
      <c r="AF117" s="95"/>
      <c r="AG117" s="371"/>
      <c r="AH117" s="367"/>
      <c r="AI117" s="367"/>
      <c r="AJ117" s="367"/>
      <c r="AK117" s="367"/>
      <c r="AL117" s="367"/>
      <c r="AM117" s="367"/>
      <c r="AN117" s="367"/>
      <c r="AO117" s="367"/>
      <c r="AP117" s="367"/>
      <c r="AQ117" s="367"/>
      <c r="AR117" s="367"/>
      <c r="AS117" s="367"/>
      <c r="AT117" s="367"/>
      <c r="AU117" s="367"/>
      <c r="AV117" s="367"/>
      <c r="AW117" s="367"/>
      <c r="AX117" s="367"/>
      <c r="AY117" s="367"/>
      <c r="AZ117" s="83"/>
      <c r="BA117" s="83" t="s">
        <v>997</v>
      </c>
      <c r="BB117" s="83" t="s">
        <v>496</v>
      </c>
      <c r="BC117" s="83" t="s">
        <v>997</v>
      </c>
      <c r="BD117" s="83" t="s">
        <v>496</v>
      </c>
      <c r="BE117" s="83" t="s">
        <v>496</v>
      </c>
      <c r="BF117" s="83" t="s">
        <v>501</v>
      </c>
      <c r="BG117" s="83" t="s">
        <v>586</v>
      </c>
      <c r="BH117" s="83" t="s">
        <v>496</v>
      </c>
      <c r="BI117" s="83" t="s">
        <v>496</v>
      </c>
      <c r="BJ117" s="83" t="s">
        <v>517</v>
      </c>
      <c r="BK117" s="83" t="s">
        <v>518</v>
      </c>
      <c r="BL117" s="83" t="s">
        <v>496</v>
      </c>
      <c r="BM117" s="83"/>
      <c r="BN117" s="83" t="s">
        <v>527</v>
      </c>
      <c r="BO117" s="83" t="s">
        <v>496</v>
      </c>
      <c r="BP117" s="83" t="s">
        <v>496</v>
      </c>
      <c r="BQ117" s="83" t="s">
        <v>593</v>
      </c>
      <c r="BR117" s="83" t="s">
        <v>595</v>
      </c>
      <c r="BS117" s="83"/>
      <c r="BT117" s="83" t="s">
        <v>957</v>
      </c>
      <c r="BU117" s="83" t="s">
        <v>2087</v>
      </c>
      <c r="BV117" s="83"/>
      <c r="BW117" s="83" t="s">
        <v>591</v>
      </c>
      <c r="BX117" s="93">
        <v>2.64E-3</v>
      </c>
      <c r="BY117" s="93">
        <v>6.6E-4</v>
      </c>
      <c r="BZ117" s="83"/>
    </row>
    <row r="118" spans="1:78" s="2" customFormat="1" ht="11.45" hidden="1" customHeight="1" x14ac:dyDescent="0.2">
      <c r="A118" s="95"/>
      <c r="B118" s="312"/>
      <c r="C118" s="347" t="s">
        <v>2380</v>
      </c>
      <c r="D118" s="312"/>
      <c r="E118" s="359"/>
      <c r="F118" s="360"/>
      <c r="G118" s="361"/>
      <c r="H118" s="362"/>
      <c r="I118" s="363"/>
      <c r="J118" s="228"/>
      <c r="K118" s="312"/>
      <c r="L118" s="228"/>
      <c r="M118" s="312"/>
      <c r="N118" s="312"/>
      <c r="O118" s="228"/>
      <c r="P118" s="228"/>
      <c r="Q118" s="227"/>
      <c r="R118" s="228"/>
      <c r="S118" s="228"/>
      <c r="T118" s="228"/>
      <c r="U118" s="312"/>
      <c r="V118" s="227"/>
      <c r="W118" s="5"/>
      <c r="X118" s="366" t="s">
        <v>2380</v>
      </c>
      <c r="Y118" s="367"/>
      <c r="Z118" s="367"/>
      <c r="AA118" s="367"/>
      <c r="AB118" s="367"/>
      <c r="AC118" s="367"/>
      <c r="AE118" s="368"/>
      <c r="AF118" s="95"/>
      <c r="AG118" s="371" t="s">
        <v>2870</v>
      </c>
      <c r="AH118" s="367"/>
      <c r="AI118" s="370"/>
      <c r="AJ118" s="370"/>
      <c r="AK118" s="370"/>
      <c r="AL118" s="370"/>
      <c r="AM118" s="370"/>
      <c r="AN118" s="370"/>
      <c r="AO118" s="370"/>
      <c r="AP118" s="370"/>
      <c r="AQ118" s="370"/>
      <c r="AR118" s="370"/>
      <c r="AS118" s="370"/>
      <c r="AT118" s="370"/>
      <c r="AU118" s="370"/>
      <c r="AV118" s="370"/>
      <c r="AW118" s="370"/>
      <c r="AX118" s="370"/>
      <c r="AY118" s="370"/>
    </row>
    <row r="119" spans="1:78" s="2" customFormat="1" ht="11.45" hidden="1" customHeight="1" x14ac:dyDescent="0.2">
      <c r="A119" s="95"/>
      <c r="B119" s="312"/>
      <c r="C119" s="346" t="s">
        <v>1430</v>
      </c>
      <c r="D119" s="312"/>
      <c r="E119" s="355" t="s">
        <v>170</v>
      </c>
      <c r="F119" s="356">
        <v>0</v>
      </c>
      <c r="G119" s="241" t="s">
        <v>1630</v>
      </c>
      <c r="H119" s="241" t="s">
        <v>706</v>
      </c>
      <c r="I119" s="943">
        <v>1</v>
      </c>
      <c r="J119" s="357">
        <v>1</v>
      </c>
      <c r="K119" s="104"/>
      <c r="L119" s="105"/>
      <c r="M119" s="105"/>
      <c r="N119" s="105"/>
      <c r="O119" s="372" t="s">
        <v>488</v>
      </c>
      <c r="P119" s="352"/>
      <c r="Q119" s="241">
        <v>0</v>
      </c>
      <c r="R119" s="241">
        <v>0</v>
      </c>
      <c r="S119" s="241">
        <v>0</v>
      </c>
      <c r="T119" s="228"/>
      <c r="U119" s="340">
        <v>0</v>
      </c>
      <c r="V119" s="227"/>
      <c r="W119" s="5"/>
      <c r="X119" s="106" t="s">
        <v>1430</v>
      </c>
      <c r="Y119" s="107" t="s">
        <v>191</v>
      </c>
      <c r="Z119" s="122">
        <v>0</v>
      </c>
      <c r="AA119" s="83" t="s">
        <v>1629</v>
      </c>
      <c r="AB119" s="83" t="s">
        <v>1629</v>
      </c>
      <c r="AC119" s="83" t="s">
        <v>1188</v>
      </c>
      <c r="AE119" s="93" t="s">
        <v>2869</v>
      </c>
      <c r="AF119" s="93"/>
      <c r="AG119" s="96" t="s">
        <v>488</v>
      </c>
      <c r="AH119" s="96" t="s">
        <v>488</v>
      </c>
      <c r="AI119" s="96" t="s">
        <v>488</v>
      </c>
      <c r="AJ119" s="96" t="s">
        <v>488</v>
      </c>
      <c r="AK119" s="96" t="s">
        <v>488</v>
      </c>
      <c r="AL119" s="96" t="s">
        <v>488</v>
      </c>
      <c r="AM119" s="96" t="s">
        <v>488</v>
      </c>
      <c r="AN119" s="96" t="s">
        <v>488</v>
      </c>
      <c r="AO119" s="96" t="s">
        <v>488</v>
      </c>
      <c r="AP119" s="96" t="s">
        <v>488</v>
      </c>
      <c r="AQ119" s="96" t="s">
        <v>488</v>
      </c>
      <c r="AR119" s="96" t="s">
        <v>488</v>
      </c>
      <c r="AS119" s="96" t="s">
        <v>488</v>
      </c>
      <c r="AT119" s="96" t="s">
        <v>488</v>
      </c>
      <c r="AU119" s="96" t="s">
        <v>488</v>
      </c>
      <c r="AV119" s="96" t="s">
        <v>488</v>
      </c>
      <c r="AW119" s="96" t="s">
        <v>488</v>
      </c>
      <c r="AX119" s="96" t="s">
        <v>488</v>
      </c>
      <c r="AY119" s="344"/>
      <c r="AZ119" s="93"/>
      <c r="BA119" s="93">
        <v>0</v>
      </c>
      <c r="BB119" s="94">
        <v>0</v>
      </c>
      <c r="BC119" s="93">
        <v>0</v>
      </c>
      <c r="BD119" s="94">
        <v>0</v>
      </c>
      <c r="BE119" s="94">
        <v>0</v>
      </c>
      <c r="BF119" s="94">
        <v>0</v>
      </c>
      <c r="BG119" s="94">
        <v>0</v>
      </c>
      <c r="BH119" s="578">
        <v>0</v>
      </c>
      <c r="BI119" s="578">
        <v>0</v>
      </c>
      <c r="BJ119" s="94">
        <v>0</v>
      </c>
      <c r="BK119" s="94">
        <v>0</v>
      </c>
      <c r="BL119" s="94">
        <v>0</v>
      </c>
      <c r="BM119" s="94">
        <v>1</v>
      </c>
      <c r="BN119" s="94">
        <v>0</v>
      </c>
      <c r="BO119" s="94">
        <v>0</v>
      </c>
      <c r="BP119" s="94">
        <v>0</v>
      </c>
      <c r="BQ119" s="94">
        <v>0</v>
      </c>
      <c r="BR119" s="94">
        <v>0</v>
      </c>
      <c r="BS119" s="94">
        <v>1</v>
      </c>
      <c r="BT119" s="94">
        <v>0</v>
      </c>
      <c r="BU119" s="94"/>
      <c r="BV119" s="94">
        <v>0</v>
      </c>
      <c r="BW119" s="94">
        <v>0</v>
      </c>
      <c r="BX119" s="578">
        <v>0</v>
      </c>
      <c r="BY119" s="94">
        <v>0</v>
      </c>
      <c r="BZ119" s="94">
        <v>0</v>
      </c>
    </row>
    <row r="120" spans="1:78" s="2" customFormat="1" ht="11.45" hidden="1" customHeight="1" x14ac:dyDescent="0.2">
      <c r="A120" s="95"/>
      <c r="B120" s="312"/>
      <c r="C120" s="346" t="s">
        <v>488</v>
      </c>
      <c r="D120" s="312"/>
      <c r="E120" s="127"/>
      <c r="F120" s="126"/>
      <c r="G120" s="241" t="s">
        <v>488</v>
      </c>
      <c r="H120" s="241" t="s">
        <v>488</v>
      </c>
      <c r="I120" s="944"/>
      <c r="J120" s="103"/>
      <c r="K120" s="104"/>
      <c r="L120" s="105"/>
      <c r="M120" s="105"/>
      <c r="N120" s="105"/>
      <c r="O120" s="372" t="s">
        <v>488</v>
      </c>
      <c r="P120" s="352"/>
      <c r="Q120" s="241">
        <v>0</v>
      </c>
      <c r="R120" s="241">
        <v>0</v>
      </c>
      <c r="S120" s="241">
        <v>0</v>
      </c>
      <c r="T120" s="228"/>
      <c r="U120" s="340">
        <v>0</v>
      </c>
      <c r="V120" s="227"/>
      <c r="W120" s="5"/>
      <c r="X120" s="108" t="s">
        <v>488</v>
      </c>
      <c r="Y120" s="109" t="s">
        <v>1625</v>
      </c>
      <c r="Z120" s="123">
        <v>0</v>
      </c>
      <c r="AA120" s="83" t="s">
        <v>488</v>
      </c>
      <c r="AB120" s="83" t="s">
        <v>488</v>
      </c>
      <c r="AC120" s="83" t="s">
        <v>488</v>
      </c>
      <c r="AE120" s="93" t="s">
        <v>2869</v>
      </c>
      <c r="AF120" s="93"/>
      <c r="AG120" s="96" t="s">
        <v>488</v>
      </c>
      <c r="AH120" s="96" t="s">
        <v>488</v>
      </c>
      <c r="AI120" s="96" t="s">
        <v>488</v>
      </c>
      <c r="AJ120" s="96" t="s">
        <v>488</v>
      </c>
      <c r="AK120" s="96" t="s">
        <v>488</v>
      </c>
      <c r="AL120" s="96" t="s">
        <v>488</v>
      </c>
      <c r="AM120" s="96" t="s">
        <v>488</v>
      </c>
      <c r="AN120" s="96" t="s">
        <v>488</v>
      </c>
      <c r="AO120" s="96" t="s">
        <v>488</v>
      </c>
      <c r="AP120" s="96" t="s">
        <v>488</v>
      </c>
      <c r="AQ120" s="96" t="s">
        <v>488</v>
      </c>
      <c r="AR120" s="96" t="s">
        <v>488</v>
      </c>
      <c r="AS120" s="96" t="s">
        <v>488</v>
      </c>
      <c r="AT120" s="96" t="s">
        <v>488</v>
      </c>
      <c r="AU120" s="96" t="s">
        <v>488</v>
      </c>
      <c r="AV120" s="96" t="s">
        <v>488</v>
      </c>
      <c r="AW120" s="96" t="s">
        <v>488</v>
      </c>
      <c r="AX120" s="96" t="s">
        <v>488</v>
      </c>
      <c r="AY120" s="344"/>
      <c r="AZ120" s="93"/>
      <c r="BA120" s="93">
        <v>0</v>
      </c>
      <c r="BB120" s="94">
        <v>0</v>
      </c>
      <c r="BC120" s="93">
        <v>0</v>
      </c>
      <c r="BD120" s="94">
        <v>0</v>
      </c>
      <c r="BE120" s="94">
        <v>0</v>
      </c>
      <c r="BF120" s="94">
        <v>0</v>
      </c>
      <c r="BG120" s="94">
        <v>1</v>
      </c>
      <c r="BH120" s="94">
        <v>0</v>
      </c>
      <c r="BI120" s="94">
        <v>0</v>
      </c>
      <c r="BJ120" s="94">
        <v>0</v>
      </c>
      <c r="BK120" s="94">
        <v>0</v>
      </c>
      <c r="BL120" s="94">
        <v>0</v>
      </c>
      <c r="BM120" s="94">
        <v>0</v>
      </c>
      <c r="BN120" s="94">
        <v>0</v>
      </c>
      <c r="BO120" s="94">
        <v>0</v>
      </c>
      <c r="BP120" s="94">
        <v>0</v>
      </c>
      <c r="BQ120" s="94">
        <v>0</v>
      </c>
      <c r="BR120" s="94">
        <v>0</v>
      </c>
      <c r="BS120" s="94">
        <v>0</v>
      </c>
      <c r="BT120" s="94">
        <v>0</v>
      </c>
      <c r="BU120" s="94"/>
      <c r="BV120" s="94">
        <v>0</v>
      </c>
      <c r="BW120" s="94">
        <v>0</v>
      </c>
      <c r="BX120" s="578">
        <v>0</v>
      </c>
      <c r="BY120" s="94">
        <v>0</v>
      </c>
      <c r="BZ120" s="94">
        <v>0</v>
      </c>
    </row>
    <row r="121" spans="1:78" s="2" customFormat="1" ht="11.45" hidden="1" customHeight="1" x14ac:dyDescent="0.2">
      <c r="A121" s="95"/>
      <c r="B121" s="312"/>
      <c r="C121" s="346" t="s">
        <v>488</v>
      </c>
      <c r="D121" s="312"/>
      <c r="E121" s="127"/>
      <c r="F121" s="126"/>
      <c r="G121" s="241" t="s">
        <v>488</v>
      </c>
      <c r="H121" s="241" t="s">
        <v>488</v>
      </c>
      <c r="I121" s="944"/>
      <c r="J121" s="103"/>
      <c r="K121" s="104"/>
      <c r="L121" s="105"/>
      <c r="M121" s="105"/>
      <c r="N121" s="105"/>
      <c r="O121" s="372" t="s">
        <v>488</v>
      </c>
      <c r="P121" s="352"/>
      <c r="Q121" s="241">
        <v>0</v>
      </c>
      <c r="R121" s="241">
        <v>0</v>
      </c>
      <c r="S121" s="241">
        <v>0</v>
      </c>
      <c r="T121" s="228"/>
      <c r="U121" s="340">
        <v>0</v>
      </c>
      <c r="V121" s="227"/>
      <c r="W121" s="5"/>
      <c r="X121" s="108" t="s">
        <v>488</v>
      </c>
      <c r="Y121" s="109" t="s">
        <v>1625</v>
      </c>
      <c r="Z121" s="123">
        <v>0</v>
      </c>
      <c r="AA121" s="83" t="s">
        <v>488</v>
      </c>
      <c r="AB121" s="83" t="s">
        <v>488</v>
      </c>
      <c r="AC121" s="83" t="s">
        <v>488</v>
      </c>
      <c r="AE121" s="93" t="s">
        <v>2869</v>
      </c>
      <c r="AF121" s="93"/>
      <c r="AG121" s="96" t="s">
        <v>488</v>
      </c>
      <c r="AH121" s="96" t="s">
        <v>488</v>
      </c>
      <c r="AI121" s="96" t="s">
        <v>488</v>
      </c>
      <c r="AJ121" s="96" t="s">
        <v>488</v>
      </c>
      <c r="AK121" s="96" t="s">
        <v>488</v>
      </c>
      <c r="AL121" s="96" t="s">
        <v>488</v>
      </c>
      <c r="AM121" s="96" t="s">
        <v>488</v>
      </c>
      <c r="AN121" s="96" t="s">
        <v>488</v>
      </c>
      <c r="AO121" s="96" t="s">
        <v>488</v>
      </c>
      <c r="AP121" s="96" t="s">
        <v>488</v>
      </c>
      <c r="AQ121" s="96" t="s">
        <v>488</v>
      </c>
      <c r="AR121" s="96" t="s">
        <v>488</v>
      </c>
      <c r="AS121" s="96" t="s">
        <v>488</v>
      </c>
      <c r="AT121" s="96" t="s">
        <v>488</v>
      </c>
      <c r="AU121" s="96" t="s">
        <v>488</v>
      </c>
      <c r="AV121" s="96" t="s">
        <v>488</v>
      </c>
      <c r="AW121" s="96" t="s">
        <v>488</v>
      </c>
      <c r="AX121" s="96" t="s">
        <v>488</v>
      </c>
      <c r="AY121" s="344"/>
      <c r="AZ121" s="93"/>
      <c r="BA121" s="93">
        <v>0</v>
      </c>
      <c r="BB121" s="94">
        <v>0</v>
      </c>
      <c r="BC121" s="93">
        <v>0</v>
      </c>
      <c r="BD121" s="94">
        <v>0</v>
      </c>
      <c r="BE121" s="94">
        <v>0</v>
      </c>
      <c r="BF121" s="94">
        <v>0</v>
      </c>
      <c r="BG121" s="94">
        <v>1</v>
      </c>
      <c r="BH121" s="94">
        <v>0</v>
      </c>
      <c r="BI121" s="94">
        <v>0</v>
      </c>
      <c r="BJ121" s="94">
        <v>0</v>
      </c>
      <c r="BK121" s="94">
        <v>0</v>
      </c>
      <c r="BL121" s="94">
        <v>0</v>
      </c>
      <c r="BM121" s="94">
        <v>0</v>
      </c>
      <c r="BN121" s="94">
        <v>0</v>
      </c>
      <c r="BO121" s="94">
        <v>0</v>
      </c>
      <c r="BP121" s="94">
        <v>0</v>
      </c>
      <c r="BQ121" s="94">
        <v>0</v>
      </c>
      <c r="BR121" s="94">
        <v>0</v>
      </c>
      <c r="BS121" s="94">
        <v>0</v>
      </c>
      <c r="BT121" s="94">
        <v>0</v>
      </c>
      <c r="BU121" s="94"/>
      <c r="BV121" s="94">
        <v>0</v>
      </c>
      <c r="BW121" s="94">
        <v>0</v>
      </c>
      <c r="BX121" s="578">
        <v>0</v>
      </c>
      <c r="BY121" s="94">
        <v>0</v>
      </c>
      <c r="BZ121" s="94">
        <v>0</v>
      </c>
    </row>
    <row r="122" spans="1:78" s="2" customFormat="1" ht="11.45" hidden="1" customHeight="1" x14ac:dyDescent="0.2">
      <c r="A122" s="95"/>
      <c r="B122" s="312"/>
      <c r="C122" s="346" t="s">
        <v>488</v>
      </c>
      <c r="D122" s="312"/>
      <c r="E122" s="127"/>
      <c r="F122" s="126"/>
      <c r="G122" s="241" t="s">
        <v>488</v>
      </c>
      <c r="H122" s="241" t="s">
        <v>488</v>
      </c>
      <c r="I122" s="944"/>
      <c r="J122" s="103"/>
      <c r="K122" s="104"/>
      <c r="L122" s="105"/>
      <c r="M122" s="105"/>
      <c r="N122" s="105"/>
      <c r="O122" s="372" t="s">
        <v>488</v>
      </c>
      <c r="P122" s="352"/>
      <c r="Q122" s="241">
        <v>0</v>
      </c>
      <c r="R122" s="241">
        <v>0</v>
      </c>
      <c r="S122" s="241">
        <v>0</v>
      </c>
      <c r="T122" s="228"/>
      <c r="U122" s="340">
        <v>0</v>
      </c>
      <c r="V122" s="227"/>
      <c r="W122" s="5"/>
      <c r="X122" s="108" t="s">
        <v>488</v>
      </c>
      <c r="Y122" s="109" t="s">
        <v>1625</v>
      </c>
      <c r="Z122" s="123">
        <v>0</v>
      </c>
      <c r="AA122" s="83" t="s">
        <v>488</v>
      </c>
      <c r="AB122" s="83" t="s">
        <v>488</v>
      </c>
      <c r="AC122" s="83" t="s">
        <v>488</v>
      </c>
      <c r="AE122" s="93" t="s">
        <v>2869</v>
      </c>
      <c r="AF122" s="93"/>
      <c r="AG122" s="96" t="s">
        <v>488</v>
      </c>
      <c r="AH122" s="96" t="s">
        <v>488</v>
      </c>
      <c r="AI122" s="96" t="s">
        <v>488</v>
      </c>
      <c r="AJ122" s="96" t="s">
        <v>488</v>
      </c>
      <c r="AK122" s="96" t="s">
        <v>488</v>
      </c>
      <c r="AL122" s="96" t="s">
        <v>488</v>
      </c>
      <c r="AM122" s="96" t="s">
        <v>488</v>
      </c>
      <c r="AN122" s="96" t="s">
        <v>488</v>
      </c>
      <c r="AO122" s="96" t="s">
        <v>488</v>
      </c>
      <c r="AP122" s="96" t="s">
        <v>488</v>
      </c>
      <c r="AQ122" s="96" t="s">
        <v>488</v>
      </c>
      <c r="AR122" s="96" t="s">
        <v>488</v>
      </c>
      <c r="AS122" s="96" t="s">
        <v>488</v>
      </c>
      <c r="AT122" s="96" t="s">
        <v>488</v>
      </c>
      <c r="AU122" s="96" t="s">
        <v>488</v>
      </c>
      <c r="AV122" s="96" t="s">
        <v>488</v>
      </c>
      <c r="AW122" s="96" t="s">
        <v>488</v>
      </c>
      <c r="AX122" s="96" t="s">
        <v>488</v>
      </c>
      <c r="AY122" s="344"/>
      <c r="AZ122" s="93"/>
      <c r="BA122" s="93">
        <v>0</v>
      </c>
      <c r="BB122" s="94">
        <v>0</v>
      </c>
      <c r="BC122" s="93">
        <v>0</v>
      </c>
      <c r="BD122" s="94">
        <v>0</v>
      </c>
      <c r="BE122" s="94">
        <v>0</v>
      </c>
      <c r="BF122" s="94">
        <v>0</v>
      </c>
      <c r="BG122" s="94">
        <v>1</v>
      </c>
      <c r="BH122" s="94">
        <v>0</v>
      </c>
      <c r="BI122" s="94">
        <v>0</v>
      </c>
      <c r="BJ122" s="94">
        <v>0</v>
      </c>
      <c r="BK122" s="94">
        <v>0</v>
      </c>
      <c r="BL122" s="94">
        <v>0</v>
      </c>
      <c r="BM122" s="94">
        <v>0</v>
      </c>
      <c r="BN122" s="94">
        <v>0</v>
      </c>
      <c r="BO122" s="94">
        <v>0</v>
      </c>
      <c r="BP122" s="94">
        <v>0</v>
      </c>
      <c r="BQ122" s="94">
        <v>0</v>
      </c>
      <c r="BR122" s="94">
        <v>0</v>
      </c>
      <c r="BS122" s="94">
        <v>0</v>
      </c>
      <c r="BT122" s="94">
        <v>0</v>
      </c>
      <c r="BU122" s="94"/>
      <c r="BV122" s="94">
        <v>0</v>
      </c>
      <c r="BW122" s="94">
        <v>0</v>
      </c>
      <c r="BX122" s="578">
        <v>0</v>
      </c>
      <c r="BY122" s="94">
        <v>0</v>
      </c>
      <c r="BZ122" s="94">
        <v>0</v>
      </c>
    </row>
    <row r="123" spans="1:78" s="2" customFormat="1" ht="11.45" hidden="1" customHeight="1" x14ac:dyDescent="0.2">
      <c r="A123" s="95"/>
      <c r="B123" s="312"/>
      <c r="C123" s="346" t="s">
        <v>488</v>
      </c>
      <c r="D123" s="312"/>
      <c r="E123" s="127"/>
      <c r="F123" s="126"/>
      <c r="G123" s="241" t="s">
        <v>488</v>
      </c>
      <c r="H123" s="241" t="s">
        <v>488</v>
      </c>
      <c r="I123" s="944"/>
      <c r="J123" s="103"/>
      <c r="K123" s="104"/>
      <c r="L123" s="105"/>
      <c r="M123" s="105"/>
      <c r="N123" s="105"/>
      <c r="O123" s="372" t="s">
        <v>488</v>
      </c>
      <c r="P123" s="352"/>
      <c r="Q123" s="241">
        <v>0</v>
      </c>
      <c r="R123" s="241">
        <v>0</v>
      </c>
      <c r="S123" s="241">
        <v>0</v>
      </c>
      <c r="T123" s="228"/>
      <c r="U123" s="340">
        <v>0</v>
      </c>
      <c r="V123" s="227"/>
      <c r="W123" s="5"/>
      <c r="X123" s="108" t="s">
        <v>488</v>
      </c>
      <c r="Y123" s="109" t="s">
        <v>1625</v>
      </c>
      <c r="Z123" s="123">
        <v>0</v>
      </c>
      <c r="AA123" s="83" t="s">
        <v>488</v>
      </c>
      <c r="AB123" s="83" t="s">
        <v>488</v>
      </c>
      <c r="AC123" s="83" t="s">
        <v>488</v>
      </c>
      <c r="AE123" s="93" t="s">
        <v>2869</v>
      </c>
      <c r="AF123" s="93"/>
      <c r="AG123" s="96" t="s">
        <v>488</v>
      </c>
      <c r="AH123" s="96" t="s">
        <v>488</v>
      </c>
      <c r="AI123" s="96" t="s">
        <v>488</v>
      </c>
      <c r="AJ123" s="96" t="s">
        <v>488</v>
      </c>
      <c r="AK123" s="96" t="s">
        <v>488</v>
      </c>
      <c r="AL123" s="96" t="s">
        <v>488</v>
      </c>
      <c r="AM123" s="96" t="s">
        <v>488</v>
      </c>
      <c r="AN123" s="96" t="s">
        <v>488</v>
      </c>
      <c r="AO123" s="96" t="s">
        <v>488</v>
      </c>
      <c r="AP123" s="96" t="s">
        <v>488</v>
      </c>
      <c r="AQ123" s="96" t="s">
        <v>488</v>
      </c>
      <c r="AR123" s="96" t="s">
        <v>488</v>
      </c>
      <c r="AS123" s="96" t="s">
        <v>488</v>
      </c>
      <c r="AT123" s="96" t="s">
        <v>488</v>
      </c>
      <c r="AU123" s="96" t="s">
        <v>488</v>
      </c>
      <c r="AV123" s="96" t="s">
        <v>488</v>
      </c>
      <c r="AW123" s="96" t="s">
        <v>488</v>
      </c>
      <c r="AX123" s="96" t="s">
        <v>488</v>
      </c>
      <c r="AY123" s="344"/>
      <c r="AZ123" s="93"/>
      <c r="BA123" s="93">
        <v>0</v>
      </c>
      <c r="BB123" s="94">
        <v>0</v>
      </c>
      <c r="BC123" s="93">
        <v>0</v>
      </c>
      <c r="BD123" s="94">
        <v>0</v>
      </c>
      <c r="BE123" s="94">
        <v>0</v>
      </c>
      <c r="BF123" s="94">
        <v>0</v>
      </c>
      <c r="BG123" s="94">
        <v>1</v>
      </c>
      <c r="BH123" s="94">
        <v>0</v>
      </c>
      <c r="BI123" s="94">
        <v>0</v>
      </c>
      <c r="BJ123" s="94">
        <v>0</v>
      </c>
      <c r="BK123" s="94">
        <v>0</v>
      </c>
      <c r="BL123" s="94">
        <v>0</v>
      </c>
      <c r="BM123" s="94">
        <v>0</v>
      </c>
      <c r="BN123" s="94">
        <v>0</v>
      </c>
      <c r="BO123" s="94">
        <v>0</v>
      </c>
      <c r="BP123" s="94">
        <v>0</v>
      </c>
      <c r="BQ123" s="94">
        <v>0</v>
      </c>
      <c r="BR123" s="94">
        <v>0</v>
      </c>
      <c r="BS123" s="94">
        <v>0</v>
      </c>
      <c r="BT123" s="94">
        <v>0</v>
      </c>
      <c r="BU123" s="94"/>
      <c r="BV123" s="94">
        <v>0</v>
      </c>
      <c r="BW123" s="94">
        <v>0</v>
      </c>
      <c r="BX123" s="578">
        <v>0</v>
      </c>
      <c r="BY123" s="94">
        <v>0</v>
      </c>
      <c r="BZ123" s="94">
        <v>0</v>
      </c>
    </row>
    <row r="124" spans="1:78" s="2" customFormat="1" ht="11.45" hidden="1" customHeight="1" x14ac:dyDescent="0.2">
      <c r="A124" s="95"/>
      <c r="B124" s="312"/>
      <c r="C124" s="346" t="s">
        <v>488</v>
      </c>
      <c r="D124" s="312"/>
      <c r="E124" s="127"/>
      <c r="F124" s="126"/>
      <c r="G124" s="241" t="s">
        <v>488</v>
      </c>
      <c r="H124" s="241" t="s">
        <v>488</v>
      </c>
      <c r="I124" s="944"/>
      <c r="J124" s="103"/>
      <c r="K124" s="104"/>
      <c r="L124" s="105"/>
      <c r="M124" s="105"/>
      <c r="N124" s="105"/>
      <c r="O124" s="372" t="s">
        <v>488</v>
      </c>
      <c r="P124" s="352"/>
      <c r="Q124" s="241">
        <v>0</v>
      </c>
      <c r="R124" s="241">
        <v>0</v>
      </c>
      <c r="S124" s="241">
        <v>0</v>
      </c>
      <c r="T124" s="228"/>
      <c r="U124" s="340">
        <v>0</v>
      </c>
      <c r="V124" s="227"/>
      <c r="W124" s="5"/>
      <c r="X124" s="108" t="s">
        <v>488</v>
      </c>
      <c r="Y124" s="109" t="s">
        <v>1625</v>
      </c>
      <c r="Z124" s="123">
        <v>0</v>
      </c>
      <c r="AA124" s="83" t="s">
        <v>488</v>
      </c>
      <c r="AB124" s="83" t="s">
        <v>488</v>
      </c>
      <c r="AC124" s="83" t="s">
        <v>488</v>
      </c>
      <c r="AE124" s="93" t="s">
        <v>2869</v>
      </c>
      <c r="AF124" s="93"/>
      <c r="AG124" s="96" t="s">
        <v>488</v>
      </c>
      <c r="AH124" s="96" t="s">
        <v>488</v>
      </c>
      <c r="AI124" s="96" t="s">
        <v>488</v>
      </c>
      <c r="AJ124" s="96" t="s">
        <v>488</v>
      </c>
      <c r="AK124" s="96" t="s">
        <v>488</v>
      </c>
      <c r="AL124" s="96" t="s">
        <v>488</v>
      </c>
      <c r="AM124" s="96" t="s">
        <v>488</v>
      </c>
      <c r="AN124" s="96" t="s">
        <v>488</v>
      </c>
      <c r="AO124" s="96" t="s">
        <v>488</v>
      </c>
      <c r="AP124" s="96" t="s">
        <v>488</v>
      </c>
      <c r="AQ124" s="96" t="s">
        <v>488</v>
      </c>
      <c r="AR124" s="96" t="s">
        <v>488</v>
      </c>
      <c r="AS124" s="96" t="s">
        <v>488</v>
      </c>
      <c r="AT124" s="96" t="s">
        <v>488</v>
      </c>
      <c r="AU124" s="96" t="s">
        <v>488</v>
      </c>
      <c r="AV124" s="96" t="s">
        <v>488</v>
      </c>
      <c r="AW124" s="96" t="s">
        <v>488</v>
      </c>
      <c r="AX124" s="96" t="s">
        <v>488</v>
      </c>
      <c r="AY124" s="344"/>
      <c r="AZ124" s="93"/>
      <c r="BA124" s="93">
        <v>0</v>
      </c>
      <c r="BB124" s="94">
        <v>0</v>
      </c>
      <c r="BC124" s="93">
        <v>0</v>
      </c>
      <c r="BD124" s="94">
        <v>0</v>
      </c>
      <c r="BE124" s="94">
        <v>0</v>
      </c>
      <c r="BF124" s="94">
        <v>0</v>
      </c>
      <c r="BG124" s="94">
        <v>1</v>
      </c>
      <c r="BH124" s="94">
        <v>0</v>
      </c>
      <c r="BI124" s="94">
        <v>0</v>
      </c>
      <c r="BJ124" s="94">
        <v>0</v>
      </c>
      <c r="BK124" s="94">
        <v>0</v>
      </c>
      <c r="BL124" s="94">
        <v>0</v>
      </c>
      <c r="BM124" s="94">
        <v>0</v>
      </c>
      <c r="BN124" s="94">
        <v>0</v>
      </c>
      <c r="BO124" s="94">
        <v>0</v>
      </c>
      <c r="BP124" s="94">
        <v>0</v>
      </c>
      <c r="BQ124" s="94">
        <v>0</v>
      </c>
      <c r="BR124" s="94">
        <v>0</v>
      </c>
      <c r="BS124" s="94">
        <v>0</v>
      </c>
      <c r="BT124" s="94">
        <v>0</v>
      </c>
      <c r="BU124" s="94"/>
      <c r="BV124" s="94">
        <v>0</v>
      </c>
      <c r="BW124" s="94">
        <v>0</v>
      </c>
      <c r="BX124" s="578">
        <v>0</v>
      </c>
      <c r="BY124" s="94">
        <v>0</v>
      </c>
      <c r="BZ124" s="94">
        <v>0</v>
      </c>
    </row>
    <row r="125" spans="1:78" s="2" customFormat="1" ht="11.45" hidden="1" customHeight="1" x14ac:dyDescent="0.2">
      <c r="A125" s="95"/>
      <c r="B125" s="312"/>
      <c r="C125" s="346" t="s">
        <v>488</v>
      </c>
      <c r="D125" s="312"/>
      <c r="E125" s="127"/>
      <c r="F125" s="126"/>
      <c r="G125" s="241" t="s">
        <v>488</v>
      </c>
      <c r="H125" s="241" t="s">
        <v>488</v>
      </c>
      <c r="I125" s="944"/>
      <c r="J125" s="103"/>
      <c r="K125" s="104"/>
      <c r="L125" s="105"/>
      <c r="M125" s="105"/>
      <c r="N125" s="105"/>
      <c r="O125" s="372" t="s">
        <v>488</v>
      </c>
      <c r="P125" s="352"/>
      <c r="Q125" s="241">
        <v>0</v>
      </c>
      <c r="R125" s="241">
        <v>0</v>
      </c>
      <c r="S125" s="241">
        <v>0</v>
      </c>
      <c r="T125" s="228"/>
      <c r="U125" s="340">
        <v>0</v>
      </c>
      <c r="V125" s="227"/>
      <c r="W125" s="5"/>
      <c r="X125" s="108" t="s">
        <v>488</v>
      </c>
      <c r="Y125" s="109" t="s">
        <v>1625</v>
      </c>
      <c r="Z125" s="123">
        <v>0</v>
      </c>
      <c r="AA125" s="83" t="s">
        <v>488</v>
      </c>
      <c r="AB125" s="83" t="s">
        <v>488</v>
      </c>
      <c r="AC125" s="83" t="s">
        <v>488</v>
      </c>
      <c r="AE125" s="93" t="s">
        <v>2869</v>
      </c>
      <c r="AF125" s="93"/>
      <c r="AG125" s="96" t="s">
        <v>488</v>
      </c>
      <c r="AH125" s="96" t="s">
        <v>488</v>
      </c>
      <c r="AI125" s="96" t="s">
        <v>488</v>
      </c>
      <c r="AJ125" s="96" t="s">
        <v>488</v>
      </c>
      <c r="AK125" s="96" t="s">
        <v>488</v>
      </c>
      <c r="AL125" s="96" t="s">
        <v>488</v>
      </c>
      <c r="AM125" s="96" t="s">
        <v>488</v>
      </c>
      <c r="AN125" s="96" t="s">
        <v>488</v>
      </c>
      <c r="AO125" s="96" t="s">
        <v>488</v>
      </c>
      <c r="AP125" s="96" t="s">
        <v>488</v>
      </c>
      <c r="AQ125" s="96" t="s">
        <v>488</v>
      </c>
      <c r="AR125" s="96" t="s">
        <v>488</v>
      </c>
      <c r="AS125" s="96" t="s">
        <v>488</v>
      </c>
      <c r="AT125" s="96" t="s">
        <v>488</v>
      </c>
      <c r="AU125" s="96" t="s">
        <v>488</v>
      </c>
      <c r="AV125" s="96" t="s">
        <v>488</v>
      </c>
      <c r="AW125" s="96" t="s">
        <v>488</v>
      </c>
      <c r="AX125" s="96" t="s">
        <v>488</v>
      </c>
      <c r="AY125" s="344"/>
      <c r="AZ125" s="93"/>
      <c r="BA125" s="93">
        <v>0</v>
      </c>
      <c r="BB125" s="94">
        <v>0</v>
      </c>
      <c r="BC125" s="93">
        <v>0</v>
      </c>
      <c r="BD125" s="94">
        <v>0</v>
      </c>
      <c r="BE125" s="94">
        <v>0</v>
      </c>
      <c r="BF125" s="94">
        <v>0</v>
      </c>
      <c r="BG125" s="94">
        <v>1</v>
      </c>
      <c r="BH125" s="94">
        <v>0</v>
      </c>
      <c r="BI125" s="94">
        <v>0</v>
      </c>
      <c r="BJ125" s="94">
        <v>0</v>
      </c>
      <c r="BK125" s="94">
        <v>0</v>
      </c>
      <c r="BL125" s="94">
        <v>0</v>
      </c>
      <c r="BM125" s="94">
        <v>0</v>
      </c>
      <c r="BN125" s="94">
        <v>0</v>
      </c>
      <c r="BO125" s="94">
        <v>0</v>
      </c>
      <c r="BP125" s="94">
        <v>0</v>
      </c>
      <c r="BQ125" s="94">
        <v>0</v>
      </c>
      <c r="BR125" s="94">
        <v>0</v>
      </c>
      <c r="BS125" s="94">
        <v>0</v>
      </c>
      <c r="BT125" s="94">
        <v>0</v>
      </c>
      <c r="BU125" s="94"/>
      <c r="BV125" s="94">
        <v>0</v>
      </c>
      <c r="BW125" s="94">
        <v>0</v>
      </c>
      <c r="BX125" s="578">
        <v>0</v>
      </c>
      <c r="BY125" s="94">
        <v>0</v>
      </c>
      <c r="BZ125" s="94">
        <v>0</v>
      </c>
    </row>
    <row r="126" spans="1:78" s="2" customFormat="1" ht="11.45" hidden="1" customHeight="1" x14ac:dyDescent="0.2">
      <c r="A126" s="95"/>
      <c r="B126" s="312"/>
      <c r="C126" s="346" t="s">
        <v>488</v>
      </c>
      <c r="D126" s="312"/>
      <c r="E126" s="127"/>
      <c r="F126" s="126"/>
      <c r="G126" s="241" t="s">
        <v>488</v>
      </c>
      <c r="H126" s="241" t="s">
        <v>488</v>
      </c>
      <c r="I126" s="944"/>
      <c r="J126" s="103"/>
      <c r="K126" s="104"/>
      <c r="L126" s="105"/>
      <c r="M126" s="105"/>
      <c r="N126" s="105"/>
      <c r="O126" s="372" t="s">
        <v>488</v>
      </c>
      <c r="P126" s="352"/>
      <c r="Q126" s="241">
        <v>0</v>
      </c>
      <c r="R126" s="241">
        <v>0</v>
      </c>
      <c r="S126" s="241">
        <v>0</v>
      </c>
      <c r="T126" s="228"/>
      <c r="U126" s="340">
        <v>0</v>
      </c>
      <c r="V126" s="227"/>
      <c r="W126" s="5"/>
      <c r="X126" s="108" t="s">
        <v>488</v>
      </c>
      <c r="Y126" s="109" t="s">
        <v>1625</v>
      </c>
      <c r="Z126" s="123">
        <v>0</v>
      </c>
      <c r="AA126" s="83" t="s">
        <v>488</v>
      </c>
      <c r="AB126" s="83" t="s">
        <v>488</v>
      </c>
      <c r="AC126" s="83" t="s">
        <v>488</v>
      </c>
      <c r="AE126" s="93" t="s">
        <v>2869</v>
      </c>
      <c r="AF126" s="93"/>
      <c r="AG126" s="96" t="s">
        <v>488</v>
      </c>
      <c r="AH126" s="96" t="s">
        <v>488</v>
      </c>
      <c r="AI126" s="96" t="s">
        <v>488</v>
      </c>
      <c r="AJ126" s="96" t="s">
        <v>488</v>
      </c>
      <c r="AK126" s="96" t="s">
        <v>488</v>
      </c>
      <c r="AL126" s="96" t="s">
        <v>488</v>
      </c>
      <c r="AM126" s="96" t="s">
        <v>488</v>
      </c>
      <c r="AN126" s="96" t="s">
        <v>488</v>
      </c>
      <c r="AO126" s="96" t="s">
        <v>488</v>
      </c>
      <c r="AP126" s="96" t="s">
        <v>488</v>
      </c>
      <c r="AQ126" s="96" t="s">
        <v>488</v>
      </c>
      <c r="AR126" s="96" t="s">
        <v>488</v>
      </c>
      <c r="AS126" s="96" t="s">
        <v>488</v>
      </c>
      <c r="AT126" s="96" t="s">
        <v>488</v>
      </c>
      <c r="AU126" s="96" t="s">
        <v>488</v>
      </c>
      <c r="AV126" s="96" t="s">
        <v>488</v>
      </c>
      <c r="AW126" s="96" t="s">
        <v>488</v>
      </c>
      <c r="AX126" s="96" t="s">
        <v>488</v>
      </c>
      <c r="AY126" s="344"/>
      <c r="AZ126" s="93"/>
      <c r="BA126" s="93">
        <v>0</v>
      </c>
      <c r="BB126" s="94">
        <v>0</v>
      </c>
      <c r="BC126" s="93">
        <v>0</v>
      </c>
      <c r="BD126" s="94">
        <v>0</v>
      </c>
      <c r="BE126" s="94">
        <v>0</v>
      </c>
      <c r="BF126" s="94">
        <v>0</v>
      </c>
      <c r="BG126" s="94">
        <v>1</v>
      </c>
      <c r="BH126" s="94">
        <v>0</v>
      </c>
      <c r="BI126" s="94">
        <v>0</v>
      </c>
      <c r="BJ126" s="94">
        <v>0</v>
      </c>
      <c r="BK126" s="94">
        <v>0</v>
      </c>
      <c r="BL126" s="94">
        <v>0</v>
      </c>
      <c r="BM126" s="94">
        <v>0</v>
      </c>
      <c r="BN126" s="94">
        <v>0</v>
      </c>
      <c r="BO126" s="94">
        <v>0</v>
      </c>
      <c r="BP126" s="94">
        <v>0</v>
      </c>
      <c r="BQ126" s="94">
        <v>0</v>
      </c>
      <c r="BR126" s="94">
        <v>0</v>
      </c>
      <c r="BS126" s="94">
        <v>0</v>
      </c>
      <c r="BT126" s="94">
        <v>0</v>
      </c>
      <c r="BU126" s="94"/>
      <c r="BV126" s="94">
        <v>0</v>
      </c>
      <c r="BW126" s="94">
        <v>0</v>
      </c>
      <c r="BX126" s="578">
        <v>0</v>
      </c>
      <c r="BY126" s="94">
        <v>0</v>
      </c>
      <c r="BZ126" s="94">
        <v>0</v>
      </c>
    </row>
    <row r="127" spans="1:78" s="2" customFormat="1" ht="11.45" hidden="1" customHeight="1" x14ac:dyDescent="0.2">
      <c r="A127" s="95"/>
      <c r="B127" s="312"/>
      <c r="C127" s="346" t="s">
        <v>488</v>
      </c>
      <c r="D127" s="312"/>
      <c r="E127" s="127"/>
      <c r="F127" s="126"/>
      <c r="G127" s="241" t="s">
        <v>488</v>
      </c>
      <c r="H127" s="241" t="s">
        <v>488</v>
      </c>
      <c r="I127" s="944"/>
      <c r="J127" s="103"/>
      <c r="K127" s="104"/>
      <c r="L127" s="105"/>
      <c r="M127" s="105"/>
      <c r="N127" s="105"/>
      <c r="O127" s="372" t="s">
        <v>488</v>
      </c>
      <c r="P127" s="352"/>
      <c r="Q127" s="241">
        <v>0</v>
      </c>
      <c r="R127" s="241">
        <v>0</v>
      </c>
      <c r="S127" s="241">
        <v>0</v>
      </c>
      <c r="T127" s="228"/>
      <c r="U127" s="340">
        <v>0</v>
      </c>
      <c r="V127" s="227"/>
      <c r="W127" s="5"/>
      <c r="X127" s="108" t="s">
        <v>488</v>
      </c>
      <c r="Y127" s="109" t="s">
        <v>1625</v>
      </c>
      <c r="Z127" s="123">
        <v>0</v>
      </c>
      <c r="AA127" s="83" t="s">
        <v>488</v>
      </c>
      <c r="AB127" s="83" t="s">
        <v>488</v>
      </c>
      <c r="AC127" s="83" t="s">
        <v>488</v>
      </c>
      <c r="AE127" s="93" t="s">
        <v>2869</v>
      </c>
      <c r="AF127" s="93"/>
      <c r="AG127" s="96" t="s">
        <v>488</v>
      </c>
      <c r="AH127" s="96" t="s">
        <v>488</v>
      </c>
      <c r="AI127" s="96" t="s">
        <v>488</v>
      </c>
      <c r="AJ127" s="96" t="s">
        <v>488</v>
      </c>
      <c r="AK127" s="96" t="s">
        <v>488</v>
      </c>
      <c r="AL127" s="96" t="s">
        <v>488</v>
      </c>
      <c r="AM127" s="96" t="s">
        <v>488</v>
      </c>
      <c r="AN127" s="96" t="s">
        <v>488</v>
      </c>
      <c r="AO127" s="96" t="s">
        <v>488</v>
      </c>
      <c r="AP127" s="96" t="s">
        <v>488</v>
      </c>
      <c r="AQ127" s="96" t="s">
        <v>488</v>
      </c>
      <c r="AR127" s="96" t="s">
        <v>488</v>
      </c>
      <c r="AS127" s="96" t="s">
        <v>488</v>
      </c>
      <c r="AT127" s="96" t="s">
        <v>488</v>
      </c>
      <c r="AU127" s="96" t="s">
        <v>488</v>
      </c>
      <c r="AV127" s="96" t="s">
        <v>488</v>
      </c>
      <c r="AW127" s="96" t="s">
        <v>488</v>
      </c>
      <c r="AX127" s="96" t="s">
        <v>488</v>
      </c>
      <c r="AY127" s="344"/>
      <c r="AZ127" s="93"/>
      <c r="BA127" s="93">
        <v>0</v>
      </c>
      <c r="BB127" s="94">
        <v>0</v>
      </c>
      <c r="BC127" s="93">
        <v>0</v>
      </c>
      <c r="BD127" s="94">
        <v>0</v>
      </c>
      <c r="BE127" s="94">
        <v>0</v>
      </c>
      <c r="BF127" s="94">
        <v>0</v>
      </c>
      <c r="BG127" s="94">
        <v>1</v>
      </c>
      <c r="BH127" s="94">
        <v>0</v>
      </c>
      <c r="BI127" s="94">
        <v>0</v>
      </c>
      <c r="BJ127" s="94">
        <v>0</v>
      </c>
      <c r="BK127" s="94">
        <v>0</v>
      </c>
      <c r="BL127" s="94">
        <v>0</v>
      </c>
      <c r="BM127" s="94">
        <v>0</v>
      </c>
      <c r="BN127" s="94">
        <v>0</v>
      </c>
      <c r="BO127" s="94">
        <v>0</v>
      </c>
      <c r="BP127" s="94">
        <v>0</v>
      </c>
      <c r="BQ127" s="94">
        <v>0</v>
      </c>
      <c r="BR127" s="94">
        <v>0</v>
      </c>
      <c r="BS127" s="94">
        <v>0</v>
      </c>
      <c r="BT127" s="94">
        <v>0</v>
      </c>
      <c r="BU127" s="94"/>
      <c r="BV127" s="94">
        <v>0</v>
      </c>
      <c r="BW127" s="94">
        <v>0</v>
      </c>
      <c r="BX127" s="578">
        <v>0</v>
      </c>
      <c r="BY127" s="94">
        <v>0</v>
      </c>
      <c r="BZ127" s="94">
        <v>0</v>
      </c>
    </row>
    <row r="128" spans="1:78" s="2" customFormat="1" ht="11.45" hidden="1" customHeight="1" x14ac:dyDescent="0.2">
      <c r="A128" s="95"/>
      <c r="B128" s="312"/>
      <c r="C128" s="346" t="s">
        <v>488</v>
      </c>
      <c r="D128" s="312"/>
      <c r="E128" s="127"/>
      <c r="F128" s="126"/>
      <c r="G128" s="241" t="s">
        <v>488</v>
      </c>
      <c r="H128" s="241" t="s">
        <v>488</v>
      </c>
      <c r="I128" s="944"/>
      <c r="J128" s="103"/>
      <c r="K128" s="104"/>
      <c r="L128" s="105"/>
      <c r="M128" s="105"/>
      <c r="N128" s="105"/>
      <c r="O128" s="372" t="s">
        <v>488</v>
      </c>
      <c r="P128" s="352"/>
      <c r="Q128" s="241">
        <v>0</v>
      </c>
      <c r="R128" s="241">
        <v>0</v>
      </c>
      <c r="S128" s="241">
        <v>0</v>
      </c>
      <c r="T128" s="228"/>
      <c r="U128" s="340">
        <v>0</v>
      </c>
      <c r="V128" s="227"/>
      <c r="W128" s="5"/>
      <c r="X128" s="108" t="s">
        <v>488</v>
      </c>
      <c r="Y128" s="109" t="s">
        <v>1625</v>
      </c>
      <c r="Z128" s="123">
        <v>0</v>
      </c>
      <c r="AA128" s="83" t="s">
        <v>488</v>
      </c>
      <c r="AB128" s="83" t="s">
        <v>488</v>
      </c>
      <c r="AC128" s="83" t="s">
        <v>488</v>
      </c>
      <c r="AE128" s="93" t="s">
        <v>2869</v>
      </c>
      <c r="AF128" s="93"/>
      <c r="AG128" s="96" t="s">
        <v>488</v>
      </c>
      <c r="AH128" s="96" t="s">
        <v>488</v>
      </c>
      <c r="AI128" s="96" t="s">
        <v>488</v>
      </c>
      <c r="AJ128" s="96" t="s">
        <v>488</v>
      </c>
      <c r="AK128" s="96" t="s">
        <v>488</v>
      </c>
      <c r="AL128" s="96" t="s">
        <v>488</v>
      </c>
      <c r="AM128" s="96" t="s">
        <v>488</v>
      </c>
      <c r="AN128" s="96" t="s">
        <v>488</v>
      </c>
      <c r="AO128" s="96" t="s">
        <v>488</v>
      </c>
      <c r="AP128" s="96" t="s">
        <v>488</v>
      </c>
      <c r="AQ128" s="96" t="s">
        <v>488</v>
      </c>
      <c r="AR128" s="96" t="s">
        <v>488</v>
      </c>
      <c r="AS128" s="96" t="s">
        <v>488</v>
      </c>
      <c r="AT128" s="96" t="s">
        <v>488</v>
      </c>
      <c r="AU128" s="96" t="s">
        <v>488</v>
      </c>
      <c r="AV128" s="96" t="s">
        <v>488</v>
      </c>
      <c r="AW128" s="96" t="s">
        <v>488</v>
      </c>
      <c r="AX128" s="96" t="s">
        <v>488</v>
      </c>
      <c r="AY128" s="344"/>
      <c r="AZ128" s="93"/>
      <c r="BA128" s="93">
        <v>0</v>
      </c>
      <c r="BB128" s="94">
        <v>0</v>
      </c>
      <c r="BC128" s="93">
        <v>0</v>
      </c>
      <c r="BD128" s="94">
        <v>0</v>
      </c>
      <c r="BE128" s="94">
        <v>0</v>
      </c>
      <c r="BF128" s="94">
        <v>0</v>
      </c>
      <c r="BG128" s="94">
        <v>1</v>
      </c>
      <c r="BH128" s="94">
        <v>0</v>
      </c>
      <c r="BI128" s="94">
        <v>0</v>
      </c>
      <c r="BJ128" s="94">
        <v>0</v>
      </c>
      <c r="BK128" s="94">
        <v>0</v>
      </c>
      <c r="BL128" s="94">
        <v>0</v>
      </c>
      <c r="BM128" s="94">
        <v>0</v>
      </c>
      <c r="BN128" s="94">
        <v>0</v>
      </c>
      <c r="BO128" s="94">
        <v>0</v>
      </c>
      <c r="BP128" s="94">
        <v>0</v>
      </c>
      <c r="BQ128" s="94">
        <v>0</v>
      </c>
      <c r="BR128" s="94">
        <v>0</v>
      </c>
      <c r="BS128" s="94">
        <v>0</v>
      </c>
      <c r="BT128" s="94">
        <v>0</v>
      </c>
      <c r="BU128" s="94"/>
      <c r="BV128" s="94">
        <v>0</v>
      </c>
      <c r="BW128" s="94">
        <v>0</v>
      </c>
      <c r="BX128" s="578">
        <v>0</v>
      </c>
      <c r="BY128" s="94">
        <v>0</v>
      </c>
      <c r="BZ128" s="94">
        <v>0</v>
      </c>
    </row>
    <row r="129" spans="1:78" s="2" customFormat="1" ht="11.45" hidden="1" customHeight="1" x14ac:dyDescent="0.2">
      <c r="A129" s="95"/>
      <c r="B129" s="312"/>
      <c r="C129" s="346" t="s">
        <v>488</v>
      </c>
      <c r="D129" s="312"/>
      <c r="E129" s="127"/>
      <c r="F129" s="126"/>
      <c r="G129" s="241" t="s">
        <v>488</v>
      </c>
      <c r="H129" s="241" t="s">
        <v>488</v>
      </c>
      <c r="I129" s="944"/>
      <c r="J129" s="103"/>
      <c r="K129" s="104"/>
      <c r="L129" s="105"/>
      <c r="M129" s="105"/>
      <c r="N129" s="105"/>
      <c r="O129" s="372" t="s">
        <v>488</v>
      </c>
      <c r="P129" s="352"/>
      <c r="Q129" s="241">
        <v>0</v>
      </c>
      <c r="R129" s="241">
        <v>0</v>
      </c>
      <c r="S129" s="241">
        <v>0</v>
      </c>
      <c r="T129" s="228"/>
      <c r="U129" s="340">
        <v>0</v>
      </c>
      <c r="V129" s="227"/>
      <c r="W129" s="5"/>
      <c r="X129" s="108" t="s">
        <v>488</v>
      </c>
      <c r="Y129" s="109" t="s">
        <v>1625</v>
      </c>
      <c r="Z129" s="123">
        <v>0</v>
      </c>
      <c r="AA129" s="83" t="s">
        <v>488</v>
      </c>
      <c r="AB129" s="83" t="s">
        <v>488</v>
      </c>
      <c r="AC129" s="83" t="s">
        <v>488</v>
      </c>
      <c r="AE129" s="93" t="s">
        <v>2869</v>
      </c>
      <c r="AF129" s="93"/>
      <c r="AG129" s="96" t="s">
        <v>488</v>
      </c>
      <c r="AH129" s="96" t="s">
        <v>488</v>
      </c>
      <c r="AI129" s="96" t="s">
        <v>488</v>
      </c>
      <c r="AJ129" s="96" t="s">
        <v>488</v>
      </c>
      <c r="AK129" s="96" t="s">
        <v>488</v>
      </c>
      <c r="AL129" s="96" t="s">
        <v>488</v>
      </c>
      <c r="AM129" s="96" t="s">
        <v>488</v>
      </c>
      <c r="AN129" s="96" t="s">
        <v>488</v>
      </c>
      <c r="AO129" s="96" t="s">
        <v>488</v>
      </c>
      <c r="AP129" s="96" t="s">
        <v>488</v>
      </c>
      <c r="AQ129" s="96" t="s">
        <v>488</v>
      </c>
      <c r="AR129" s="96" t="s">
        <v>488</v>
      </c>
      <c r="AS129" s="96" t="s">
        <v>488</v>
      </c>
      <c r="AT129" s="96" t="s">
        <v>488</v>
      </c>
      <c r="AU129" s="96" t="s">
        <v>488</v>
      </c>
      <c r="AV129" s="96" t="s">
        <v>488</v>
      </c>
      <c r="AW129" s="96" t="s">
        <v>488</v>
      </c>
      <c r="AX129" s="96" t="s">
        <v>488</v>
      </c>
      <c r="AY129" s="344"/>
      <c r="AZ129" s="93"/>
      <c r="BA129" s="93">
        <v>0</v>
      </c>
      <c r="BB129" s="94">
        <v>0</v>
      </c>
      <c r="BC129" s="93">
        <v>0</v>
      </c>
      <c r="BD129" s="94">
        <v>0</v>
      </c>
      <c r="BE129" s="94">
        <v>0</v>
      </c>
      <c r="BF129" s="94">
        <v>0</v>
      </c>
      <c r="BG129" s="94">
        <v>1</v>
      </c>
      <c r="BH129" s="94">
        <v>0</v>
      </c>
      <c r="BI129" s="94">
        <v>0</v>
      </c>
      <c r="BJ129" s="94">
        <v>0</v>
      </c>
      <c r="BK129" s="94">
        <v>0</v>
      </c>
      <c r="BL129" s="94">
        <v>0</v>
      </c>
      <c r="BM129" s="94">
        <v>0</v>
      </c>
      <c r="BN129" s="94">
        <v>0</v>
      </c>
      <c r="BO129" s="94">
        <v>0</v>
      </c>
      <c r="BP129" s="94">
        <v>0</v>
      </c>
      <c r="BQ129" s="94">
        <v>0</v>
      </c>
      <c r="BR129" s="94">
        <v>0</v>
      </c>
      <c r="BS129" s="94">
        <v>0</v>
      </c>
      <c r="BT129" s="94">
        <v>0</v>
      </c>
      <c r="BU129" s="94"/>
      <c r="BV129" s="94">
        <v>0</v>
      </c>
      <c r="BW129" s="94">
        <v>0</v>
      </c>
      <c r="BX129" s="578">
        <v>0</v>
      </c>
      <c r="BY129" s="94">
        <v>0</v>
      </c>
      <c r="BZ129" s="94">
        <v>0</v>
      </c>
    </row>
    <row r="130" spans="1:78" s="2" customFormat="1" ht="11.45" hidden="1" customHeight="1" x14ac:dyDescent="0.2">
      <c r="A130" s="95"/>
      <c r="B130" s="312"/>
      <c r="C130" s="346" t="s">
        <v>488</v>
      </c>
      <c r="D130" s="312"/>
      <c r="E130" s="127"/>
      <c r="F130" s="126"/>
      <c r="G130" s="241" t="s">
        <v>488</v>
      </c>
      <c r="H130" s="241" t="s">
        <v>488</v>
      </c>
      <c r="I130" s="944"/>
      <c r="J130" s="103"/>
      <c r="K130" s="104"/>
      <c r="L130" s="105"/>
      <c r="M130" s="105"/>
      <c r="N130" s="105"/>
      <c r="O130" s="372" t="s">
        <v>488</v>
      </c>
      <c r="P130" s="352"/>
      <c r="Q130" s="241">
        <v>0</v>
      </c>
      <c r="R130" s="241">
        <v>0</v>
      </c>
      <c r="S130" s="241">
        <v>0</v>
      </c>
      <c r="T130" s="228"/>
      <c r="U130" s="340">
        <v>0</v>
      </c>
      <c r="V130" s="227"/>
      <c r="W130" s="5"/>
      <c r="X130" s="108" t="s">
        <v>488</v>
      </c>
      <c r="Y130" s="109" t="s">
        <v>1625</v>
      </c>
      <c r="Z130" s="123">
        <v>0</v>
      </c>
      <c r="AA130" s="83" t="s">
        <v>488</v>
      </c>
      <c r="AB130" s="83" t="s">
        <v>488</v>
      </c>
      <c r="AC130" s="83" t="s">
        <v>488</v>
      </c>
      <c r="AE130" s="93" t="s">
        <v>2869</v>
      </c>
      <c r="AF130" s="93"/>
      <c r="AG130" s="96" t="s">
        <v>488</v>
      </c>
      <c r="AH130" s="96" t="s">
        <v>488</v>
      </c>
      <c r="AI130" s="96" t="s">
        <v>488</v>
      </c>
      <c r="AJ130" s="96" t="s">
        <v>488</v>
      </c>
      <c r="AK130" s="96" t="s">
        <v>488</v>
      </c>
      <c r="AL130" s="96" t="s">
        <v>488</v>
      </c>
      <c r="AM130" s="96" t="s">
        <v>488</v>
      </c>
      <c r="AN130" s="96" t="s">
        <v>488</v>
      </c>
      <c r="AO130" s="96" t="s">
        <v>488</v>
      </c>
      <c r="AP130" s="96" t="s">
        <v>488</v>
      </c>
      <c r="AQ130" s="96" t="s">
        <v>488</v>
      </c>
      <c r="AR130" s="96" t="s">
        <v>488</v>
      </c>
      <c r="AS130" s="96" t="s">
        <v>488</v>
      </c>
      <c r="AT130" s="96" t="s">
        <v>488</v>
      </c>
      <c r="AU130" s="96" t="s">
        <v>488</v>
      </c>
      <c r="AV130" s="96" t="s">
        <v>488</v>
      </c>
      <c r="AW130" s="96" t="s">
        <v>488</v>
      </c>
      <c r="AX130" s="96" t="s">
        <v>488</v>
      </c>
      <c r="AY130" s="344"/>
      <c r="AZ130" s="93"/>
      <c r="BA130" s="93">
        <v>0</v>
      </c>
      <c r="BB130" s="94">
        <v>0</v>
      </c>
      <c r="BC130" s="93">
        <v>0</v>
      </c>
      <c r="BD130" s="94">
        <v>0</v>
      </c>
      <c r="BE130" s="94">
        <v>0</v>
      </c>
      <c r="BF130" s="94">
        <v>0</v>
      </c>
      <c r="BG130" s="94">
        <v>1</v>
      </c>
      <c r="BH130" s="94">
        <v>0</v>
      </c>
      <c r="BI130" s="94">
        <v>0</v>
      </c>
      <c r="BJ130" s="94">
        <v>0</v>
      </c>
      <c r="BK130" s="94">
        <v>0</v>
      </c>
      <c r="BL130" s="94">
        <v>0</v>
      </c>
      <c r="BM130" s="94">
        <v>0</v>
      </c>
      <c r="BN130" s="94">
        <v>0</v>
      </c>
      <c r="BO130" s="94">
        <v>0</v>
      </c>
      <c r="BP130" s="94">
        <v>0</v>
      </c>
      <c r="BQ130" s="94">
        <v>0</v>
      </c>
      <c r="BR130" s="94">
        <v>0</v>
      </c>
      <c r="BS130" s="94">
        <v>0</v>
      </c>
      <c r="BT130" s="94">
        <v>0</v>
      </c>
      <c r="BU130" s="94"/>
      <c r="BV130" s="94">
        <v>0</v>
      </c>
      <c r="BW130" s="94">
        <v>0</v>
      </c>
      <c r="BX130" s="578">
        <v>0</v>
      </c>
      <c r="BY130" s="94">
        <v>0</v>
      </c>
      <c r="BZ130" s="94">
        <v>0</v>
      </c>
    </row>
    <row r="131" spans="1:78" s="2" customFormat="1" ht="11.45" hidden="1" customHeight="1" x14ac:dyDescent="0.2">
      <c r="A131" s="95"/>
      <c r="B131" s="312"/>
      <c r="C131" s="346" t="s">
        <v>488</v>
      </c>
      <c r="D131" s="312"/>
      <c r="E131" s="127"/>
      <c r="F131" s="126"/>
      <c r="G131" s="241" t="s">
        <v>488</v>
      </c>
      <c r="H131" s="241" t="s">
        <v>488</v>
      </c>
      <c r="I131" s="944"/>
      <c r="J131" s="103"/>
      <c r="K131" s="104"/>
      <c r="L131" s="105"/>
      <c r="M131" s="105"/>
      <c r="N131" s="105"/>
      <c r="O131" s="372" t="s">
        <v>488</v>
      </c>
      <c r="P131" s="352"/>
      <c r="Q131" s="241">
        <v>0</v>
      </c>
      <c r="R131" s="241">
        <v>0</v>
      </c>
      <c r="S131" s="241">
        <v>0</v>
      </c>
      <c r="T131" s="228"/>
      <c r="U131" s="340">
        <v>0</v>
      </c>
      <c r="V131" s="227"/>
      <c r="W131" s="5"/>
      <c r="X131" s="108" t="s">
        <v>488</v>
      </c>
      <c r="Y131" s="109" t="s">
        <v>1625</v>
      </c>
      <c r="Z131" s="123">
        <v>0</v>
      </c>
      <c r="AA131" s="83" t="s">
        <v>488</v>
      </c>
      <c r="AB131" s="83" t="s">
        <v>488</v>
      </c>
      <c r="AC131" s="83" t="s">
        <v>488</v>
      </c>
      <c r="AE131" s="93" t="s">
        <v>2869</v>
      </c>
      <c r="AF131" s="93"/>
      <c r="AG131" s="96" t="s">
        <v>488</v>
      </c>
      <c r="AH131" s="96" t="s">
        <v>488</v>
      </c>
      <c r="AI131" s="96" t="s">
        <v>488</v>
      </c>
      <c r="AJ131" s="96" t="s">
        <v>488</v>
      </c>
      <c r="AK131" s="96" t="s">
        <v>488</v>
      </c>
      <c r="AL131" s="96" t="s">
        <v>488</v>
      </c>
      <c r="AM131" s="96" t="s">
        <v>488</v>
      </c>
      <c r="AN131" s="96" t="s">
        <v>488</v>
      </c>
      <c r="AO131" s="96" t="s">
        <v>488</v>
      </c>
      <c r="AP131" s="96" t="s">
        <v>488</v>
      </c>
      <c r="AQ131" s="96" t="s">
        <v>488</v>
      </c>
      <c r="AR131" s="96" t="s">
        <v>488</v>
      </c>
      <c r="AS131" s="96" t="s">
        <v>488</v>
      </c>
      <c r="AT131" s="96" t="s">
        <v>488</v>
      </c>
      <c r="AU131" s="96" t="s">
        <v>488</v>
      </c>
      <c r="AV131" s="96" t="s">
        <v>488</v>
      </c>
      <c r="AW131" s="96" t="s">
        <v>488</v>
      </c>
      <c r="AX131" s="96" t="s">
        <v>488</v>
      </c>
      <c r="AY131" s="344"/>
      <c r="AZ131" s="93"/>
      <c r="BA131" s="93">
        <v>0</v>
      </c>
      <c r="BB131" s="94">
        <v>0</v>
      </c>
      <c r="BC131" s="93">
        <v>0</v>
      </c>
      <c r="BD131" s="94">
        <v>0</v>
      </c>
      <c r="BE131" s="94">
        <v>0</v>
      </c>
      <c r="BF131" s="94">
        <v>0</v>
      </c>
      <c r="BG131" s="94">
        <v>1</v>
      </c>
      <c r="BH131" s="94">
        <v>0</v>
      </c>
      <c r="BI131" s="94">
        <v>0</v>
      </c>
      <c r="BJ131" s="94">
        <v>0</v>
      </c>
      <c r="BK131" s="94">
        <v>0</v>
      </c>
      <c r="BL131" s="94">
        <v>0</v>
      </c>
      <c r="BM131" s="94">
        <v>0</v>
      </c>
      <c r="BN131" s="94">
        <v>0</v>
      </c>
      <c r="BO131" s="94">
        <v>0</v>
      </c>
      <c r="BP131" s="94">
        <v>0</v>
      </c>
      <c r="BQ131" s="94">
        <v>0</v>
      </c>
      <c r="BR131" s="94">
        <v>0</v>
      </c>
      <c r="BS131" s="94">
        <v>0</v>
      </c>
      <c r="BT131" s="94">
        <v>0</v>
      </c>
      <c r="BU131" s="94"/>
      <c r="BV131" s="94">
        <v>0</v>
      </c>
      <c r="BW131" s="94">
        <v>0</v>
      </c>
      <c r="BX131" s="578">
        <v>0</v>
      </c>
      <c r="BY131" s="94">
        <v>0</v>
      </c>
      <c r="BZ131" s="94">
        <v>0</v>
      </c>
    </row>
    <row r="132" spans="1:78" s="2" customFormat="1" ht="11.45" hidden="1" customHeight="1" x14ac:dyDescent="0.2">
      <c r="A132" s="95"/>
      <c r="B132" s="312"/>
      <c r="C132" s="346" t="s">
        <v>488</v>
      </c>
      <c r="D132" s="312"/>
      <c r="E132" s="127"/>
      <c r="F132" s="126"/>
      <c r="G132" s="241" t="s">
        <v>488</v>
      </c>
      <c r="H132" s="241" t="s">
        <v>488</v>
      </c>
      <c r="I132" s="944"/>
      <c r="J132" s="103"/>
      <c r="K132" s="104"/>
      <c r="L132" s="105"/>
      <c r="M132" s="105"/>
      <c r="N132" s="105"/>
      <c r="O132" s="372" t="s">
        <v>488</v>
      </c>
      <c r="P132" s="352"/>
      <c r="Q132" s="241">
        <v>0</v>
      </c>
      <c r="R132" s="241">
        <v>0</v>
      </c>
      <c r="S132" s="241">
        <v>0</v>
      </c>
      <c r="T132" s="228"/>
      <c r="U132" s="340">
        <v>0</v>
      </c>
      <c r="V132" s="227"/>
      <c r="W132" s="5"/>
      <c r="X132" s="108" t="s">
        <v>488</v>
      </c>
      <c r="Y132" s="109" t="s">
        <v>1625</v>
      </c>
      <c r="Z132" s="123">
        <v>0</v>
      </c>
      <c r="AA132" s="83" t="s">
        <v>488</v>
      </c>
      <c r="AB132" s="83" t="s">
        <v>488</v>
      </c>
      <c r="AC132" s="83" t="s">
        <v>488</v>
      </c>
      <c r="AE132" s="93" t="s">
        <v>2869</v>
      </c>
      <c r="AF132" s="93"/>
      <c r="AG132" s="96" t="s">
        <v>488</v>
      </c>
      <c r="AH132" s="96" t="s">
        <v>488</v>
      </c>
      <c r="AI132" s="96" t="s">
        <v>488</v>
      </c>
      <c r="AJ132" s="96" t="s">
        <v>488</v>
      </c>
      <c r="AK132" s="96" t="s">
        <v>488</v>
      </c>
      <c r="AL132" s="96" t="s">
        <v>488</v>
      </c>
      <c r="AM132" s="96" t="s">
        <v>488</v>
      </c>
      <c r="AN132" s="96" t="s">
        <v>488</v>
      </c>
      <c r="AO132" s="96" t="s">
        <v>488</v>
      </c>
      <c r="AP132" s="96" t="s">
        <v>488</v>
      </c>
      <c r="AQ132" s="96" t="s">
        <v>488</v>
      </c>
      <c r="AR132" s="96" t="s">
        <v>488</v>
      </c>
      <c r="AS132" s="96" t="s">
        <v>488</v>
      </c>
      <c r="AT132" s="96" t="s">
        <v>488</v>
      </c>
      <c r="AU132" s="96" t="s">
        <v>488</v>
      </c>
      <c r="AV132" s="96" t="s">
        <v>488</v>
      </c>
      <c r="AW132" s="96" t="s">
        <v>488</v>
      </c>
      <c r="AX132" s="96" t="s">
        <v>488</v>
      </c>
      <c r="AY132" s="344"/>
      <c r="AZ132" s="93"/>
      <c r="BA132" s="93">
        <v>0</v>
      </c>
      <c r="BB132" s="94">
        <v>0</v>
      </c>
      <c r="BC132" s="93">
        <v>0</v>
      </c>
      <c r="BD132" s="94">
        <v>0</v>
      </c>
      <c r="BE132" s="94">
        <v>0</v>
      </c>
      <c r="BF132" s="94">
        <v>0</v>
      </c>
      <c r="BG132" s="94">
        <v>1</v>
      </c>
      <c r="BH132" s="94">
        <v>0</v>
      </c>
      <c r="BI132" s="94">
        <v>0</v>
      </c>
      <c r="BJ132" s="94">
        <v>0</v>
      </c>
      <c r="BK132" s="94">
        <v>0</v>
      </c>
      <c r="BL132" s="94">
        <v>0</v>
      </c>
      <c r="BM132" s="94">
        <v>0</v>
      </c>
      <c r="BN132" s="94">
        <v>0</v>
      </c>
      <c r="BO132" s="94">
        <v>0</v>
      </c>
      <c r="BP132" s="94">
        <v>0</v>
      </c>
      <c r="BQ132" s="94">
        <v>0</v>
      </c>
      <c r="BR132" s="94">
        <v>0</v>
      </c>
      <c r="BS132" s="94">
        <v>0</v>
      </c>
      <c r="BT132" s="94">
        <v>0</v>
      </c>
      <c r="BU132" s="94"/>
      <c r="BV132" s="94">
        <v>0</v>
      </c>
      <c r="BW132" s="94">
        <v>0</v>
      </c>
      <c r="BX132" s="578">
        <v>0</v>
      </c>
      <c r="BY132" s="94">
        <v>0</v>
      </c>
      <c r="BZ132" s="94">
        <v>0</v>
      </c>
    </row>
    <row r="133" spans="1:78" s="2" customFormat="1" ht="11.45" hidden="1" customHeight="1" x14ac:dyDescent="0.2">
      <c r="A133" s="95"/>
      <c r="B133" s="312"/>
      <c r="C133" s="346" t="s">
        <v>488</v>
      </c>
      <c r="D133" s="312"/>
      <c r="E133" s="127"/>
      <c r="F133" s="126"/>
      <c r="G133" s="241" t="s">
        <v>488</v>
      </c>
      <c r="H133" s="241" t="s">
        <v>488</v>
      </c>
      <c r="I133" s="944"/>
      <c r="J133" s="103"/>
      <c r="K133" s="104"/>
      <c r="L133" s="105"/>
      <c r="M133" s="105"/>
      <c r="N133" s="105"/>
      <c r="O133" s="372" t="s">
        <v>488</v>
      </c>
      <c r="P133" s="352"/>
      <c r="Q133" s="241">
        <v>0</v>
      </c>
      <c r="R133" s="241">
        <v>0</v>
      </c>
      <c r="S133" s="241">
        <v>0</v>
      </c>
      <c r="T133" s="228"/>
      <c r="U133" s="340">
        <v>0</v>
      </c>
      <c r="V133" s="227"/>
      <c r="W133" s="5"/>
      <c r="X133" s="108" t="s">
        <v>488</v>
      </c>
      <c r="Y133" s="109" t="s">
        <v>1625</v>
      </c>
      <c r="Z133" s="123">
        <v>0</v>
      </c>
      <c r="AA133" s="83" t="s">
        <v>488</v>
      </c>
      <c r="AB133" s="83" t="s">
        <v>488</v>
      </c>
      <c r="AC133" s="83" t="s">
        <v>488</v>
      </c>
      <c r="AE133" s="93" t="s">
        <v>2869</v>
      </c>
      <c r="AF133" s="93"/>
      <c r="AG133" s="96" t="s">
        <v>488</v>
      </c>
      <c r="AH133" s="96" t="s">
        <v>488</v>
      </c>
      <c r="AI133" s="96" t="s">
        <v>488</v>
      </c>
      <c r="AJ133" s="96" t="s">
        <v>488</v>
      </c>
      <c r="AK133" s="96" t="s">
        <v>488</v>
      </c>
      <c r="AL133" s="96" t="s">
        <v>488</v>
      </c>
      <c r="AM133" s="96" t="s">
        <v>488</v>
      </c>
      <c r="AN133" s="96" t="s">
        <v>488</v>
      </c>
      <c r="AO133" s="96" t="s">
        <v>488</v>
      </c>
      <c r="AP133" s="96" t="s">
        <v>488</v>
      </c>
      <c r="AQ133" s="96" t="s">
        <v>488</v>
      </c>
      <c r="AR133" s="96" t="s">
        <v>488</v>
      </c>
      <c r="AS133" s="96" t="s">
        <v>488</v>
      </c>
      <c r="AT133" s="96" t="s">
        <v>488</v>
      </c>
      <c r="AU133" s="96" t="s">
        <v>488</v>
      </c>
      <c r="AV133" s="96" t="s">
        <v>488</v>
      </c>
      <c r="AW133" s="96" t="s">
        <v>488</v>
      </c>
      <c r="AX133" s="96" t="s">
        <v>488</v>
      </c>
      <c r="AY133" s="344"/>
      <c r="AZ133" s="93"/>
      <c r="BA133" s="93">
        <v>0</v>
      </c>
      <c r="BB133" s="94">
        <v>0</v>
      </c>
      <c r="BC133" s="93">
        <v>0</v>
      </c>
      <c r="BD133" s="94">
        <v>0</v>
      </c>
      <c r="BE133" s="94">
        <v>0</v>
      </c>
      <c r="BF133" s="94">
        <v>0</v>
      </c>
      <c r="BG133" s="94">
        <v>1</v>
      </c>
      <c r="BH133" s="94">
        <v>0</v>
      </c>
      <c r="BI133" s="94">
        <v>0</v>
      </c>
      <c r="BJ133" s="94">
        <v>0</v>
      </c>
      <c r="BK133" s="94">
        <v>0</v>
      </c>
      <c r="BL133" s="94">
        <v>0</v>
      </c>
      <c r="BM133" s="94">
        <v>0</v>
      </c>
      <c r="BN133" s="94">
        <v>0</v>
      </c>
      <c r="BO133" s="94">
        <v>0</v>
      </c>
      <c r="BP133" s="94">
        <v>0</v>
      </c>
      <c r="BQ133" s="94">
        <v>0</v>
      </c>
      <c r="BR133" s="94">
        <v>0</v>
      </c>
      <c r="BS133" s="94">
        <v>0</v>
      </c>
      <c r="BT133" s="94">
        <v>0</v>
      </c>
      <c r="BU133" s="94"/>
      <c r="BV133" s="94">
        <v>0</v>
      </c>
      <c r="BW133" s="94">
        <v>0</v>
      </c>
      <c r="BX133" s="578">
        <v>0</v>
      </c>
      <c r="BY133" s="94">
        <v>0</v>
      </c>
      <c r="BZ133" s="94">
        <v>0</v>
      </c>
    </row>
    <row r="134" spans="1:78" s="2" customFormat="1" ht="11.45" hidden="1" customHeight="1" x14ac:dyDescent="0.2">
      <c r="A134" s="95"/>
      <c r="B134" s="312"/>
      <c r="C134" s="346" t="s">
        <v>488</v>
      </c>
      <c r="D134" s="312"/>
      <c r="E134" s="127"/>
      <c r="F134" s="126"/>
      <c r="G134" s="241" t="s">
        <v>488</v>
      </c>
      <c r="H134" s="241" t="s">
        <v>488</v>
      </c>
      <c r="I134" s="944"/>
      <c r="J134" s="103"/>
      <c r="K134" s="104"/>
      <c r="L134" s="105"/>
      <c r="M134" s="105"/>
      <c r="N134" s="105"/>
      <c r="O134" s="372" t="s">
        <v>488</v>
      </c>
      <c r="P134" s="352"/>
      <c r="Q134" s="241">
        <v>0</v>
      </c>
      <c r="R134" s="241">
        <v>0</v>
      </c>
      <c r="S134" s="241">
        <v>0</v>
      </c>
      <c r="T134" s="228"/>
      <c r="U134" s="340">
        <v>0</v>
      </c>
      <c r="V134" s="227"/>
      <c r="W134" s="5"/>
      <c r="X134" s="108" t="s">
        <v>488</v>
      </c>
      <c r="Y134" s="109" t="s">
        <v>1625</v>
      </c>
      <c r="Z134" s="123">
        <v>0</v>
      </c>
      <c r="AA134" s="83" t="s">
        <v>488</v>
      </c>
      <c r="AB134" s="83" t="s">
        <v>488</v>
      </c>
      <c r="AC134" s="83" t="s">
        <v>488</v>
      </c>
      <c r="AE134" s="93" t="s">
        <v>2869</v>
      </c>
      <c r="AF134" s="93"/>
      <c r="AG134" s="96" t="s">
        <v>488</v>
      </c>
      <c r="AH134" s="96" t="s">
        <v>488</v>
      </c>
      <c r="AI134" s="96" t="s">
        <v>488</v>
      </c>
      <c r="AJ134" s="96" t="s">
        <v>488</v>
      </c>
      <c r="AK134" s="96" t="s">
        <v>488</v>
      </c>
      <c r="AL134" s="96" t="s">
        <v>488</v>
      </c>
      <c r="AM134" s="96" t="s">
        <v>488</v>
      </c>
      <c r="AN134" s="96" t="s">
        <v>488</v>
      </c>
      <c r="AO134" s="96" t="s">
        <v>488</v>
      </c>
      <c r="AP134" s="96" t="s">
        <v>488</v>
      </c>
      <c r="AQ134" s="96" t="s">
        <v>488</v>
      </c>
      <c r="AR134" s="96" t="s">
        <v>488</v>
      </c>
      <c r="AS134" s="96" t="s">
        <v>488</v>
      </c>
      <c r="AT134" s="96" t="s">
        <v>488</v>
      </c>
      <c r="AU134" s="96" t="s">
        <v>488</v>
      </c>
      <c r="AV134" s="96" t="s">
        <v>488</v>
      </c>
      <c r="AW134" s="96" t="s">
        <v>488</v>
      </c>
      <c r="AX134" s="96" t="s">
        <v>488</v>
      </c>
      <c r="AY134" s="344"/>
      <c r="AZ134" s="93"/>
      <c r="BA134" s="93">
        <v>0</v>
      </c>
      <c r="BB134" s="94">
        <v>0</v>
      </c>
      <c r="BC134" s="93">
        <v>0</v>
      </c>
      <c r="BD134" s="94">
        <v>0</v>
      </c>
      <c r="BE134" s="94">
        <v>0</v>
      </c>
      <c r="BF134" s="94">
        <v>0</v>
      </c>
      <c r="BG134" s="94">
        <v>1</v>
      </c>
      <c r="BH134" s="94">
        <v>0</v>
      </c>
      <c r="BI134" s="94">
        <v>0</v>
      </c>
      <c r="BJ134" s="94">
        <v>0</v>
      </c>
      <c r="BK134" s="94">
        <v>0</v>
      </c>
      <c r="BL134" s="94">
        <v>0</v>
      </c>
      <c r="BM134" s="94">
        <v>0</v>
      </c>
      <c r="BN134" s="94">
        <v>0</v>
      </c>
      <c r="BO134" s="94">
        <v>0</v>
      </c>
      <c r="BP134" s="94">
        <v>0</v>
      </c>
      <c r="BQ134" s="94">
        <v>0</v>
      </c>
      <c r="BR134" s="94">
        <v>0</v>
      </c>
      <c r="BS134" s="94">
        <v>0</v>
      </c>
      <c r="BT134" s="94">
        <v>0</v>
      </c>
      <c r="BU134" s="94"/>
      <c r="BV134" s="94">
        <v>0</v>
      </c>
      <c r="BW134" s="94">
        <v>0</v>
      </c>
      <c r="BX134" s="578">
        <v>0</v>
      </c>
      <c r="BY134" s="94">
        <v>0</v>
      </c>
      <c r="BZ134" s="94">
        <v>0</v>
      </c>
    </row>
    <row r="135" spans="1:78" s="2" customFormat="1" ht="11.45" hidden="1" customHeight="1" x14ac:dyDescent="0.2">
      <c r="A135" s="95"/>
      <c r="B135" s="312"/>
      <c r="C135" s="346" t="s">
        <v>488</v>
      </c>
      <c r="D135" s="312"/>
      <c r="E135" s="127"/>
      <c r="F135" s="126"/>
      <c r="G135" s="241" t="s">
        <v>488</v>
      </c>
      <c r="H135" s="241" t="s">
        <v>488</v>
      </c>
      <c r="I135" s="944"/>
      <c r="J135" s="103"/>
      <c r="K135" s="104"/>
      <c r="L135" s="105"/>
      <c r="M135" s="105"/>
      <c r="N135" s="105"/>
      <c r="O135" s="372" t="s">
        <v>488</v>
      </c>
      <c r="P135" s="352"/>
      <c r="Q135" s="241">
        <v>0</v>
      </c>
      <c r="R135" s="241">
        <v>0</v>
      </c>
      <c r="S135" s="241">
        <v>0</v>
      </c>
      <c r="T135" s="228"/>
      <c r="U135" s="340">
        <v>0</v>
      </c>
      <c r="V135" s="227"/>
      <c r="W135" s="5"/>
      <c r="X135" s="108" t="s">
        <v>488</v>
      </c>
      <c r="Y135" s="109" t="s">
        <v>1625</v>
      </c>
      <c r="Z135" s="123">
        <v>0</v>
      </c>
      <c r="AA135" s="83" t="s">
        <v>488</v>
      </c>
      <c r="AB135" s="83" t="s">
        <v>488</v>
      </c>
      <c r="AC135" s="83" t="s">
        <v>488</v>
      </c>
      <c r="AE135" s="93" t="s">
        <v>2869</v>
      </c>
      <c r="AF135" s="93"/>
      <c r="AG135" s="96" t="s">
        <v>488</v>
      </c>
      <c r="AH135" s="96" t="s">
        <v>488</v>
      </c>
      <c r="AI135" s="96" t="s">
        <v>488</v>
      </c>
      <c r="AJ135" s="96" t="s">
        <v>488</v>
      </c>
      <c r="AK135" s="96" t="s">
        <v>488</v>
      </c>
      <c r="AL135" s="96" t="s">
        <v>488</v>
      </c>
      <c r="AM135" s="96" t="s">
        <v>488</v>
      </c>
      <c r="AN135" s="96" t="s">
        <v>488</v>
      </c>
      <c r="AO135" s="96" t="s">
        <v>488</v>
      </c>
      <c r="AP135" s="96" t="s">
        <v>488</v>
      </c>
      <c r="AQ135" s="96" t="s">
        <v>488</v>
      </c>
      <c r="AR135" s="96" t="s">
        <v>488</v>
      </c>
      <c r="AS135" s="96" t="s">
        <v>488</v>
      </c>
      <c r="AT135" s="96" t="s">
        <v>488</v>
      </c>
      <c r="AU135" s="96" t="s">
        <v>488</v>
      </c>
      <c r="AV135" s="96" t="s">
        <v>488</v>
      </c>
      <c r="AW135" s="96" t="s">
        <v>488</v>
      </c>
      <c r="AX135" s="96" t="s">
        <v>488</v>
      </c>
      <c r="AY135" s="344"/>
      <c r="AZ135" s="93"/>
      <c r="BA135" s="93">
        <v>0</v>
      </c>
      <c r="BB135" s="94">
        <v>0</v>
      </c>
      <c r="BC135" s="93">
        <v>0</v>
      </c>
      <c r="BD135" s="94">
        <v>0</v>
      </c>
      <c r="BE135" s="94">
        <v>0</v>
      </c>
      <c r="BF135" s="94">
        <v>0</v>
      </c>
      <c r="BG135" s="94">
        <v>1</v>
      </c>
      <c r="BH135" s="94">
        <v>0</v>
      </c>
      <c r="BI135" s="94">
        <v>0</v>
      </c>
      <c r="BJ135" s="94">
        <v>0</v>
      </c>
      <c r="BK135" s="94">
        <v>0</v>
      </c>
      <c r="BL135" s="94">
        <v>0</v>
      </c>
      <c r="BM135" s="94">
        <v>0</v>
      </c>
      <c r="BN135" s="94">
        <v>0</v>
      </c>
      <c r="BO135" s="94">
        <v>0</v>
      </c>
      <c r="BP135" s="94">
        <v>0</v>
      </c>
      <c r="BQ135" s="94">
        <v>0</v>
      </c>
      <c r="BR135" s="94">
        <v>0</v>
      </c>
      <c r="BS135" s="94">
        <v>0</v>
      </c>
      <c r="BT135" s="94">
        <v>0</v>
      </c>
      <c r="BU135" s="94"/>
      <c r="BV135" s="94">
        <v>0</v>
      </c>
      <c r="BW135" s="94">
        <v>0</v>
      </c>
      <c r="BX135" s="578">
        <v>0</v>
      </c>
      <c r="BY135" s="94">
        <v>0</v>
      </c>
      <c r="BZ135" s="94">
        <v>0</v>
      </c>
    </row>
    <row r="136" spans="1:78" s="2" customFormat="1" ht="11.45" hidden="1" customHeight="1" x14ac:dyDescent="0.2">
      <c r="A136" s="95"/>
      <c r="B136" s="312"/>
      <c r="C136" s="346" t="s">
        <v>488</v>
      </c>
      <c r="D136" s="312"/>
      <c r="E136" s="127"/>
      <c r="F136" s="126"/>
      <c r="G136" s="241" t="s">
        <v>488</v>
      </c>
      <c r="H136" s="241" t="s">
        <v>488</v>
      </c>
      <c r="I136" s="944"/>
      <c r="J136" s="103"/>
      <c r="K136" s="104"/>
      <c r="L136" s="105"/>
      <c r="M136" s="105"/>
      <c r="N136" s="105"/>
      <c r="O136" s="372" t="s">
        <v>488</v>
      </c>
      <c r="P136" s="352"/>
      <c r="Q136" s="241">
        <v>0</v>
      </c>
      <c r="R136" s="241">
        <v>0</v>
      </c>
      <c r="S136" s="241">
        <v>0</v>
      </c>
      <c r="T136" s="228"/>
      <c r="U136" s="340">
        <v>0</v>
      </c>
      <c r="V136" s="227"/>
      <c r="W136" s="5"/>
      <c r="X136" s="108" t="s">
        <v>488</v>
      </c>
      <c r="Y136" s="109" t="s">
        <v>1625</v>
      </c>
      <c r="Z136" s="123">
        <v>0</v>
      </c>
      <c r="AA136" s="83" t="s">
        <v>488</v>
      </c>
      <c r="AB136" s="83" t="s">
        <v>488</v>
      </c>
      <c r="AC136" s="83" t="s">
        <v>488</v>
      </c>
      <c r="AE136" s="93" t="s">
        <v>2869</v>
      </c>
      <c r="AF136" s="93"/>
      <c r="AG136" s="96" t="s">
        <v>488</v>
      </c>
      <c r="AH136" s="96" t="s">
        <v>488</v>
      </c>
      <c r="AI136" s="96" t="s">
        <v>488</v>
      </c>
      <c r="AJ136" s="96" t="s">
        <v>488</v>
      </c>
      <c r="AK136" s="96" t="s">
        <v>488</v>
      </c>
      <c r="AL136" s="96" t="s">
        <v>488</v>
      </c>
      <c r="AM136" s="96" t="s">
        <v>488</v>
      </c>
      <c r="AN136" s="96" t="s">
        <v>488</v>
      </c>
      <c r="AO136" s="96" t="s">
        <v>488</v>
      </c>
      <c r="AP136" s="96" t="s">
        <v>488</v>
      </c>
      <c r="AQ136" s="96" t="s">
        <v>488</v>
      </c>
      <c r="AR136" s="96" t="s">
        <v>488</v>
      </c>
      <c r="AS136" s="96" t="s">
        <v>488</v>
      </c>
      <c r="AT136" s="96" t="s">
        <v>488</v>
      </c>
      <c r="AU136" s="96" t="s">
        <v>488</v>
      </c>
      <c r="AV136" s="96" t="s">
        <v>488</v>
      </c>
      <c r="AW136" s="96" t="s">
        <v>488</v>
      </c>
      <c r="AX136" s="96" t="s">
        <v>488</v>
      </c>
      <c r="AY136" s="344"/>
      <c r="AZ136" s="93"/>
      <c r="BA136" s="93">
        <v>0</v>
      </c>
      <c r="BB136" s="94">
        <v>0</v>
      </c>
      <c r="BC136" s="93">
        <v>0</v>
      </c>
      <c r="BD136" s="94">
        <v>0</v>
      </c>
      <c r="BE136" s="94">
        <v>0</v>
      </c>
      <c r="BF136" s="94">
        <v>0</v>
      </c>
      <c r="BG136" s="94">
        <v>1</v>
      </c>
      <c r="BH136" s="94">
        <v>0</v>
      </c>
      <c r="BI136" s="94">
        <v>0</v>
      </c>
      <c r="BJ136" s="94">
        <v>0</v>
      </c>
      <c r="BK136" s="94">
        <v>0</v>
      </c>
      <c r="BL136" s="94">
        <v>0</v>
      </c>
      <c r="BM136" s="94">
        <v>0</v>
      </c>
      <c r="BN136" s="94">
        <v>0</v>
      </c>
      <c r="BO136" s="94">
        <v>0</v>
      </c>
      <c r="BP136" s="94">
        <v>0</v>
      </c>
      <c r="BQ136" s="94">
        <v>0</v>
      </c>
      <c r="BR136" s="94">
        <v>0</v>
      </c>
      <c r="BS136" s="94">
        <v>0</v>
      </c>
      <c r="BT136" s="94">
        <v>0</v>
      </c>
      <c r="BU136" s="94"/>
      <c r="BV136" s="94">
        <v>0</v>
      </c>
      <c r="BW136" s="94">
        <v>0</v>
      </c>
      <c r="BX136" s="578">
        <v>0</v>
      </c>
      <c r="BY136" s="94">
        <v>0</v>
      </c>
      <c r="BZ136" s="94">
        <v>0</v>
      </c>
    </row>
    <row r="137" spans="1:78" s="2" customFormat="1" ht="11.45" hidden="1" customHeight="1" x14ac:dyDescent="0.2">
      <c r="A137" s="95"/>
      <c r="B137" s="312"/>
      <c r="C137" s="346" t="s">
        <v>488</v>
      </c>
      <c r="D137" s="312"/>
      <c r="E137" s="127"/>
      <c r="F137" s="126"/>
      <c r="G137" s="241" t="s">
        <v>488</v>
      </c>
      <c r="H137" s="241" t="s">
        <v>488</v>
      </c>
      <c r="I137" s="944"/>
      <c r="J137" s="103"/>
      <c r="K137" s="104"/>
      <c r="L137" s="105"/>
      <c r="M137" s="105"/>
      <c r="N137" s="105"/>
      <c r="O137" s="372" t="s">
        <v>488</v>
      </c>
      <c r="P137" s="352"/>
      <c r="Q137" s="241">
        <v>0</v>
      </c>
      <c r="R137" s="241">
        <v>0</v>
      </c>
      <c r="S137" s="241">
        <v>0</v>
      </c>
      <c r="T137" s="228"/>
      <c r="U137" s="340">
        <v>0</v>
      </c>
      <c r="V137" s="227"/>
      <c r="W137" s="5"/>
      <c r="X137" s="108" t="s">
        <v>488</v>
      </c>
      <c r="Y137" s="109" t="s">
        <v>1625</v>
      </c>
      <c r="Z137" s="123">
        <v>0</v>
      </c>
      <c r="AA137" s="83" t="s">
        <v>488</v>
      </c>
      <c r="AB137" s="83" t="s">
        <v>488</v>
      </c>
      <c r="AC137" s="83" t="s">
        <v>488</v>
      </c>
      <c r="AE137" s="93" t="s">
        <v>2869</v>
      </c>
      <c r="AF137" s="93"/>
      <c r="AG137" s="96" t="s">
        <v>488</v>
      </c>
      <c r="AH137" s="96" t="s">
        <v>488</v>
      </c>
      <c r="AI137" s="96" t="s">
        <v>488</v>
      </c>
      <c r="AJ137" s="96" t="s">
        <v>488</v>
      </c>
      <c r="AK137" s="96" t="s">
        <v>488</v>
      </c>
      <c r="AL137" s="96" t="s">
        <v>488</v>
      </c>
      <c r="AM137" s="96" t="s">
        <v>488</v>
      </c>
      <c r="AN137" s="96" t="s">
        <v>488</v>
      </c>
      <c r="AO137" s="96" t="s">
        <v>488</v>
      </c>
      <c r="AP137" s="96" t="s">
        <v>488</v>
      </c>
      <c r="AQ137" s="96" t="s">
        <v>488</v>
      </c>
      <c r="AR137" s="96" t="s">
        <v>488</v>
      </c>
      <c r="AS137" s="96" t="s">
        <v>488</v>
      </c>
      <c r="AT137" s="96" t="s">
        <v>488</v>
      </c>
      <c r="AU137" s="96" t="s">
        <v>488</v>
      </c>
      <c r="AV137" s="96" t="s">
        <v>488</v>
      </c>
      <c r="AW137" s="96" t="s">
        <v>488</v>
      </c>
      <c r="AX137" s="96" t="s">
        <v>488</v>
      </c>
      <c r="AY137" s="344"/>
      <c r="AZ137" s="93"/>
      <c r="BA137" s="93">
        <v>0</v>
      </c>
      <c r="BB137" s="94">
        <v>0</v>
      </c>
      <c r="BC137" s="93">
        <v>0</v>
      </c>
      <c r="BD137" s="94">
        <v>0</v>
      </c>
      <c r="BE137" s="94">
        <v>0</v>
      </c>
      <c r="BF137" s="94">
        <v>0</v>
      </c>
      <c r="BG137" s="94">
        <v>1</v>
      </c>
      <c r="BH137" s="94">
        <v>0</v>
      </c>
      <c r="BI137" s="94">
        <v>0</v>
      </c>
      <c r="BJ137" s="94">
        <v>0</v>
      </c>
      <c r="BK137" s="94">
        <v>0</v>
      </c>
      <c r="BL137" s="94">
        <v>0</v>
      </c>
      <c r="BM137" s="94">
        <v>0</v>
      </c>
      <c r="BN137" s="94">
        <v>0</v>
      </c>
      <c r="BO137" s="94">
        <v>0</v>
      </c>
      <c r="BP137" s="94">
        <v>0</v>
      </c>
      <c r="BQ137" s="94">
        <v>0</v>
      </c>
      <c r="BR137" s="94">
        <v>0</v>
      </c>
      <c r="BS137" s="94">
        <v>0</v>
      </c>
      <c r="BT137" s="94">
        <v>0</v>
      </c>
      <c r="BU137" s="94"/>
      <c r="BV137" s="94">
        <v>0</v>
      </c>
      <c r="BW137" s="94">
        <v>0</v>
      </c>
      <c r="BX137" s="578">
        <v>0</v>
      </c>
      <c r="BY137" s="94">
        <v>0</v>
      </c>
      <c r="BZ137" s="94">
        <v>0</v>
      </c>
    </row>
    <row r="138" spans="1:78" s="2" customFormat="1" ht="11.45" hidden="1" customHeight="1" x14ac:dyDescent="0.2">
      <c r="A138" s="95"/>
      <c r="B138" s="312"/>
      <c r="C138" s="346" t="s">
        <v>488</v>
      </c>
      <c r="D138" s="312"/>
      <c r="E138" s="127"/>
      <c r="F138" s="126"/>
      <c r="G138" s="241" t="s">
        <v>488</v>
      </c>
      <c r="H138" s="241" t="s">
        <v>488</v>
      </c>
      <c r="I138" s="944"/>
      <c r="J138" s="103"/>
      <c r="K138" s="104"/>
      <c r="L138" s="105"/>
      <c r="M138" s="105"/>
      <c r="N138" s="105"/>
      <c r="O138" s="372" t="s">
        <v>488</v>
      </c>
      <c r="P138" s="352"/>
      <c r="Q138" s="241">
        <v>0</v>
      </c>
      <c r="R138" s="241">
        <v>0</v>
      </c>
      <c r="S138" s="241">
        <v>0</v>
      </c>
      <c r="T138" s="228"/>
      <c r="U138" s="340">
        <v>0</v>
      </c>
      <c r="V138" s="227"/>
      <c r="W138" s="5"/>
      <c r="X138" s="108" t="s">
        <v>488</v>
      </c>
      <c r="Y138" s="109" t="s">
        <v>1625</v>
      </c>
      <c r="Z138" s="123">
        <v>0</v>
      </c>
      <c r="AA138" s="83" t="s">
        <v>488</v>
      </c>
      <c r="AB138" s="83" t="s">
        <v>488</v>
      </c>
      <c r="AC138" s="83" t="s">
        <v>488</v>
      </c>
      <c r="AE138" s="93" t="s">
        <v>2869</v>
      </c>
      <c r="AF138" s="93"/>
      <c r="AG138" s="96" t="s">
        <v>488</v>
      </c>
      <c r="AH138" s="96" t="s">
        <v>488</v>
      </c>
      <c r="AI138" s="96" t="s">
        <v>488</v>
      </c>
      <c r="AJ138" s="96" t="s">
        <v>488</v>
      </c>
      <c r="AK138" s="96" t="s">
        <v>488</v>
      </c>
      <c r="AL138" s="96" t="s">
        <v>488</v>
      </c>
      <c r="AM138" s="96" t="s">
        <v>488</v>
      </c>
      <c r="AN138" s="96" t="s">
        <v>488</v>
      </c>
      <c r="AO138" s="96" t="s">
        <v>488</v>
      </c>
      <c r="AP138" s="96" t="s">
        <v>488</v>
      </c>
      <c r="AQ138" s="96" t="s">
        <v>488</v>
      </c>
      <c r="AR138" s="96" t="s">
        <v>488</v>
      </c>
      <c r="AS138" s="96" t="s">
        <v>488</v>
      </c>
      <c r="AT138" s="96" t="s">
        <v>488</v>
      </c>
      <c r="AU138" s="96" t="s">
        <v>488</v>
      </c>
      <c r="AV138" s="96" t="s">
        <v>488</v>
      </c>
      <c r="AW138" s="96" t="s">
        <v>488</v>
      </c>
      <c r="AX138" s="96" t="s">
        <v>488</v>
      </c>
      <c r="AY138" s="344"/>
      <c r="AZ138" s="93"/>
      <c r="BA138" s="93">
        <v>0</v>
      </c>
      <c r="BB138" s="94">
        <v>0</v>
      </c>
      <c r="BC138" s="93">
        <v>0</v>
      </c>
      <c r="BD138" s="94">
        <v>0</v>
      </c>
      <c r="BE138" s="94">
        <v>0</v>
      </c>
      <c r="BF138" s="94">
        <v>0</v>
      </c>
      <c r="BG138" s="94">
        <v>1</v>
      </c>
      <c r="BH138" s="94">
        <v>0</v>
      </c>
      <c r="BI138" s="94">
        <v>0</v>
      </c>
      <c r="BJ138" s="94">
        <v>0</v>
      </c>
      <c r="BK138" s="94">
        <v>0</v>
      </c>
      <c r="BL138" s="94">
        <v>0</v>
      </c>
      <c r="BM138" s="94">
        <v>0</v>
      </c>
      <c r="BN138" s="94">
        <v>0</v>
      </c>
      <c r="BO138" s="94">
        <v>0</v>
      </c>
      <c r="BP138" s="94">
        <v>0</v>
      </c>
      <c r="BQ138" s="94">
        <v>0</v>
      </c>
      <c r="BR138" s="94">
        <v>0</v>
      </c>
      <c r="BS138" s="94">
        <v>0</v>
      </c>
      <c r="BT138" s="94">
        <v>0</v>
      </c>
      <c r="BU138" s="94"/>
      <c r="BV138" s="94">
        <v>0</v>
      </c>
      <c r="BW138" s="94">
        <v>0</v>
      </c>
      <c r="BX138" s="578">
        <v>0</v>
      </c>
      <c r="BY138" s="94">
        <v>0</v>
      </c>
      <c r="BZ138" s="94">
        <v>0</v>
      </c>
    </row>
    <row r="139" spans="1:78" s="2" customFormat="1" ht="11.45" hidden="1" customHeight="1" x14ac:dyDescent="0.2">
      <c r="A139" s="95"/>
      <c r="B139" s="312"/>
      <c r="C139" s="347" t="s">
        <v>2381</v>
      </c>
      <c r="D139" s="312"/>
      <c r="E139" s="227"/>
      <c r="F139" s="228"/>
      <c r="G139" s="228"/>
      <c r="H139" s="353" t="s">
        <v>796</v>
      </c>
      <c r="I139" s="354"/>
      <c r="J139" s="259"/>
      <c r="K139" s="358">
        <v>0</v>
      </c>
      <c r="L139" s="352"/>
      <c r="M139" s="352"/>
      <c r="N139" s="352"/>
      <c r="O139" s="352"/>
      <c r="P139" s="352"/>
      <c r="Q139" s="358">
        <v>0</v>
      </c>
      <c r="R139" s="358">
        <v>0</v>
      </c>
      <c r="S139" s="358">
        <v>0</v>
      </c>
      <c r="T139" s="228"/>
      <c r="U139" s="358">
        <v>0</v>
      </c>
      <c r="V139" s="227"/>
      <c r="W139" s="5"/>
      <c r="X139" s="97" t="s">
        <v>2381</v>
      </c>
      <c r="Y139" s="83"/>
      <c r="AE139" s="93"/>
      <c r="AF139" s="93"/>
      <c r="AG139" s="93"/>
      <c r="AH139" s="93"/>
      <c r="AI139" s="93"/>
      <c r="AJ139" s="93"/>
      <c r="AK139" s="93"/>
      <c r="AL139" s="93"/>
      <c r="AM139" s="93"/>
      <c r="AN139" s="93"/>
      <c r="AO139" s="93"/>
      <c r="AP139" s="93"/>
      <c r="AQ139" s="93"/>
      <c r="AR139" s="93"/>
      <c r="AS139" s="93"/>
      <c r="AT139" s="93"/>
      <c r="AU139" s="93"/>
      <c r="AV139" s="93"/>
      <c r="AW139" s="93"/>
      <c r="AX139" s="93"/>
      <c r="AY139" s="93"/>
      <c r="AZ139" s="93"/>
    </row>
    <row r="140" spans="1:78" s="2" customFormat="1" ht="11.45" hidden="1" customHeight="1" x14ac:dyDescent="0.2">
      <c r="A140" s="95"/>
      <c r="B140" s="312"/>
      <c r="C140" s="312"/>
      <c r="D140" s="312"/>
      <c r="E140" s="227"/>
      <c r="F140" s="228"/>
      <c r="G140" s="228"/>
      <c r="H140" s="228"/>
      <c r="I140" s="354"/>
      <c r="J140" s="259"/>
      <c r="K140" s="259"/>
      <c r="L140" s="352"/>
      <c r="M140" s="352"/>
      <c r="N140" s="352"/>
      <c r="O140" s="352"/>
      <c r="P140" s="352"/>
      <c r="Q140" s="228"/>
      <c r="R140" s="228"/>
      <c r="S140" s="228"/>
      <c r="T140" s="228"/>
      <c r="U140" s="228"/>
      <c r="V140" s="227"/>
      <c r="Y140" s="83"/>
    </row>
    <row r="141" spans="1:78" s="2" customFormat="1" ht="11.45" hidden="1" customHeight="1" x14ac:dyDescent="0.2">
      <c r="A141" s="95"/>
      <c r="B141" s="312"/>
      <c r="C141" s="312"/>
      <c r="D141" s="312"/>
      <c r="E141" s="227"/>
      <c r="F141" s="228"/>
      <c r="G141" s="228"/>
      <c r="H141" s="228"/>
      <c r="I141" s="354"/>
      <c r="J141" s="259"/>
      <c r="K141" s="259"/>
      <c r="L141" s="352"/>
      <c r="M141" s="352"/>
      <c r="N141" s="352"/>
      <c r="O141" s="352"/>
      <c r="P141" s="352"/>
      <c r="Q141" s="228"/>
      <c r="R141" s="228"/>
      <c r="S141" s="228"/>
      <c r="T141" s="228"/>
      <c r="U141" s="228"/>
      <c r="V141" s="227"/>
      <c r="Y141" s="83"/>
    </row>
    <row r="142" spans="1:78" s="2" customFormat="1" ht="11.45" hidden="1" customHeight="1" x14ac:dyDescent="0.2">
      <c r="A142" s="95"/>
      <c r="B142" s="312"/>
      <c r="C142" s="312"/>
      <c r="D142" s="312"/>
      <c r="E142" s="227"/>
      <c r="F142" s="228"/>
      <c r="G142" s="228"/>
      <c r="H142" s="228"/>
      <c r="I142" s="354"/>
      <c r="J142" s="259"/>
      <c r="K142" s="259"/>
      <c r="L142" s="352"/>
      <c r="M142" s="352"/>
      <c r="N142" s="352"/>
      <c r="O142" s="352"/>
      <c r="P142" s="352"/>
      <c r="Q142" s="228"/>
      <c r="R142" s="228"/>
      <c r="S142" s="228"/>
      <c r="T142" s="228"/>
      <c r="U142" s="228"/>
      <c r="V142" s="227"/>
      <c r="Y142" s="83"/>
    </row>
    <row r="143" spans="1:78" s="2" customFormat="1" ht="11.45" hidden="1" customHeight="1" x14ac:dyDescent="0.2">
      <c r="A143" s="95"/>
      <c r="B143" s="312"/>
      <c r="C143" s="312"/>
      <c r="D143" s="312"/>
      <c r="E143" s="1357" t="s">
        <v>788</v>
      </c>
      <c r="F143" s="1357" t="s">
        <v>1637</v>
      </c>
      <c r="G143" s="1357" t="s">
        <v>1638</v>
      </c>
      <c r="H143" s="1357" t="s">
        <v>1639</v>
      </c>
      <c r="I143" s="1357" t="s">
        <v>2511</v>
      </c>
      <c r="J143" s="1357" t="s">
        <v>2512</v>
      </c>
      <c r="K143" s="1357" t="s">
        <v>1459</v>
      </c>
      <c r="L143" s="79" t="s">
        <v>660</v>
      </c>
      <c r="M143" s="85"/>
      <c r="N143" s="85"/>
      <c r="O143" s="80"/>
      <c r="P143" s="284"/>
      <c r="Q143" s="79" t="s">
        <v>1139</v>
      </c>
      <c r="R143" s="80"/>
      <c r="S143" s="1357" t="s">
        <v>1140</v>
      </c>
      <c r="T143" s="284"/>
      <c r="U143" s="1357" t="s">
        <v>758</v>
      </c>
      <c r="V143" s="227"/>
      <c r="Y143" s="83"/>
      <c r="BM143" s="83"/>
      <c r="BN143" s="83"/>
      <c r="BO143" s="83"/>
      <c r="BP143" s="83"/>
      <c r="BQ143" s="83"/>
      <c r="BR143" s="83"/>
      <c r="BS143" s="83"/>
      <c r="BT143" s="83"/>
    </row>
    <row r="144" spans="1:78" s="2" customFormat="1" ht="11.45" hidden="1" customHeight="1" x14ac:dyDescent="0.2">
      <c r="A144" s="95"/>
      <c r="B144" s="312"/>
      <c r="C144" s="312"/>
      <c r="D144" s="312"/>
      <c r="E144" s="1358"/>
      <c r="F144" s="1358"/>
      <c r="G144" s="1358"/>
      <c r="H144" s="1358"/>
      <c r="I144" s="1358"/>
      <c r="J144" s="1358"/>
      <c r="K144" s="1358"/>
      <c r="L144" s="37" t="s">
        <v>152</v>
      </c>
      <c r="M144" s="37" t="s">
        <v>671</v>
      </c>
      <c r="N144" s="37" t="s">
        <v>153</v>
      </c>
      <c r="O144" s="37" t="s">
        <v>758</v>
      </c>
      <c r="P144" s="284"/>
      <c r="Q144" s="37" t="s">
        <v>152</v>
      </c>
      <c r="R144" s="37" t="s">
        <v>671</v>
      </c>
      <c r="S144" s="1358"/>
      <c r="T144" s="284"/>
      <c r="U144" s="1358"/>
      <c r="V144" s="227"/>
      <c r="Y144" s="83"/>
      <c r="BA144" s="83" t="s">
        <v>1267</v>
      </c>
      <c r="BB144" s="83" t="s">
        <v>1267</v>
      </c>
      <c r="BC144" s="83" t="s">
        <v>884</v>
      </c>
      <c r="BD144" s="83" t="s">
        <v>884</v>
      </c>
      <c r="BE144" s="83" t="s">
        <v>1633</v>
      </c>
      <c r="BF144" s="83" t="s">
        <v>1635</v>
      </c>
      <c r="BG144" s="83" t="s">
        <v>1635</v>
      </c>
      <c r="BH144" s="83" t="s">
        <v>1635</v>
      </c>
      <c r="BI144" s="83" t="s">
        <v>2525</v>
      </c>
      <c r="BJ144" s="83" t="s">
        <v>1188</v>
      </c>
      <c r="BK144" s="83" t="s">
        <v>232</v>
      </c>
      <c r="BL144" s="83" t="s">
        <v>175</v>
      </c>
      <c r="BM144" s="83" t="s">
        <v>233</v>
      </c>
      <c r="BN144" s="83" t="s">
        <v>233</v>
      </c>
      <c r="BO144" s="83" t="s">
        <v>233</v>
      </c>
      <c r="BP144" s="83" t="s">
        <v>2702</v>
      </c>
      <c r="BQ144" s="83" t="s">
        <v>1423</v>
      </c>
      <c r="BR144" s="83" t="s">
        <v>235</v>
      </c>
      <c r="BS144" s="83" t="s">
        <v>1631</v>
      </c>
      <c r="BT144" s="83" t="s">
        <v>1631</v>
      </c>
      <c r="BU144" s="83" t="s">
        <v>548</v>
      </c>
      <c r="BV144" s="83"/>
      <c r="BW144" s="83" t="s">
        <v>1266</v>
      </c>
      <c r="BX144" s="83" t="s">
        <v>236</v>
      </c>
      <c r="BY144" s="83" t="s">
        <v>1641</v>
      </c>
      <c r="BZ144" s="83"/>
    </row>
    <row r="145" spans="1:78" s="2" customFormat="1" ht="11.45" hidden="1" customHeight="1" x14ac:dyDescent="0.2">
      <c r="A145" s="95" t="s">
        <v>1188</v>
      </c>
      <c r="B145" s="312"/>
      <c r="C145" s="312"/>
      <c r="D145" s="312"/>
      <c r="E145" s="1357"/>
      <c r="F145" s="1357"/>
      <c r="G145" s="1357"/>
      <c r="H145" s="1357"/>
      <c r="I145" s="1357"/>
      <c r="J145" s="1357"/>
      <c r="K145" s="1357"/>
      <c r="L145" s="79"/>
      <c r="M145" s="85"/>
      <c r="N145" s="85"/>
      <c r="O145" s="80"/>
      <c r="P145" s="284"/>
      <c r="Q145" s="79"/>
      <c r="R145" s="80"/>
      <c r="S145" s="1357"/>
      <c r="T145" s="284"/>
      <c r="U145" s="1357"/>
      <c r="V145" s="227"/>
      <c r="Y145" s="83"/>
      <c r="BE145" s="2" t="s">
        <v>516</v>
      </c>
      <c r="BM145" s="83"/>
      <c r="BN145" s="83"/>
      <c r="BO145" s="83"/>
      <c r="BP145" s="83"/>
      <c r="BQ145" s="83"/>
      <c r="BR145" s="83"/>
      <c r="BS145" s="83"/>
      <c r="BT145" s="83"/>
    </row>
    <row r="146" spans="1:78" s="2" customFormat="1" ht="11.45" hidden="1" customHeight="1" x14ac:dyDescent="0.2">
      <c r="A146" s="95" t="s">
        <v>1188</v>
      </c>
      <c r="B146" s="312"/>
      <c r="C146" s="312"/>
      <c r="D146" s="312"/>
      <c r="E146" s="1358"/>
      <c r="F146" s="1358"/>
      <c r="G146" s="1358"/>
      <c r="H146" s="1358"/>
      <c r="I146" s="1358"/>
      <c r="J146" s="1358"/>
      <c r="K146" s="1358"/>
      <c r="L146" s="37"/>
      <c r="M146" s="37"/>
      <c r="N146" s="37"/>
      <c r="O146" s="37"/>
      <c r="P146" s="284"/>
      <c r="Q146" s="37"/>
      <c r="R146" s="37"/>
      <c r="S146" s="1358"/>
      <c r="T146" s="284"/>
      <c r="U146" s="1358"/>
      <c r="V146" s="227"/>
      <c r="Y146" s="83"/>
      <c r="BA146" s="83"/>
      <c r="BB146" s="83"/>
      <c r="BC146" s="83"/>
      <c r="BD146" s="83"/>
      <c r="BE146" s="83"/>
      <c r="BF146" s="83"/>
      <c r="BG146" s="83"/>
      <c r="BH146" s="83"/>
      <c r="BI146" s="83"/>
      <c r="BJ146" s="83"/>
      <c r="BK146" s="83"/>
      <c r="BL146" s="83"/>
      <c r="BM146" s="83"/>
      <c r="BN146" s="83"/>
      <c r="BO146" s="83"/>
      <c r="BP146" s="83"/>
      <c r="BQ146" s="83"/>
      <c r="BR146" s="83"/>
      <c r="BS146" s="83"/>
      <c r="BT146" s="83"/>
      <c r="BU146" s="83"/>
      <c r="BV146" s="83"/>
      <c r="BW146" s="83"/>
      <c r="BX146" s="83"/>
      <c r="BY146" s="83"/>
      <c r="BZ146" s="83"/>
    </row>
    <row r="147" spans="1:78" s="2" customFormat="1" ht="11.45" hidden="1" customHeight="1" x14ac:dyDescent="0.2">
      <c r="A147" s="95"/>
      <c r="B147" s="312"/>
      <c r="C147" s="312"/>
      <c r="D147" s="312"/>
      <c r="E147" s="86">
        <v>1</v>
      </c>
      <c r="F147" s="46">
        <v>2</v>
      </c>
      <c r="G147" s="46">
        <v>3</v>
      </c>
      <c r="H147" s="46">
        <v>4</v>
      </c>
      <c r="I147" s="46">
        <v>5</v>
      </c>
      <c r="J147" s="87">
        <v>6</v>
      </c>
      <c r="K147" s="46">
        <v>7</v>
      </c>
      <c r="L147" s="46">
        <v>8</v>
      </c>
      <c r="M147" s="46">
        <v>9</v>
      </c>
      <c r="N147" s="46">
        <v>10</v>
      </c>
      <c r="O147" s="46">
        <v>11</v>
      </c>
      <c r="P147" s="227"/>
      <c r="Q147" s="46">
        <v>12</v>
      </c>
      <c r="R147" s="46">
        <v>13</v>
      </c>
      <c r="S147" s="46">
        <v>14</v>
      </c>
      <c r="T147" s="227"/>
      <c r="U147" s="46">
        <v>15</v>
      </c>
      <c r="V147" s="227"/>
      <c r="X147" s="365" t="s">
        <v>891</v>
      </c>
      <c r="Y147" s="365" t="s">
        <v>2417</v>
      </c>
      <c r="Z147" s="365" t="s">
        <v>497</v>
      </c>
      <c r="AA147" s="365" t="s">
        <v>1346</v>
      </c>
      <c r="AB147" s="365" t="s">
        <v>1628</v>
      </c>
      <c r="AC147" s="365" t="s">
        <v>1268</v>
      </c>
      <c r="AE147" s="365" t="s">
        <v>1741</v>
      </c>
      <c r="AF147" s="95"/>
      <c r="AG147" s="369" t="s">
        <v>589</v>
      </c>
      <c r="AH147" s="370"/>
      <c r="AI147" s="370"/>
      <c r="AJ147" s="370"/>
      <c r="AK147" s="370"/>
      <c r="AL147" s="370"/>
      <c r="AM147" s="370"/>
      <c r="AN147" s="370"/>
      <c r="AO147" s="370"/>
      <c r="AP147" s="370"/>
      <c r="AQ147" s="370"/>
      <c r="AR147" s="370"/>
      <c r="AS147" s="370"/>
      <c r="AT147" s="370"/>
      <c r="AU147" s="370"/>
      <c r="AV147" s="370"/>
      <c r="AW147" s="370"/>
      <c r="AX147" s="370"/>
      <c r="AY147" s="370"/>
      <c r="AZ147" s="343"/>
      <c r="BA147" s="83" t="s">
        <v>1742</v>
      </c>
      <c r="BB147" s="345">
        <v>0.05</v>
      </c>
      <c r="BC147" s="83" t="s">
        <v>499</v>
      </c>
      <c r="BD147" s="345">
        <v>0.05</v>
      </c>
      <c r="BE147" s="83" t="s">
        <v>516</v>
      </c>
      <c r="BF147" s="83" t="s">
        <v>500</v>
      </c>
      <c r="BG147" s="83" t="s">
        <v>500</v>
      </c>
      <c r="BH147" s="83" t="s">
        <v>500</v>
      </c>
      <c r="BI147" s="83" t="s">
        <v>956</v>
      </c>
      <c r="BJ147" s="83" t="s">
        <v>587</v>
      </c>
      <c r="BK147" s="83" t="s">
        <v>588</v>
      </c>
      <c r="BL147" s="83" t="s">
        <v>525</v>
      </c>
      <c r="BM147" s="83" t="s">
        <v>1628</v>
      </c>
      <c r="BN147" s="83" t="s">
        <v>1268</v>
      </c>
      <c r="BO147" s="83" t="s">
        <v>526</v>
      </c>
      <c r="BP147" s="83" t="s">
        <v>528</v>
      </c>
      <c r="BQ147" s="83" t="s">
        <v>529</v>
      </c>
      <c r="BR147" s="83" t="s">
        <v>594</v>
      </c>
      <c r="BS147" s="83" t="s">
        <v>1460</v>
      </c>
      <c r="BT147" s="83" t="s">
        <v>1460</v>
      </c>
      <c r="BU147" s="83" t="s">
        <v>590</v>
      </c>
      <c r="BV147" s="83"/>
      <c r="BW147" s="83" t="s">
        <v>1461</v>
      </c>
      <c r="BX147" s="83" t="s">
        <v>960</v>
      </c>
      <c r="BY147" s="83" t="s">
        <v>959</v>
      </c>
      <c r="BZ147" s="83"/>
    </row>
    <row r="148" spans="1:78" s="2" customFormat="1" ht="11.45" hidden="1" customHeight="1" x14ac:dyDescent="0.2">
      <c r="A148" s="95"/>
      <c r="B148" s="312"/>
      <c r="C148" s="312"/>
      <c r="D148" s="312"/>
      <c r="E148" s="58" t="s">
        <v>2433</v>
      </c>
      <c r="F148" s="13" t="s">
        <v>2433</v>
      </c>
      <c r="G148" s="13"/>
      <c r="H148" s="13"/>
      <c r="I148" s="13"/>
      <c r="J148" s="88" t="s">
        <v>149</v>
      </c>
      <c r="K148" s="13" t="s">
        <v>1476</v>
      </c>
      <c r="L148" s="13" t="s">
        <v>1219</v>
      </c>
      <c r="M148" s="13" t="s">
        <v>1219</v>
      </c>
      <c r="N148" s="13" t="s">
        <v>1219</v>
      </c>
      <c r="O148" s="13" t="s">
        <v>1219</v>
      </c>
      <c r="P148" s="228"/>
      <c r="Q148" s="13" t="s">
        <v>1476</v>
      </c>
      <c r="R148" s="13" t="s">
        <v>1476</v>
      </c>
      <c r="S148" s="13" t="s">
        <v>1476</v>
      </c>
      <c r="T148" s="228"/>
      <c r="U148" s="13" t="s">
        <v>1476</v>
      </c>
      <c r="V148" s="227"/>
      <c r="X148" s="365"/>
      <c r="Y148" s="365" t="s">
        <v>174</v>
      </c>
      <c r="Z148" s="365" t="s">
        <v>498</v>
      </c>
      <c r="AA148" s="365"/>
      <c r="AB148" s="365"/>
      <c r="AC148" s="365"/>
      <c r="AE148" s="368"/>
      <c r="AF148" s="95"/>
      <c r="AG148" s="371"/>
      <c r="AH148" s="367"/>
      <c r="AI148" s="367"/>
      <c r="AJ148" s="367"/>
      <c r="AK148" s="367"/>
      <c r="AL148" s="367"/>
      <c r="AM148" s="367"/>
      <c r="AN148" s="367"/>
      <c r="AO148" s="367"/>
      <c r="AP148" s="367"/>
      <c r="AQ148" s="367"/>
      <c r="AR148" s="367"/>
      <c r="AS148" s="367"/>
      <c r="AT148" s="367"/>
      <c r="AU148" s="367"/>
      <c r="AV148" s="367"/>
      <c r="AW148" s="367"/>
      <c r="AX148" s="367"/>
      <c r="AY148" s="367"/>
      <c r="AZ148" s="83"/>
      <c r="BA148" s="83" t="s">
        <v>997</v>
      </c>
      <c r="BB148" s="83" t="s">
        <v>496</v>
      </c>
      <c r="BC148" s="83" t="s">
        <v>997</v>
      </c>
      <c r="BD148" s="83" t="s">
        <v>496</v>
      </c>
      <c r="BE148" s="83" t="s">
        <v>496</v>
      </c>
      <c r="BF148" s="83" t="s">
        <v>501</v>
      </c>
      <c r="BG148" s="83" t="s">
        <v>586</v>
      </c>
      <c r="BH148" s="83" t="s">
        <v>496</v>
      </c>
      <c r="BI148" s="83" t="s">
        <v>496</v>
      </c>
      <c r="BJ148" s="83" t="s">
        <v>517</v>
      </c>
      <c r="BK148" s="83" t="s">
        <v>518</v>
      </c>
      <c r="BL148" s="83" t="s">
        <v>496</v>
      </c>
      <c r="BM148" s="83"/>
      <c r="BN148" s="83" t="s">
        <v>527</v>
      </c>
      <c r="BO148" s="83" t="s">
        <v>496</v>
      </c>
      <c r="BP148" s="83" t="s">
        <v>496</v>
      </c>
      <c r="BQ148" s="83" t="s">
        <v>593</v>
      </c>
      <c r="BR148" s="83" t="s">
        <v>595</v>
      </c>
      <c r="BS148" s="83"/>
      <c r="BT148" s="83" t="s">
        <v>957</v>
      </c>
      <c r="BU148" s="83" t="s">
        <v>2087</v>
      </c>
      <c r="BV148" s="83"/>
      <c r="BW148" s="83" t="s">
        <v>591</v>
      </c>
      <c r="BX148" s="93">
        <v>2.64E-3</v>
      </c>
      <c r="BY148" s="93">
        <v>6.6E-4</v>
      </c>
      <c r="BZ148" s="83"/>
    </row>
    <row r="149" spans="1:78" s="2" customFormat="1" ht="11.45" hidden="1" customHeight="1" x14ac:dyDescent="0.2">
      <c r="A149" s="95"/>
      <c r="B149" s="312"/>
      <c r="C149" s="347" t="s">
        <v>2382</v>
      </c>
      <c r="D149" s="312"/>
      <c r="E149" s="359"/>
      <c r="F149" s="360"/>
      <c r="G149" s="361"/>
      <c r="H149" s="362"/>
      <c r="I149" s="363"/>
      <c r="J149" s="228"/>
      <c r="K149" s="312"/>
      <c r="L149" s="228"/>
      <c r="M149" s="312"/>
      <c r="N149" s="312"/>
      <c r="O149" s="228"/>
      <c r="P149" s="228"/>
      <c r="Q149" s="227"/>
      <c r="R149" s="228"/>
      <c r="S149" s="228"/>
      <c r="T149" s="228"/>
      <c r="U149" s="312"/>
      <c r="V149" s="227"/>
      <c r="W149" s="5"/>
      <c r="X149" s="366" t="s">
        <v>2382</v>
      </c>
      <c r="Y149" s="367"/>
      <c r="Z149" s="367"/>
      <c r="AA149" s="367"/>
      <c r="AB149" s="367"/>
      <c r="AC149" s="367"/>
      <c r="AE149" s="368"/>
      <c r="AF149" s="95"/>
      <c r="AG149" s="371" t="s">
        <v>2870</v>
      </c>
      <c r="AH149" s="367"/>
      <c r="AI149" s="370"/>
      <c r="AJ149" s="370"/>
      <c r="AK149" s="370"/>
      <c r="AL149" s="370"/>
      <c r="AM149" s="370"/>
      <c r="AN149" s="370"/>
      <c r="AO149" s="370"/>
      <c r="AP149" s="370"/>
      <c r="AQ149" s="370"/>
      <c r="AR149" s="370"/>
      <c r="AS149" s="370"/>
      <c r="AT149" s="370"/>
      <c r="AU149" s="370"/>
      <c r="AV149" s="370"/>
      <c r="AW149" s="370"/>
      <c r="AX149" s="370"/>
      <c r="AY149" s="370"/>
    </row>
    <row r="150" spans="1:78" s="2" customFormat="1" ht="11.45" hidden="1" customHeight="1" x14ac:dyDescent="0.2">
      <c r="A150" s="95"/>
      <c r="B150" s="312"/>
      <c r="C150" s="346" t="s">
        <v>1430</v>
      </c>
      <c r="D150" s="312"/>
      <c r="E150" s="355" t="s">
        <v>170</v>
      </c>
      <c r="F150" s="356">
        <v>0</v>
      </c>
      <c r="G150" s="241" t="s">
        <v>1630</v>
      </c>
      <c r="H150" s="241" t="s">
        <v>706</v>
      </c>
      <c r="I150" s="943">
        <v>1</v>
      </c>
      <c r="J150" s="357">
        <v>1</v>
      </c>
      <c r="K150" s="104"/>
      <c r="L150" s="105"/>
      <c r="M150" s="105"/>
      <c r="N150" s="105"/>
      <c r="O150" s="372" t="s">
        <v>488</v>
      </c>
      <c r="P150" s="352"/>
      <c r="Q150" s="241">
        <v>0</v>
      </c>
      <c r="R150" s="241">
        <v>0</v>
      </c>
      <c r="S150" s="241">
        <v>0</v>
      </c>
      <c r="T150" s="228"/>
      <c r="U150" s="340">
        <v>0</v>
      </c>
      <c r="V150" s="227"/>
      <c r="W150" s="5"/>
      <c r="X150" s="106" t="s">
        <v>1430</v>
      </c>
      <c r="Y150" s="107" t="s">
        <v>191</v>
      </c>
      <c r="Z150" s="122">
        <v>0</v>
      </c>
      <c r="AA150" s="83" t="s">
        <v>1629</v>
      </c>
      <c r="AB150" s="83" t="s">
        <v>1629</v>
      </c>
      <c r="AC150" s="83" t="s">
        <v>1188</v>
      </c>
      <c r="AE150" s="93" t="s">
        <v>2869</v>
      </c>
      <c r="AF150" s="93"/>
      <c r="AG150" s="96" t="s">
        <v>488</v>
      </c>
      <c r="AH150" s="96" t="s">
        <v>488</v>
      </c>
      <c r="AI150" s="96" t="s">
        <v>488</v>
      </c>
      <c r="AJ150" s="96" t="s">
        <v>488</v>
      </c>
      <c r="AK150" s="96" t="s">
        <v>488</v>
      </c>
      <c r="AL150" s="96" t="s">
        <v>488</v>
      </c>
      <c r="AM150" s="96" t="s">
        <v>488</v>
      </c>
      <c r="AN150" s="96" t="s">
        <v>488</v>
      </c>
      <c r="AO150" s="96" t="s">
        <v>488</v>
      </c>
      <c r="AP150" s="96" t="s">
        <v>488</v>
      </c>
      <c r="AQ150" s="96" t="s">
        <v>488</v>
      </c>
      <c r="AR150" s="96" t="s">
        <v>488</v>
      </c>
      <c r="AS150" s="96" t="s">
        <v>488</v>
      </c>
      <c r="AT150" s="96" t="s">
        <v>488</v>
      </c>
      <c r="AU150" s="96" t="s">
        <v>488</v>
      </c>
      <c r="AV150" s="96" t="s">
        <v>488</v>
      </c>
      <c r="AW150" s="96" t="s">
        <v>488</v>
      </c>
      <c r="AX150" s="96" t="s">
        <v>488</v>
      </c>
      <c r="AY150" s="344"/>
      <c r="AZ150" s="93"/>
      <c r="BA150" s="93">
        <v>0</v>
      </c>
      <c r="BB150" s="94">
        <v>0</v>
      </c>
      <c r="BC150" s="93">
        <v>0</v>
      </c>
      <c r="BD150" s="94">
        <v>0</v>
      </c>
      <c r="BE150" s="94">
        <v>0</v>
      </c>
      <c r="BF150" s="94">
        <v>0</v>
      </c>
      <c r="BG150" s="94">
        <v>0</v>
      </c>
      <c r="BH150" s="578">
        <v>0</v>
      </c>
      <c r="BI150" s="578">
        <v>0</v>
      </c>
      <c r="BJ150" s="94">
        <v>0</v>
      </c>
      <c r="BK150" s="94">
        <v>0</v>
      </c>
      <c r="BL150" s="94">
        <v>0</v>
      </c>
      <c r="BM150" s="94">
        <v>1</v>
      </c>
      <c r="BN150" s="94">
        <v>0</v>
      </c>
      <c r="BO150" s="94">
        <v>0</v>
      </c>
      <c r="BP150" s="94">
        <v>0</v>
      </c>
      <c r="BQ150" s="94">
        <v>0</v>
      </c>
      <c r="BR150" s="94">
        <v>0</v>
      </c>
      <c r="BS150" s="94">
        <v>1</v>
      </c>
      <c r="BT150" s="94">
        <v>0</v>
      </c>
      <c r="BU150" s="94"/>
      <c r="BV150" s="94">
        <v>0</v>
      </c>
      <c r="BW150" s="94">
        <v>0</v>
      </c>
      <c r="BX150" s="578">
        <v>0</v>
      </c>
      <c r="BY150" s="94">
        <v>0</v>
      </c>
      <c r="BZ150" s="94">
        <v>0</v>
      </c>
    </row>
    <row r="151" spans="1:78" s="2" customFormat="1" ht="11.45" hidden="1" customHeight="1" x14ac:dyDescent="0.2">
      <c r="A151" s="95"/>
      <c r="B151" s="312"/>
      <c r="C151" s="346" t="s">
        <v>488</v>
      </c>
      <c r="D151" s="312"/>
      <c r="E151" s="127"/>
      <c r="F151" s="126"/>
      <c r="G151" s="241" t="s">
        <v>488</v>
      </c>
      <c r="H151" s="241" t="s">
        <v>488</v>
      </c>
      <c r="I151" s="944"/>
      <c r="J151" s="103"/>
      <c r="K151" s="104"/>
      <c r="L151" s="105"/>
      <c r="M151" s="105"/>
      <c r="N151" s="105"/>
      <c r="O151" s="372" t="s">
        <v>488</v>
      </c>
      <c r="P151" s="352"/>
      <c r="Q151" s="241">
        <v>0</v>
      </c>
      <c r="R151" s="241">
        <v>0</v>
      </c>
      <c r="S151" s="241">
        <v>0</v>
      </c>
      <c r="T151" s="228"/>
      <c r="U151" s="340">
        <v>0</v>
      </c>
      <c r="V151" s="227"/>
      <c r="W151" s="5"/>
      <c r="X151" s="108" t="s">
        <v>488</v>
      </c>
      <c r="Y151" s="109" t="s">
        <v>1625</v>
      </c>
      <c r="Z151" s="123">
        <v>0</v>
      </c>
      <c r="AA151" s="83" t="s">
        <v>488</v>
      </c>
      <c r="AB151" s="83" t="s">
        <v>488</v>
      </c>
      <c r="AC151" s="83" t="s">
        <v>488</v>
      </c>
      <c r="AE151" s="93" t="s">
        <v>2869</v>
      </c>
      <c r="AF151" s="93"/>
      <c r="AG151" s="96" t="s">
        <v>488</v>
      </c>
      <c r="AH151" s="96" t="s">
        <v>488</v>
      </c>
      <c r="AI151" s="96" t="s">
        <v>488</v>
      </c>
      <c r="AJ151" s="96" t="s">
        <v>488</v>
      </c>
      <c r="AK151" s="96" t="s">
        <v>488</v>
      </c>
      <c r="AL151" s="96" t="s">
        <v>488</v>
      </c>
      <c r="AM151" s="96" t="s">
        <v>488</v>
      </c>
      <c r="AN151" s="96" t="s">
        <v>488</v>
      </c>
      <c r="AO151" s="96" t="s">
        <v>488</v>
      </c>
      <c r="AP151" s="96" t="s">
        <v>488</v>
      </c>
      <c r="AQ151" s="96" t="s">
        <v>488</v>
      </c>
      <c r="AR151" s="96" t="s">
        <v>488</v>
      </c>
      <c r="AS151" s="96" t="s">
        <v>488</v>
      </c>
      <c r="AT151" s="96" t="s">
        <v>488</v>
      </c>
      <c r="AU151" s="96" t="s">
        <v>488</v>
      </c>
      <c r="AV151" s="96" t="s">
        <v>488</v>
      </c>
      <c r="AW151" s="96" t="s">
        <v>488</v>
      </c>
      <c r="AX151" s="96" t="s">
        <v>488</v>
      </c>
      <c r="AY151" s="344"/>
      <c r="AZ151" s="93"/>
      <c r="BA151" s="93">
        <v>0</v>
      </c>
      <c r="BB151" s="94">
        <v>0</v>
      </c>
      <c r="BC151" s="93">
        <v>0</v>
      </c>
      <c r="BD151" s="94">
        <v>0</v>
      </c>
      <c r="BE151" s="94">
        <v>0</v>
      </c>
      <c r="BF151" s="94">
        <v>0</v>
      </c>
      <c r="BG151" s="94">
        <v>1</v>
      </c>
      <c r="BH151" s="94">
        <v>0</v>
      </c>
      <c r="BI151" s="94">
        <v>0</v>
      </c>
      <c r="BJ151" s="94">
        <v>0</v>
      </c>
      <c r="BK151" s="94">
        <v>0</v>
      </c>
      <c r="BL151" s="94">
        <v>0</v>
      </c>
      <c r="BM151" s="94">
        <v>0</v>
      </c>
      <c r="BN151" s="94">
        <v>0</v>
      </c>
      <c r="BO151" s="94">
        <v>0</v>
      </c>
      <c r="BP151" s="94">
        <v>0</v>
      </c>
      <c r="BQ151" s="94">
        <v>0</v>
      </c>
      <c r="BR151" s="94">
        <v>0</v>
      </c>
      <c r="BS151" s="94">
        <v>0</v>
      </c>
      <c r="BT151" s="94">
        <v>0</v>
      </c>
      <c r="BU151" s="94"/>
      <c r="BV151" s="94">
        <v>0</v>
      </c>
      <c r="BW151" s="94">
        <v>0</v>
      </c>
      <c r="BX151" s="578">
        <v>0</v>
      </c>
      <c r="BY151" s="94">
        <v>0</v>
      </c>
      <c r="BZ151" s="94">
        <v>0</v>
      </c>
    </row>
    <row r="152" spans="1:78" s="2" customFormat="1" ht="11.45" hidden="1" customHeight="1" x14ac:dyDescent="0.2">
      <c r="A152" s="95"/>
      <c r="B152" s="312"/>
      <c r="C152" s="346" t="s">
        <v>488</v>
      </c>
      <c r="D152" s="312"/>
      <c r="E152" s="127"/>
      <c r="F152" s="126"/>
      <c r="G152" s="241" t="s">
        <v>488</v>
      </c>
      <c r="H152" s="241" t="s">
        <v>488</v>
      </c>
      <c r="I152" s="944"/>
      <c r="J152" s="103"/>
      <c r="K152" s="104"/>
      <c r="L152" s="105"/>
      <c r="M152" s="105"/>
      <c r="N152" s="105"/>
      <c r="O152" s="372" t="s">
        <v>488</v>
      </c>
      <c r="P152" s="352"/>
      <c r="Q152" s="241">
        <v>0</v>
      </c>
      <c r="R152" s="241">
        <v>0</v>
      </c>
      <c r="S152" s="241">
        <v>0</v>
      </c>
      <c r="T152" s="228"/>
      <c r="U152" s="340">
        <v>0</v>
      </c>
      <c r="V152" s="227"/>
      <c r="W152" s="5"/>
      <c r="X152" s="108" t="s">
        <v>488</v>
      </c>
      <c r="Y152" s="109" t="s">
        <v>1625</v>
      </c>
      <c r="Z152" s="123">
        <v>0</v>
      </c>
      <c r="AA152" s="83" t="s">
        <v>488</v>
      </c>
      <c r="AB152" s="83" t="s">
        <v>488</v>
      </c>
      <c r="AC152" s="83" t="s">
        <v>488</v>
      </c>
      <c r="AE152" s="93" t="s">
        <v>2869</v>
      </c>
      <c r="AF152" s="93"/>
      <c r="AG152" s="96" t="s">
        <v>488</v>
      </c>
      <c r="AH152" s="96" t="s">
        <v>488</v>
      </c>
      <c r="AI152" s="96" t="s">
        <v>488</v>
      </c>
      <c r="AJ152" s="96" t="s">
        <v>488</v>
      </c>
      <c r="AK152" s="96" t="s">
        <v>488</v>
      </c>
      <c r="AL152" s="96" t="s">
        <v>488</v>
      </c>
      <c r="AM152" s="96" t="s">
        <v>488</v>
      </c>
      <c r="AN152" s="96" t="s">
        <v>488</v>
      </c>
      <c r="AO152" s="96" t="s">
        <v>488</v>
      </c>
      <c r="AP152" s="96" t="s">
        <v>488</v>
      </c>
      <c r="AQ152" s="96" t="s">
        <v>488</v>
      </c>
      <c r="AR152" s="96" t="s">
        <v>488</v>
      </c>
      <c r="AS152" s="96" t="s">
        <v>488</v>
      </c>
      <c r="AT152" s="96" t="s">
        <v>488</v>
      </c>
      <c r="AU152" s="96" t="s">
        <v>488</v>
      </c>
      <c r="AV152" s="96" t="s">
        <v>488</v>
      </c>
      <c r="AW152" s="96" t="s">
        <v>488</v>
      </c>
      <c r="AX152" s="96" t="s">
        <v>488</v>
      </c>
      <c r="AY152" s="344"/>
      <c r="AZ152" s="93"/>
      <c r="BA152" s="93">
        <v>0</v>
      </c>
      <c r="BB152" s="94">
        <v>0</v>
      </c>
      <c r="BC152" s="93">
        <v>0</v>
      </c>
      <c r="BD152" s="94">
        <v>0</v>
      </c>
      <c r="BE152" s="94">
        <v>0</v>
      </c>
      <c r="BF152" s="94">
        <v>0</v>
      </c>
      <c r="BG152" s="94">
        <v>1</v>
      </c>
      <c r="BH152" s="94">
        <v>0</v>
      </c>
      <c r="BI152" s="94">
        <v>0</v>
      </c>
      <c r="BJ152" s="94">
        <v>0</v>
      </c>
      <c r="BK152" s="94">
        <v>0</v>
      </c>
      <c r="BL152" s="94">
        <v>0</v>
      </c>
      <c r="BM152" s="94">
        <v>0</v>
      </c>
      <c r="BN152" s="94">
        <v>0</v>
      </c>
      <c r="BO152" s="94">
        <v>0</v>
      </c>
      <c r="BP152" s="94">
        <v>0</v>
      </c>
      <c r="BQ152" s="94">
        <v>0</v>
      </c>
      <c r="BR152" s="94">
        <v>0</v>
      </c>
      <c r="BS152" s="94">
        <v>0</v>
      </c>
      <c r="BT152" s="94">
        <v>0</v>
      </c>
      <c r="BU152" s="94"/>
      <c r="BV152" s="94">
        <v>0</v>
      </c>
      <c r="BW152" s="94">
        <v>0</v>
      </c>
      <c r="BX152" s="578">
        <v>0</v>
      </c>
      <c r="BY152" s="94">
        <v>0</v>
      </c>
      <c r="BZ152" s="94">
        <v>0</v>
      </c>
    </row>
    <row r="153" spans="1:78" s="2" customFormat="1" ht="11.45" hidden="1" customHeight="1" x14ac:dyDescent="0.2">
      <c r="A153" s="95"/>
      <c r="B153" s="312"/>
      <c r="C153" s="346" t="s">
        <v>488</v>
      </c>
      <c r="D153" s="312"/>
      <c r="E153" s="127"/>
      <c r="F153" s="126"/>
      <c r="G153" s="241" t="s">
        <v>488</v>
      </c>
      <c r="H153" s="241" t="s">
        <v>488</v>
      </c>
      <c r="I153" s="944"/>
      <c r="J153" s="103"/>
      <c r="K153" s="104"/>
      <c r="L153" s="105"/>
      <c r="M153" s="105"/>
      <c r="N153" s="105"/>
      <c r="O153" s="372" t="s">
        <v>488</v>
      </c>
      <c r="P153" s="352"/>
      <c r="Q153" s="241">
        <v>0</v>
      </c>
      <c r="R153" s="241">
        <v>0</v>
      </c>
      <c r="S153" s="241">
        <v>0</v>
      </c>
      <c r="T153" s="228"/>
      <c r="U153" s="340">
        <v>0</v>
      </c>
      <c r="V153" s="227"/>
      <c r="W153" s="5"/>
      <c r="X153" s="108" t="s">
        <v>488</v>
      </c>
      <c r="Y153" s="109" t="s">
        <v>1625</v>
      </c>
      <c r="Z153" s="123">
        <v>0</v>
      </c>
      <c r="AA153" s="83" t="s">
        <v>488</v>
      </c>
      <c r="AB153" s="83" t="s">
        <v>488</v>
      </c>
      <c r="AC153" s="83" t="s">
        <v>488</v>
      </c>
      <c r="AE153" s="93" t="s">
        <v>2869</v>
      </c>
      <c r="AF153" s="93"/>
      <c r="AG153" s="96" t="s">
        <v>488</v>
      </c>
      <c r="AH153" s="96" t="s">
        <v>488</v>
      </c>
      <c r="AI153" s="96" t="s">
        <v>488</v>
      </c>
      <c r="AJ153" s="96" t="s">
        <v>488</v>
      </c>
      <c r="AK153" s="96" t="s">
        <v>488</v>
      </c>
      <c r="AL153" s="96" t="s">
        <v>488</v>
      </c>
      <c r="AM153" s="96" t="s">
        <v>488</v>
      </c>
      <c r="AN153" s="96" t="s">
        <v>488</v>
      </c>
      <c r="AO153" s="96" t="s">
        <v>488</v>
      </c>
      <c r="AP153" s="96" t="s">
        <v>488</v>
      </c>
      <c r="AQ153" s="96" t="s">
        <v>488</v>
      </c>
      <c r="AR153" s="96" t="s">
        <v>488</v>
      </c>
      <c r="AS153" s="96" t="s">
        <v>488</v>
      </c>
      <c r="AT153" s="96" t="s">
        <v>488</v>
      </c>
      <c r="AU153" s="96" t="s">
        <v>488</v>
      </c>
      <c r="AV153" s="96" t="s">
        <v>488</v>
      </c>
      <c r="AW153" s="96" t="s">
        <v>488</v>
      </c>
      <c r="AX153" s="96" t="s">
        <v>488</v>
      </c>
      <c r="AY153" s="344"/>
      <c r="AZ153" s="93"/>
      <c r="BA153" s="93">
        <v>0</v>
      </c>
      <c r="BB153" s="94">
        <v>0</v>
      </c>
      <c r="BC153" s="93">
        <v>0</v>
      </c>
      <c r="BD153" s="94">
        <v>0</v>
      </c>
      <c r="BE153" s="94">
        <v>0</v>
      </c>
      <c r="BF153" s="94">
        <v>0</v>
      </c>
      <c r="BG153" s="94">
        <v>1</v>
      </c>
      <c r="BH153" s="94">
        <v>0</v>
      </c>
      <c r="BI153" s="94">
        <v>0</v>
      </c>
      <c r="BJ153" s="94">
        <v>0</v>
      </c>
      <c r="BK153" s="94">
        <v>0</v>
      </c>
      <c r="BL153" s="94">
        <v>0</v>
      </c>
      <c r="BM153" s="94">
        <v>0</v>
      </c>
      <c r="BN153" s="94">
        <v>0</v>
      </c>
      <c r="BO153" s="94">
        <v>0</v>
      </c>
      <c r="BP153" s="94">
        <v>0</v>
      </c>
      <c r="BQ153" s="94">
        <v>0</v>
      </c>
      <c r="BR153" s="94">
        <v>0</v>
      </c>
      <c r="BS153" s="94">
        <v>0</v>
      </c>
      <c r="BT153" s="94">
        <v>0</v>
      </c>
      <c r="BU153" s="94"/>
      <c r="BV153" s="94">
        <v>0</v>
      </c>
      <c r="BW153" s="94">
        <v>0</v>
      </c>
      <c r="BX153" s="578">
        <v>0</v>
      </c>
      <c r="BY153" s="94">
        <v>0</v>
      </c>
      <c r="BZ153" s="94">
        <v>0</v>
      </c>
    </row>
    <row r="154" spans="1:78" s="2" customFormat="1" ht="11.45" hidden="1" customHeight="1" x14ac:dyDescent="0.2">
      <c r="A154" s="95"/>
      <c r="B154" s="312"/>
      <c r="C154" s="346" t="s">
        <v>488</v>
      </c>
      <c r="D154" s="312"/>
      <c r="E154" s="127"/>
      <c r="F154" s="126"/>
      <c r="G154" s="241" t="s">
        <v>488</v>
      </c>
      <c r="H154" s="241" t="s">
        <v>488</v>
      </c>
      <c r="I154" s="944"/>
      <c r="J154" s="103"/>
      <c r="K154" s="104"/>
      <c r="L154" s="105"/>
      <c r="M154" s="105"/>
      <c r="N154" s="105"/>
      <c r="O154" s="372" t="s">
        <v>488</v>
      </c>
      <c r="P154" s="352"/>
      <c r="Q154" s="241">
        <v>0</v>
      </c>
      <c r="R154" s="241">
        <v>0</v>
      </c>
      <c r="S154" s="241">
        <v>0</v>
      </c>
      <c r="T154" s="228"/>
      <c r="U154" s="340">
        <v>0</v>
      </c>
      <c r="V154" s="227"/>
      <c r="W154" s="5"/>
      <c r="X154" s="108" t="s">
        <v>488</v>
      </c>
      <c r="Y154" s="109" t="s">
        <v>1625</v>
      </c>
      <c r="Z154" s="123">
        <v>0</v>
      </c>
      <c r="AA154" s="83" t="s">
        <v>488</v>
      </c>
      <c r="AB154" s="83" t="s">
        <v>488</v>
      </c>
      <c r="AC154" s="83" t="s">
        <v>488</v>
      </c>
      <c r="AE154" s="93" t="s">
        <v>2869</v>
      </c>
      <c r="AF154" s="93"/>
      <c r="AG154" s="96" t="s">
        <v>488</v>
      </c>
      <c r="AH154" s="96" t="s">
        <v>488</v>
      </c>
      <c r="AI154" s="96" t="s">
        <v>488</v>
      </c>
      <c r="AJ154" s="96" t="s">
        <v>488</v>
      </c>
      <c r="AK154" s="96" t="s">
        <v>488</v>
      </c>
      <c r="AL154" s="96" t="s">
        <v>488</v>
      </c>
      <c r="AM154" s="96" t="s">
        <v>488</v>
      </c>
      <c r="AN154" s="96" t="s">
        <v>488</v>
      </c>
      <c r="AO154" s="96" t="s">
        <v>488</v>
      </c>
      <c r="AP154" s="96" t="s">
        <v>488</v>
      </c>
      <c r="AQ154" s="96" t="s">
        <v>488</v>
      </c>
      <c r="AR154" s="96" t="s">
        <v>488</v>
      </c>
      <c r="AS154" s="96" t="s">
        <v>488</v>
      </c>
      <c r="AT154" s="96" t="s">
        <v>488</v>
      </c>
      <c r="AU154" s="96" t="s">
        <v>488</v>
      </c>
      <c r="AV154" s="96" t="s">
        <v>488</v>
      </c>
      <c r="AW154" s="96" t="s">
        <v>488</v>
      </c>
      <c r="AX154" s="96" t="s">
        <v>488</v>
      </c>
      <c r="AY154" s="344"/>
      <c r="AZ154" s="93"/>
      <c r="BA154" s="93">
        <v>0</v>
      </c>
      <c r="BB154" s="94">
        <v>0</v>
      </c>
      <c r="BC154" s="93">
        <v>0</v>
      </c>
      <c r="BD154" s="94">
        <v>0</v>
      </c>
      <c r="BE154" s="94">
        <v>0</v>
      </c>
      <c r="BF154" s="94">
        <v>0</v>
      </c>
      <c r="BG154" s="94">
        <v>1</v>
      </c>
      <c r="BH154" s="94">
        <v>0</v>
      </c>
      <c r="BI154" s="94">
        <v>0</v>
      </c>
      <c r="BJ154" s="94">
        <v>0</v>
      </c>
      <c r="BK154" s="94">
        <v>0</v>
      </c>
      <c r="BL154" s="94">
        <v>0</v>
      </c>
      <c r="BM154" s="94">
        <v>0</v>
      </c>
      <c r="BN154" s="94">
        <v>0</v>
      </c>
      <c r="BO154" s="94">
        <v>0</v>
      </c>
      <c r="BP154" s="94">
        <v>0</v>
      </c>
      <c r="BQ154" s="94">
        <v>0</v>
      </c>
      <c r="BR154" s="94">
        <v>0</v>
      </c>
      <c r="BS154" s="94">
        <v>0</v>
      </c>
      <c r="BT154" s="94">
        <v>0</v>
      </c>
      <c r="BU154" s="94"/>
      <c r="BV154" s="94">
        <v>0</v>
      </c>
      <c r="BW154" s="94">
        <v>0</v>
      </c>
      <c r="BX154" s="578">
        <v>0</v>
      </c>
      <c r="BY154" s="94">
        <v>0</v>
      </c>
      <c r="BZ154" s="94">
        <v>0</v>
      </c>
    </row>
    <row r="155" spans="1:78" s="2" customFormat="1" ht="11.45" hidden="1" customHeight="1" x14ac:dyDescent="0.2">
      <c r="A155" s="95"/>
      <c r="B155" s="312"/>
      <c r="C155" s="346" t="s">
        <v>488</v>
      </c>
      <c r="D155" s="312"/>
      <c r="E155" s="127"/>
      <c r="F155" s="126"/>
      <c r="G155" s="241" t="s">
        <v>488</v>
      </c>
      <c r="H155" s="241" t="s">
        <v>488</v>
      </c>
      <c r="I155" s="944"/>
      <c r="J155" s="103"/>
      <c r="K155" s="104"/>
      <c r="L155" s="105"/>
      <c r="M155" s="105"/>
      <c r="N155" s="105"/>
      <c r="O155" s="372" t="s">
        <v>488</v>
      </c>
      <c r="P155" s="352"/>
      <c r="Q155" s="241">
        <v>0</v>
      </c>
      <c r="R155" s="241">
        <v>0</v>
      </c>
      <c r="S155" s="241">
        <v>0</v>
      </c>
      <c r="T155" s="228"/>
      <c r="U155" s="340">
        <v>0</v>
      </c>
      <c r="V155" s="227"/>
      <c r="W155" s="5"/>
      <c r="X155" s="108" t="s">
        <v>488</v>
      </c>
      <c r="Y155" s="109" t="s">
        <v>1625</v>
      </c>
      <c r="Z155" s="123">
        <v>0</v>
      </c>
      <c r="AA155" s="83" t="s">
        <v>488</v>
      </c>
      <c r="AB155" s="83" t="s">
        <v>488</v>
      </c>
      <c r="AC155" s="83" t="s">
        <v>488</v>
      </c>
      <c r="AE155" s="93" t="s">
        <v>2869</v>
      </c>
      <c r="AF155" s="93"/>
      <c r="AG155" s="96" t="s">
        <v>488</v>
      </c>
      <c r="AH155" s="96" t="s">
        <v>488</v>
      </c>
      <c r="AI155" s="96" t="s">
        <v>488</v>
      </c>
      <c r="AJ155" s="96" t="s">
        <v>488</v>
      </c>
      <c r="AK155" s="96" t="s">
        <v>488</v>
      </c>
      <c r="AL155" s="96" t="s">
        <v>488</v>
      </c>
      <c r="AM155" s="96" t="s">
        <v>488</v>
      </c>
      <c r="AN155" s="96" t="s">
        <v>488</v>
      </c>
      <c r="AO155" s="96" t="s">
        <v>488</v>
      </c>
      <c r="AP155" s="96" t="s">
        <v>488</v>
      </c>
      <c r="AQ155" s="96" t="s">
        <v>488</v>
      </c>
      <c r="AR155" s="96" t="s">
        <v>488</v>
      </c>
      <c r="AS155" s="96" t="s">
        <v>488</v>
      </c>
      <c r="AT155" s="96" t="s">
        <v>488</v>
      </c>
      <c r="AU155" s="96" t="s">
        <v>488</v>
      </c>
      <c r="AV155" s="96" t="s">
        <v>488</v>
      </c>
      <c r="AW155" s="96" t="s">
        <v>488</v>
      </c>
      <c r="AX155" s="96" t="s">
        <v>488</v>
      </c>
      <c r="AY155" s="344"/>
      <c r="AZ155" s="93"/>
      <c r="BA155" s="93">
        <v>0</v>
      </c>
      <c r="BB155" s="94">
        <v>0</v>
      </c>
      <c r="BC155" s="93">
        <v>0</v>
      </c>
      <c r="BD155" s="94">
        <v>0</v>
      </c>
      <c r="BE155" s="94">
        <v>0</v>
      </c>
      <c r="BF155" s="94">
        <v>0</v>
      </c>
      <c r="BG155" s="94">
        <v>1</v>
      </c>
      <c r="BH155" s="94">
        <v>0</v>
      </c>
      <c r="BI155" s="94">
        <v>0</v>
      </c>
      <c r="BJ155" s="94">
        <v>0</v>
      </c>
      <c r="BK155" s="94">
        <v>0</v>
      </c>
      <c r="BL155" s="94">
        <v>0</v>
      </c>
      <c r="BM155" s="94">
        <v>0</v>
      </c>
      <c r="BN155" s="94">
        <v>0</v>
      </c>
      <c r="BO155" s="94">
        <v>0</v>
      </c>
      <c r="BP155" s="94">
        <v>0</v>
      </c>
      <c r="BQ155" s="94">
        <v>0</v>
      </c>
      <c r="BR155" s="94">
        <v>0</v>
      </c>
      <c r="BS155" s="94">
        <v>0</v>
      </c>
      <c r="BT155" s="94">
        <v>0</v>
      </c>
      <c r="BU155" s="94"/>
      <c r="BV155" s="94">
        <v>0</v>
      </c>
      <c r="BW155" s="94">
        <v>0</v>
      </c>
      <c r="BX155" s="578">
        <v>0</v>
      </c>
      <c r="BY155" s="94">
        <v>0</v>
      </c>
      <c r="BZ155" s="94">
        <v>0</v>
      </c>
    </row>
    <row r="156" spans="1:78" s="2" customFormat="1" ht="11.45" hidden="1" customHeight="1" x14ac:dyDescent="0.2">
      <c r="A156" s="95"/>
      <c r="B156" s="312"/>
      <c r="C156" s="346" t="s">
        <v>488</v>
      </c>
      <c r="D156" s="312"/>
      <c r="E156" s="127"/>
      <c r="F156" s="126"/>
      <c r="G156" s="241" t="s">
        <v>488</v>
      </c>
      <c r="H156" s="241" t="s">
        <v>488</v>
      </c>
      <c r="I156" s="944"/>
      <c r="J156" s="103"/>
      <c r="K156" s="104"/>
      <c r="L156" s="105"/>
      <c r="M156" s="105"/>
      <c r="N156" s="105"/>
      <c r="O156" s="372" t="s">
        <v>488</v>
      </c>
      <c r="P156" s="352"/>
      <c r="Q156" s="241">
        <v>0</v>
      </c>
      <c r="R156" s="241">
        <v>0</v>
      </c>
      <c r="S156" s="241">
        <v>0</v>
      </c>
      <c r="T156" s="228"/>
      <c r="U156" s="340">
        <v>0</v>
      </c>
      <c r="V156" s="227"/>
      <c r="W156" s="5"/>
      <c r="X156" s="108" t="s">
        <v>488</v>
      </c>
      <c r="Y156" s="109" t="s">
        <v>1625</v>
      </c>
      <c r="Z156" s="123">
        <v>0</v>
      </c>
      <c r="AA156" s="83" t="s">
        <v>488</v>
      </c>
      <c r="AB156" s="83" t="s">
        <v>488</v>
      </c>
      <c r="AC156" s="83" t="s">
        <v>488</v>
      </c>
      <c r="AE156" s="93" t="s">
        <v>2869</v>
      </c>
      <c r="AF156" s="93"/>
      <c r="AG156" s="96" t="s">
        <v>488</v>
      </c>
      <c r="AH156" s="96" t="s">
        <v>488</v>
      </c>
      <c r="AI156" s="96" t="s">
        <v>488</v>
      </c>
      <c r="AJ156" s="96" t="s">
        <v>488</v>
      </c>
      <c r="AK156" s="96" t="s">
        <v>488</v>
      </c>
      <c r="AL156" s="96" t="s">
        <v>488</v>
      </c>
      <c r="AM156" s="96" t="s">
        <v>488</v>
      </c>
      <c r="AN156" s="96" t="s">
        <v>488</v>
      </c>
      <c r="AO156" s="96" t="s">
        <v>488</v>
      </c>
      <c r="AP156" s="96" t="s">
        <v>488</v>
      </c>
      <c r="AQ156" s="96" t="s">
        <v>488</v>
      </c>
      <c r="AR156" s="96" t="s">
        <v>488</v>
      </c>
      <c r="AS156" s="96" t="s">
        <v>488</v>
      </c>
      <c r="AT156" s="96" t="s">
        <v>488</v>
      </c>
      <c r="AU156" s="96" t="s">
        <v>488</v>
      </c>
      <c r="AV156" s="96" t="s">
        <v>488</v>
      </c>
      <c r="AW156" s="96" t="s">
        <v>488</v>
      </c>
      <c r="AX156" s="96" t="s">
        <v>488</v>
      </c>
      <c r="AY156" s="344"/>
      <c r="AZ156" s="93"/>
      <c r="BA156" s="93">
        <v>0</v>
      </c>
      <c r="BB156" s="94">
        <v>0</v>
      </c>
      <c r="BC156" s="93">
        <v>0</v>
      </c>
      <c r="BD156" s="94">
        <v>0</v>
      </c>
      <c r="BE156" s="94">
        <v>0</v>
      </c>
      <c r="BF156" s="94">
        <v>0</v>
      </c>
      <c r="BG156" s="94">
        <v>1</v>
      </c>
      <c r="BH156" s="94">
        <v>0</v>
      </c>
      <c r="BI156" s="94">
        <v>0</v>
      </c>
      <c r="BJ156" s="94">
        <v>0</v>
      </c>
      <c r="BK156" s="94">
        <v>0</v>
      </c>
      <c r="BL156" s="94">
        <v>0</v>
      </c>
      <c r="BM156" s="94">
        <v>0</v>
      </c>
      <c r="BN156" s="94">
        <v>0</v>
      </c>
      <c r="BO156" s="94">
        <v>0</v>
      </c>
      <c r="BP156" s="94">
        <v>0</v>
      </c>
      <c r="BQ156" s="94">
        <v>0</v>
      </c>
      <c r="BR156" s="94">
        <v>0</v>
      </c>
      <c r="BS156" s="94">
        <v>0</v>
      </c>
      <c r="BT156" s="94">
        <v>0</v>
      </c>
      <c r="BU156" s="94"/>
      <c r="BV156" s="94">
        <v>0</v>
      </c>
      <c r="BW156" s="94">
        <v>0</v>
      </c>
      <c r="BX156" s="578">
        <v>0</v>
      </c>
      <c r="BY156" s="94">
        <v>0</v>
      </c>
      <c r="BZ156" s="94">
        <v>0</v>
      </c>
    </row>
    <row r="157" spans="1:78" s="2" customFormat="1" ht="11.45" hidden="1" customHeight="1" x14ac:dyDescent="0.2">
      <c r="A157" s="95"/>
      <c r="B157" s="312"/>
      <c r="C157" s="346" t="s">
        <v>488</v>
      </c>
      <c r="D157" s="312"/>
      <c r="E157" s="127"/>
      <c r="F157" s="126"/>
      <c r="G157" s="241" t="s">
        <v>488</v>
      </c>
      <c r="H157" s="241" t="s">
        <v>488</v>
      </c>
      <c r="I157" s="944"/>
      <c r="J157" s="103"/>
      <c r="K157" s="104"/>
      <c r="L157" s="105"/>
      <c r="M157" s="105"/>
      <c r="N157" s="105"/>
      <c r="O157" s="372" t="s">
        <v>488</v>
      </c>
      <c r="P157" s="352"/>
      <c r="Q157" s="241">
        <v>0</v>
      </c>
      <c r="R157" s="241">
        <v>0</v>
      </c>
      <c r="S157" s="241">
        <v>0</v>
      </c>
      <c r="T157" s="228"/>
      <c r="U157" s="340">
        <v>0</v>
      </c>
      <c r="V157" s="227"/>
      <c r="W157" s="5"/>
      <c r="X157" s="108" t="s">
        <v>488</v>
      </c>
      <c r="Y157" s="109" t="s">
        <v>1625</v>
      </c>
      <c r="Z157" s="123">
        <v>0</v>
      </c>
      <c r="AA157" s="83" t="s">
        <v>488</v>
      </c>
      <c r="AB157" s="83" t="s">
        <v>488</v>
      </c>
      <c r="AC157" s="83" t="s">
        <v>488</v>
      </c>
      <c r="AE157" s="93" t="s">
        <v>2869</v>
      </c>
      <c r="AF157" s="93"/>
      <c r="AG157" s="96" t="s">
        <v>488</v>
      </c>
      <c r="AH157" s="96" t="s">
        <v>488</v>
      </c>
      <c r="AI157" s="96" t="s">
        <v>488</v>
      </c>
      <c r="AJ157" s="96" t="s">
        <v>488</v>
      </c>
      <c r="AK157" s="96" t="s">
        <v>488</v>
      </c>
      <c r="AL157" s="96" t="s">
        <v>488</v>
      </c>
      <c r="AM157" s="96" t="s">
        <v>488</v>
      </c>
      <c r="AN157" s="96" t="s">
        <v>488</v>
      </c>
      <c r="AO157" s="96" t="s">
        <v>488</v>
      </c>
      <c r="AP157" s="96" t="s">
        <v>488</v>
      </c>
      <c r="AQ157" s="96" t="s">
        <v>488</v>
      </c>
      <c r="AR157" s="96" t="s">
        <v>488</v>
      </c>
      <c r="AS157" s="96" t="s">
        <v>488</v>
      </c>
      <c r="AT157" s="96" t="s">
        <v>488</v>
      </c>
      <c r="AU157" s="96" t="s">
        <v>488</v>
      </c>
      <c r="AV157" s="96" t="s">
        <v>488</v>
      </c>
      <c r="AW157" s="96" t="s">
        <v>488</v>
      </c>
      <c r="AX157" s="96" t="s">
        <v>488</v>
      </c>
      <c r="AY157" s="344"/>
      <c r="AZ157" s="93"/>
      <c r="BA157" s="93">
        <v>0</v>
      </c>
      <c r="BB157" s="94">
        <v>0</v>
      </c>
      <c r="BC157" s="93">
        <v>0</v>
      </c>
      <c r="BD157" s="94">
        <v>0</v>
      </c>
      <c r="BE157" s="94">
        <v>0</v>
      </c>
      <c r="BF157" s="94">
        <v>0</v>
      </c>
      <c r="BG157" s="94">
        <v>1</v>
      </c>
      <c r="BH157" s="94">
        <v>0</v>
      </c>
      <c r="BI157" s="94">
        <v>0</v>
      </c>
      <c r="BJ157" s="94">
        <v>0</v>
      </c>
      <c r="BK157" s="94">
        <v>0</v>
      </c>
      <c r="BL157" s="94">
        <v>0</v>
      </c>
      <c r="BM157" s="94">
        <v>0</v>
      </c>
      <c r="BN157" s="94">
        <v>0</v>
      </c>
      <c r="BO157" s="94">
        <v>0</v>
      </c>
      <c r="BP157" s="94">
        <v>0</v>
      </c>
      <c r="BQ157" s="94">
        <v>0</v>
      </c>
      <c r="BR157" s="94">
        <v>0</v>
      </c>
      <c r="BS157" s="94">
        <v>0</v>
      </c>
      <c r="BT157" s="94">
        <v>0</v>
      </c>
      <c r="BU157" s="94"/>
      <c r="BV157" s="94">
        <v>0</v>
      </c>
      <c r="BW157" s="94">
        <v>0</v>
      </c>
      <c r="BX157" s="578">
        <v>0</v>
      </c>
      <c r="BY157" s="94">
        <v>0</v>
      </c>
      <c r="BZ157" s="94">
        <v>0</v>
      </c>
    </row>
    <row r="158" spans="1:78" s="2" customFormat="1" ht="11.45" hidden="1" customHeight="1" x14ac:dyDescent="0.2">
      <c r="A158" s="95"/>
      <c r="B158" s="312"/>
      <c r="C158" s="346" t="s">
        <v>488</v>
      </c>
      <c r="D158" s="312"/>
      <c r="E158" s="127"/>
      <c r="F158" s="126"/>
      <c r="G158" s="241" t="s">
        <v>488</v>
      </c>
      <c r="H158" s="241" t="s">
        <v>488</v>
      </c>
      <c r="I158" s="944"/>
      <c r="J158" s="103"/>
      <c r="K158" s="104"/>
      <c r="L158" s="105"/>
      <c r="M158" s="105"/>
      <c r="N158" s="105"/>
      <c r="O158" s="372" t="s">
        <v>488</v>
      </c>
      <c r="P158" s="352"/>
      <c r="Q158" s="241">
        <v>0</v>
      </c>
      <c r="R158" s="241">
        <v>0</v>
      </c>
      <c r="S158" s="241">
        <v>0</v>
      </c>
      <c r="T158" s="228"/>
      <c r="U158" s="340">
        <v>0</v>
      </c>
      <c r="V158" s="227"/>
      <c r="W158" s="5"/>
      <c r="X158" s="108" t="s">
        <v>488</v>
      </c>
      <c r="Y158" s="109" t="s">
        <v>1625</v>
      </c>
      <c r="Z158" s="123">
        <v>0</v>
      </c>
      <c r="AA158" s="83" t="s">
        <v>488</v>
      </c>
      <c r="AB158" s="83" t="s">
        <v>488</v>
      </c>
      <c r="AC158" s="83" t="s">
        <v>488</v>
      </c>
      <c r="AE158" s="93" t="s">
        <v>2869</v>
      </c>
      <c r="AF158" s="93"/>
      <c r="AG158" s="96" t="s">
        <v>488</v>
      </c>
      <c r="AH158" s="96" t="s">
        <v>488</v>
      </c>
      <c r="AI158" s="96" t="s">
        <v>488</v>
      </c>
      <c r="AJ158" s="96" t="s">
        <v>488</v>
      </c>
      <c r="AK158" s="96" t="s">
        <v>488</v>
      </c>
      <c r="AL158" s="96" t="s">
        <v>488</v>
      </c>
      <c r="AM158" s="96" t="s">
        <v>488</v>
      </c>
      <c r="AN158" s="96" t="s">
        <v>488</v>
      </c>
      <c r="AO158" s="96" t="s">
        <v>488</v>
      </c>
      <c r="AP158" s="96" t="s">
        <v>488</v>
      </c>
      <c r="AQ158" s="96" t="s">
        <v>488</v>
      </c>
      <c r="AR158" s="96" t="s">
        <v>488</v>
      </c>
      <c r="AS158" s="96" t="s">
        <v>488</v>
      </c>
      <c r="AT158" s="96" t="s">
        <v>488</v>
      </c>
      <c r="AU158" s="96" t="s">
        <v>488</v>
      </c>
      <c r="AV158" s="96" t="s">
        <v>488</v>
      </c>
      <c r="AW158" s="96" t="s">
        <v>488</v>
      </c>
      <c r="AX158" s="96" t="s">
        <v>488</v>
      </c>
      <c r="AY158" s="344"/>
      <c r="AZ158" s="93"/>
      <c r="BA158" s="93">
        <v>0</v>
      </c>
      <c r="BB158" s="94">
        <v>0</v>
      </c>
      <c r="BC158" s="93">
        <v>0</v>
      </c>
      <c r="BD158" s="94">
        <v>0</v>
      </c>
      <c r="BE158" s="94">
        <v>0</v>
      </c>
      <c r="BF158" s="94">
        <v>0</v>
      </c>
      <c r="BG158" s="94">
        <v>1</v>
      </c>
      <c r="BH158" s="94">
        <v>0</v>
      </c>
      <c r="BI158" s="94">
        <v>0</v>
      </c>
      <c r="BJ158" s="94">
        <v>0</v>
      </c>
      <c r="BK158" s="94">
        <v>0</v>
      </c>
      <c r="BL158" s="94">
        <v>0</v>
      </c>
      <c r="BM158" s="94">
        <v>0</v>
      </c>
      <c r="BN158" s="94">
        <v>0</v>
      </c>
      <c r="BO158" s="94">
        <v>0</v>
      </c>
      <c r="BP158" s="94">
        <v>0</v>
      </c>
      <c r="BQ158" s="94">
        <v>0</v>
      </c>
      <c r="BR158" s="94">
        <v>0</v>
      </c>
      <c r="BS158" s="94">
        <v>0</v>
      </c>
      <c r="BT158" s="94">
        <v>0</v>
      </c>
      <c r="BU158" s="94"/>
      <c r="BV158" s="94">
        <v>0</v>
      </c>
      <c r="BW158" s="94">
        <v>0</v>
      </c>
      <c r="BX158" s="578">
        <v>0</v>
      </c>
      <c r="BY158" s="94">
        <v>0</v>
      </c>
      <c r="BZ158" s="94">
        <v>0</v>
      </c>
    </row>
    <row r="159" spans="1:78" s="2" customFormat="1" ht="11.45" hidden="1" customHeight="1" x14ac:dyDescent="0.2">
      <c r="A159" s="95"/>
      <c r="B159" s="312"/>
      <c r="C159" s="346" t="s">
        <v>488</v>
      </c>
      <c r="D159" s="312"/>
      <c r="E159" s="127"/>
      <c r="F159" s="126"/>
      <c r="G159" s="241" t="s">
        <v>488</v>
      </c>
      <c r="H159" s="241" t="s">
        <v>488</v>
      </c>
      <c r="I159" s="944"/>
      <c r="J159" s="103"/>
      <c r="K159" s="104"/>
      <c r="L159" s="105"/>
      <c r="M159" s="105"/>
      <c r="N159" s="105"/>
      <c r="O159" s="372" t="s">
        <v>488</v>
      </c>
      <c r="P159" s="352"/>
      <c r="Q159" s="241">
        <v>0</v>
      </c>
      <c r="R159" s="241">
        <v>0</v>
      </c>
      <c r="S159" s="241">
        <v>0</v>
      </c>
      <c r="T159" s="228"/>
      <c r="U159" s="340">
        <v>0</v>
      </c>
      <c r="V159" s="227"/>
      <c r="W159" s="5"/>
      <c r="X159" s="108" t="s">
        <v>488</v>
      </c>
      <c r="Y159" s="109" t="s">
        <v>1625</v>
      </c>
      <c r="Z159" s="123">
        <v>0</v>
      </c>
      <c r="AA159" s="83" t="s">
        <v>488</v>
      </c>
      <c r="AB159" s="83" t="s">
        <v>488</v>
      </c>
      <c r="AC159" s="83" t="s">
        <v>488</v>
      </c>
      <c r="AE159" s="93" t="s">
        <v>2869</v>
      </c>
      <c r="AF159" s="93"/>
      <c r="AG159" s="96" t="s">
        <v>488</v>
      </c>
      <c r="AH159" s="96" t="s">
        <v>488</v>
      </c>
      <c r="AI159" s="96" t="s">
        <v>488</v>
      </c>
      <c r="AJ159" s="96" t="s">
        <v>488</v>
      </c>
      <c r="AK159" s="96" t="s">
        <v>488</v>
      </c>
      <c r="AL159" s="96" t="s">
        <v>488</v>
      </c>
      <c r="AM159" s="96" t="s">
        <v>488</v>
      </c>
      <c r="AN159" s="96" t="s">
        <v>488</v>
      </c>
      <c r="AO159" s="96" t="s">
        <v>488</v>
      </c>
      <c r="AP159" s="96" t="s">
        <v>488</v>
      </c>
      <c r="AQ159" s="96" t="s">
        <v>488</v>
      </c>
      <c r="AR159" s="96" t="s">
        <v>488</v>
      </c>
      <c r="AS159" s="96" t="s">
        <v>488</v>
      </c>
      <c r="AT159" s="96" t="s">
        <v>488</v>
      </c>
      <c r="AU159" s="96" t="s">
        <v>488</v>
      </c>
      <c r="AV159" s="96" t="s">
        <v>488</v>
      </c>
      <c r="AW159" s="96" t="s">
        <v>488</v>
      </c>
      <c r="AX159" s="96" t="s">
        <v>488</v>
      </c>
      <c r="AY159" s="344"/>
      <c r="AZ159" s="93"/>
      <c r="BA159" s="93">
        <v>0</v>
      </c>
      <c r="BB159" s="94">
        <v>0</v>
      </c>
      <c r="BC159" s="93">
        <v>0</v>
      </c>
      <c r="BD159" s="94">
        <v>0</v>
      </c>
      <c r="BE159" s="94">
        <v>0</v>
      </c>
      <c r="BF159" s="94">
        <v>0</v>
      </c>
      <c r="BG159" s="94">
        <v>1</v>
      </c>
      <c r="BH159" s="94">
        <v>0</v>
      </c>
      <c r="BI159" s="94">
        <v>0</v>
      </c>
      <c r="BJ159" s="94">
        <v>0</v>
      </c>
      <c r="BK159" s="94">
        <v>0</v>
      </c>
      <c r="BL159" s="94">
        <v>0</v>
      </c>
      <c r="BM159" s="94">
        <v>0</v>
      </c>
      <c r="BN159" s="94">
        <v>0</v>
      </c>
      <c r="BO159" s="94">
        <v>0</v>
      </c>
      <c r="BP159" s="94">
        <v>0</v>
      </c>
      <c r="BQ159" s="94">
        <v>0</v>
      </c>
      <c r="BR159" s="94">
        <v>0</v>
      </c>
      <c r="BS159" s="94">
        <v>0</v>
      </c>
      <c r="BT159" s="94">
        <v>0</v>
      </c>
      <c r="BU159" s="94"/>
      <c r="BV159" s="94">
        <v>0</v>
      </c>
      <c r="BW159" s="94">
        <v>0</v>
      </c>
      <c r="BX159" s="578">
        <v>0</v>
      </c>
      <c r="BY159" s="94">
        <v>0</v>
      </c>
      <c r="BZ159" s="94">
        <v>0</v>
      </c>
    </row>
    <row r="160" spans="1:78" s="2" customFormat="1" ht="11.45" hidden="1" customHeight="1" x14ac:dyDescent="0.2">
      <c r="A160" s="95"/>
      <c r="B160" s="312"/>
      <c r="C160" s="346" t="s">
        <v>488</v>
      </c>
      <c r="D160" s="312"/>
      <c r="E160" s="127"/>
      <c r="F160" s="126"/>
      <c r="G160" s="241" t="s">
        <v>488</v>
      </c>
      <c r="H160" s="241" t="s">
        <v>488</v>
      </c>
      <c r="I160" s="944"/>
      <c r="J160" s="103"/>
      <c r="K160" s="104"/>
      <c r="L160" s="105"/>
      <c r="M160" s="105"/>
      <c r="N160" s="105"/>
      <c r="O160" s="372" t="s">
        <v>488</v>
      </c>
      <c r="P160" s="352"/>
      <c r="Q160" s="241">
        <v>0</v>
      </c>
      <c r="R160" s="241">
        <v>0</v>
      </c>
      <c r="S160" s="241">
        <v>0</v>
      </c>
      <c r="T160" s="228"/>
      <c r="U160" s="340">
        <v>0</v>
      </c>
      <c r="V160" s="227"/>
      <c r="W160" s="5"/>
      <c r="X160" s="108" t="s">
        <v>488</v>
      </c>
      <c r="Y160" s="109" t="s">
        <v>1625</v>
      </c>
      <c r="Z160" s="123">
        <v>0</v>
      </c>
      <c r="AA160" s="83" t="s">
        <v>488</v>
      </c>
      <c r="AB160" s="83" t="s">
        <v>488</v>
      </c>
      <c r="AC160" s="83" t="s">
        <v>488</v>
      </c>
      <c r="AE160" s="93" t="s">
        <v>2869</v>
      </c>
      <c r="AF160" s="93"/>
      <c r="AG160" s="96" t="s">
        <v>488</v>
      </c>
      <c r="AH160" s="96" t="s">
        <v>488</v>
      </c>
      <c r="AI160" s="96" t="s">
        <v>488</v>
      </c>
      <c r="AJ160" s="96" t="s">
        <v>488</v>
      </c>
      <c r="AK160" s="96" t="s">
        <v>488</v>
      </c>
      <c r="AL160" s="96" t="s">
        <v>488</v>
      </c>
      <c r="AM160" s="96" t="s">
        <v>488</v>
      </c>
      <c r="AN160" s="96" t="s">
        <v>488</v>
      </c>
      <c r="AO160" s="96" t="s">
        <v>488</v>
      </c>
      <c r="AP160" s="96" t="s">
        <v>488</v>
      </c>
      <c r="AQ160" s="96" t="s">
        <v>488</v>
      </c>
      <c r="AR160" s="96" t="s">
        <v>488</v>
      </c>
      <c r="AS160" s="96" t="s">
        <v>488</v>
      </c>
      <c r="AT160" s="96" t="s">
        <v>488</v>
      </c>
      <c r="AU160" s="96" t="s">
        <v>488</v>
      </c>
      <c r="AV160" s="96" t="s">
        <v>488</v>
      </c>
      <c r="AW160" s="96" t="s">
        <v>488</v>
      </c>
      <c r="AX160" s="96" t="s">
        <v>488</v>
      </c>
      <c r="AY160" s="344"/>
      <c r="AZ160" s="93"/>
      <c r="BA160" s="93">
        <v>0</v>
      </c>
      <c r="BB160" s="94">
        <v>0</v>
      </c>
      <c r="BC160" s="93">
        <v>0</v>
      </c>
      <c r="BD160" s="94">
        <v>0</v>
      </c>
      <c r="BE160" s="94">
        <v>0</v>
      </c>
      <c r="BF160" s="94">
        <v>0</v>
      </c>
      <c r="BG160" s="94">
        <v>1</v>
      </c>
      <c r="BH160" s="94">
        <v>0</v>
      </c>
      <c r="BI160" s="94">
        <v>0</v>
      </c>
      <c r="BJ160" s="94">
        <v>0</v>
      </c>
      <c r="BK160" s="94">
        <v>0</v>
      </c>
      <c r="BL160" s="94">
        <v>0</v>
      </c>
      <c r="BM160" s="94">
        <v>0</v>
      </c>
      <c r="BN160" s="94">
        <v>0</v>
      </c>
      <c r="BO160" s="94">
        <v>0</v>
      </c>
      <c r="BP160" s="94">
        <v>0</v>
      </c>
      <c r="BQ160" s="94">
        <v>0</v>
      </c>
      <c r="BR160" s="94">
        <v>0</v>
      </c>
      <c r="BS160" s="94">
        <v>0</v>
      </c>
      <c r="BT160" s="94">
        <v>0</v>
      </c>
      <c r="BU160" s="94"/>
      <c r="BV160" s="94">
        <v>0</v>
      </c>
      <c r="BW160" s="94">
        <v>0</v>
      </c>
      <c r="BX160" s="578">
        <v>0</v>
      </c>
      <c r="BY160" s="94">
        <v>0</v>
      </c>
      <c r="BZ160" s="94">
        <v>0</v>
      </c>
    </row>
    <row r="161" spans="1:78" s="2" customFormat="1" ht="11.45" hidden="1" customHeight="1" x14ac:dyDescent="0.2">
      <c r="A161" s="95"/>
      <c r="B161" s="312"/>
      <c r="C161" s="346" t="s">
        <v>488</v>
      </c>
      <c r="D161" s="312"/>
      <c r="E161" s="127"/>
      <c r="F161" s="126"/>
      <c r="G161" s="241" t="s">
        <v>488</v>
      </c>
      <c r="H161" s="241" t="s">
        <v>488</v>
      </c>
      <c r="I161" s="944"/>
      <c r="J161" s="103"/>
      <c r="K161" s="104"/>
      <c r="L161" s="105"/>
      <c r="M161" s="105"/>
      <c r="N161" s="105"/>
      <c r="O161" s="372" t="s">
        <v>488</v>
      </c>
      <c r="P161" s="352"/>
      <c r="Q161" s="241">
        <v>0</v>
      </c>
      <c r="R161" s="241">
        <v>0</v>
      </c>
      <c r="S161" s="241">
        <v>0</v>
      </c>
      <c r="T161" s="228"/>
      <c r="U161" s="340">
        <v>0</v>
      </c>
      <c r="V161" s="227"/>
      <c r="W161" s="5"/>
      <c r="X161" s="108" t="s">
        <v>488</v>
      </c>
      <c r="Y161" s="109" t="s">
        <v>1625</v>
      </c>
      <c r="Z161" s="123">
        <v>0</v>
      </c>
      <c r="AA161" s="83" t="s">
        <v>488</v>
      </c>
      <c r="AB161" s="83" t="s">
        <v>488</v>
      </c>
      <c r="AC161" s="83" t="s">
        <v>488</v>
      </c>
      <c r="AE161" s="93" t="s">
        <v>2869</v>
      </c>
      <c r="AF161" s="93"/>
      <c r="AG161" s="96" t="s">
        <v>488</v>
      </c>
      <c r="AH161" s="96" t="s">
        <v>488</v>
      </c>
      <c r="AI161" s="96" t="s">
        <v>488</v>
      </c>
      <c r="AJ161" s="96" t="s">
        <v>488</v>
      </c>
      <c r="AK161" s="96" t="s">
        <v>488</v>
      </c>
      <c r="AL161" s="96" t="s">
        <v>488</v>
      </c>
      <c r="AM161" s="96" t="s">
        <v>488</v>
      </c>
      <c r="AN161" s="96" t="s">
        <v>488</v>
      </c>
      <c r="AO161" s="96" t="s">
        <v>488</v>
      </c>
      <c r="AP161" s="96" t="s">
        <v>488</v>
      </c>
      <c r="AQ161" s="96" t="s">
        <v>488</v>
      </c>
      <c r="AR161" s="96" t="s">
        <v>488</v>
      </c>
      <c r="AS161" s="96" t="s">
        <v>488</v>
      </c>
      <c r="AT161" s="96" t="s">
        <v>488</v>
      </c>
      <c r="AU161" s="96" t="s">
        <v>488</v>
      </c>
      <c r="AV161" s="96" t="s">
        <v>488</v>
      </c>
      <c r="AW161" s="96" t="s">
        <v>488</v>
      </c>
      <c r="AX161" s="96" t="s">
        <v>488</v>
      </c>
      <c r="AY161" s="344"/>
      <c r="AZ161" s="93"/>
      <c r="BA161" s="93">
        <v>0</v>
      </c>
      <c r="BB161" s="94">
        <v>0</v>
      </c>
      <c r="BC161" s="93">
        <v>0</v>
      </c>
      <c r="BD161" s="94">
        <v>0</v>
      </c>
      <c r="BE161" s="94">
        <v>0</v>
      </c>
      <c r="BF161" s="94">
        <v>0</v>
      </c>
      <c r="BG161" s="94">
        <v>1</v>
      </c>
      <c r="BH161" s="94">
        <v>0</v>
      </c>
      <c r="BI161" s="94">
        <v>0</v>
      </c>
      <c r="BJ161" s="94">
        <v>0</v>
      </c>
      <c r="BK161" s="94">
        <v>0</v>
      </c>
      <c r="BL161" s="94">
        <v>0</v>
      </c>
      <c r="BM161" s="94">
        <v>0</v>
      </c>
      <c r="BN161" s="94">
        <v>0</v>
      </c>
      <c r="BO161" s="94">
        <v>0</v>
      </c>
      <c r="BP161" s="94">
        <v>0</v>
      </c>
      <c r="BQ161" s="94">
        <v>0</v>
      </c>
      <c r="BR161" s="94">
        <v>0</v>
      </c>
      <c r="BS161" s="94">
        <v>0</v>
      </c>
      <c r="BT161" s="94">
        <v>0</v>
      </c>
      <c r="BU161" s="94"/>
      <c r="BV161" s="94">
        <v>0</v>
      </c>
      <c r="BW161" s="94">
        <v>0</v>
      </c>
      <c r="BX161" s="578">
        <v>0</v>
      </c>
      <c r="BY161" s="94">
        <v>0</v>
      </c>
      <c r="BZ161" s="94">
        <v>0</v>
      </c>
    </row>
    <row r="162" spans="1:78" s="2" customFormat="1" ht="11.45" hidden="1" customHeight="1" x14ac:dyDescent="0.2">
      <c r="A162" s="95"/>
      <c r="B162" s="312"/>
      <c r="C162" s="346" t="s">
        <v>488</v>
      </c>
      <c r="D162" s="312"/>
      <c r="E162" s="127"/>
      <c r="F162" s="126"/>
      <c r="G162" s="241" t="s">
        <v>488</v>
      </c>
      <c r="H162" s="241" t="s">
        <v>488</v>
      </c>
      <c r="I162" s="944"/>
      <c r="J162" s="103"/>
      <c r="K162" s="104"/>
      <c r="L162" s="105"/>
      <c r="M162" s="105"/>
      <c r="N162" s="105"/>
      <c r="O162" s="372" t="s">
        <v>488</v>
      </c>
      <c r="P162" s="352"/>
      <c r="Q162" s="241">
        <v>0</v>
      </c>
      <c r="R162" s="241">
        <v>0</v>
      </c>
      <c r="S162" s="241">
        <v>0</v>
      </c>
      <c r="T162" s="228"/>
      <c r="U162" s="340">
        <v>0</v>
      </c>
      <c r="V162" s="227"/>
      <c r="W162" s="5"/>
      <c r="X162" s="108" t="s">
        <v>488</v>
      </c>
      <c r="Y162" s="109" t="s">
        <v>1625</v>
      </c>
      <c r="Z162" s="123">
        <v>0</v>
      </c>
      <c r="AA162" s="83" t="s">
        <v>488</v>
      </c>
      <c r="AB162" s="83" t="s">
        <v>488</v>
      </c>
      <c r="AC162" s="83" t="s">
        <v>488</v>
      </c>
      <c r="AE162" s="93" t="s">
        <v>2869</v>
      </c>
      <c r="AF162" s="93"/>
      <c r="AG162" s="96" t="s">
        <v>488</v>
      </c>
      <c r="AH162" s="96" t="s">
        <v>488</v>
      </c>
      <c r="AI162" s="96" t="s">
        <v>488</v>
      </c>
      <c r="AJ162" s="96" t="s">
        <v>488</v>
      </c>
      <c r="AK162" s="96" t="s">
        <v>488</v>
      </c>
      <c r="AL162" s="96" t="s">
        <v>488</v>
      </c>
      <c r="AM162" s="96" t="s">
        <v>488</v>
      </c>
      <c r="AN162" s="96" t="s">
        <v>488</v>
      </c>
      <c r="AO162" s="96" t="s">
        <v>488</v>
      </c>
      <c r="AP162" s="96" t="s">
        <v>488</v>
      </c>
      <c r="AQ162" s="96" t="s">
        <v>488</v>
      </c>
      <c r="AR162" s="96" t="s">
        <v>488</v>
      </c>
      <c r="AS162" s="96" t="s">
        <v>488</v>
      </c>
      <c r="AT162" s="96" t="s">
        <v>488</v>
      </c>
      <c r="AU162" s="96" t="s">
        <v>488</v>
      </c>
      <c r="AV162" s="96" t="s">
        <v>488</v>
      </c>
      <c r="AW162" s="96" t="s">
        <v>488</v>
      </c>
      <c r="AX162" s="96" t="s">
        <v>488</v>
      </c>
      <c r="AY162" s="344"/>
      <c r="AZ162" s="93"/>
      <c r="BA162" s="93">
        <v>0</v>
      </c>
      <c r="BB162" s="94">
        <v>0</v>
      </c>
      <c r="BC162" s="93">
        <v>0</v>
      </c>
      <c r="BD162" s="94">
        <v>0</v>
      </c>
      <c r="BE162" s="94">
        <v>0</v>
      </c>
      <c r="BF162" s="94">
        <v>0</v>
      </c>
      <c r="BG162" s="94">
        <v>1</v>
      </c>
      <c r="BH162" s="94">
        <v>0</v>
      </c>
      <c r="BI162" s="94">
        <v>0</v>
      </c>
      <c r="BJ162" s="94">
        <v>0</v>
      </c>
      <c r="BK162" s="94">
        <v>0</v>
      </c>
      <c r="BL162" s="94">
        <v>0</v>
      </c>
      <c r="BM162" s="94">
        <v>0</v>
      </c>
      <c r="BN162" s="94">
        <v>0</v>
      </c>
      <c r="BO162" s="94">
        <v>0</v>
      </c>
      <c r="BP162" s="94">
        <v>0</v>
      </c>
      <c r="BQ162" s="94">
        <v>0</v>
      </c>
      <c r="BR162" s="94">
        <v>0</v>
      </c>
      <c r="BS162" s="94">
        <v>0</v>
      </c>
      <c r="BT162" s="94">
        <v>0</v>
      </c>
      <c r="BU162" s="94"/>
      <c r="BV162" s="94">
        <v>0</v>
      </c>
      <c r="BW162" s="94">
        <v>0</v>
      </c>
      <c r="BX162" s="578">
        <v>0</v>
      </c>
      <c r="BY162" s="94">
        <v>0</v>
      </c>
      <c r="BZ162" s="94">
        <v>0</v>
      </c>
    </row>
    <row r="163" spans="1:78" s="2" customFormat="1" ht="11.45" hidden="1" customHeight="1" x14ac:dyDescent="0.2">
      <c r="A163" s="95"/>
      <c r="B163" s="312"/>
      <c r="C163" s="346" t="s">
        <v>488</v>
      </c>
      <c r="D163" s="312"/>
      <c r="E163" s="127"/>
      <c r="F163" s="126"/>
      <c r="G163" s="241" t="s">
        <v>488</v>
      </c>
      <c r="H163" s="241" t="s">
        <v>488</v>
      </c>
      <c r="I163" s="944"/>
      <c r="J163" s="103"/>
      <c r="K163" s="104"/>
      <c r="L163" s="105"/>
      <c r="M163" s="105"/>
      <c r="N163" s="105"/>
      <c r="O163" s="372" t="s">
        <v>488</v>
      </c>
      <c r="P163" s="352"/>
      <c r="Q163" s="241">
        <v>0</v>
      </c>
      <c r="R163" s="241">
        <v>0</v>
      </c>
      <c r="S163" s="241">
        <v>0</v>
      </c>
      <c r="T163" s="228"/>
      <c r="U163" s="340">
        <v>0</v>
      </c>
      <c r="V163" s="227"/>
      <c r="W163" s="5"/>
      <c r="X163" s="108" t="s">
        <v>488</v>
      </c>
      <c r="Y163" s="109" t="s">
        <v>1625</v>
      </c>
      <c r="Z163" s="123">
        <v>0</v>
      </c>
      <c r="AA163" s="83" t="s">
        <v>488</v>
      </c>
      <c r="AB163" s="83" t="s">
        <v>488</v>
      </c>
      <c r="AC163" s="83" t="s">
        <v>488</v>
      </c>
      <c r="AE163" s="93" t="s">
        <v>2869</v>
      </c>
      <c r="AF163" s="93"/>
      <c r="AG163" s="96" t="s">
        <v>488</v>
      </c>
      <c r="AH163" s="96" t="s">
        <v>488</v>
      </c>
      <c r="AI163" s="96" t="s">
        <v>488</v>
      </c>
      <c r="AJ163" s="96" t="s">
        <v>488</v>
      </c>
      <c r="AK163" s="96" t="s">
        <v>488</v>
      </c>
      <c r="AL163" s="96" t="s">
        <v>488</v>
      </c>
      <c r="AM163" s="96" t="s">
        <v>488</v>
      </c>
      <c r="AN163" s="96" t="s">
        <v>488</v>
      </c>
      <c r="AO163" s="96" t="s">
        <v>488</v>
      </c>
      <c r="AP163" s="96" t="s">
        <v>488</v>
      </c>
      <c r="AQ163" s="96" t="s">
        <v>488</v>
      </c>
      <c r="AR163" s="96" t="s">
        <v>488</v>
      </c>
      <c r="AS163" s="96" t="s">
        <v>488</v>
      </c>
      <c r="AT163" s="96" t="s">
        <v>488</v>
      </c>
      <c r="AU163" s="96" t="s">
        <v>488</v>
      </c>
      <c r="AV163" s="96" t="s">
        <v>488</v>
      </c>
      <c r="AW163" s="96" t="s">
        <v>488</v>
      </c>
      <c r="AX163" s="96" t="s">
        <v>488</v>
      </c>
      <c r="AY163" s="344"/>
      <c r="AZ163" s="93"/>
      <c r="BA163" s="93">
        <v>0</v>
      </c>
      <c r="BB163" s="94">
        <v>0</v>
      </c>
      <c r="BC163" s="93">
        <v>0</v>
      </c>
      <c r="BD163" s="94">
        <v>0</v>
      </c>
      <c r="BE163" s="94">
        <v>0</v>
      </c>
      <c r="BF163" s="94">
        <v>0</v>
      </c>
      <c r="BG163" s="94">
        <v>1</v>
      </c>
      <c r="BH163" s="94">
        <v>0</v>
      </c>
      <c r="BI163" s="94">
        <v>0</v>
      </c>
      <c r="BJ163" s="94">
        <v>0</v>
      </c>
      <c r="BK163" s="94">
        <v>0</v>
      </c>
      <c r="BL163" s="94">
        <v>0</v>
      </c>
      <c r="BM163" s="94">
        <v>0</v>
      </c>
      <c r="BN163" s="94">
        <v>0</v>
      </c>
      <c r="BO163" s="94">
        <v>0</v>
      </c>
      <c r="BP163" s="94">
        <v>0</v>
      </c>
      <c r="BQ163" s="94">
        <v>0</v>
      </c>
      <c r="BR163" s="94">
        <v>0</v>
      </c>
      <c r="BS163" s="94">
        <v>0</v>
      </c>
      <c r="BT163" s="94">
        <v>0</v>
      </c>
      <c r="BU163" s="94"/>
      <c r="BV163" s="94">
        <v>0</v>
      </c>
      <c r="BW163" s="94">
        <v>0</v>
      </c>
      <c r="BX163" s="578">
        <v>0</v>
      </c>
      <c r="BY163" s="94">
        <v>0</v>
      </c>
      <c r="BZ163" s="94">
        <v>0</v>
      </c>
    </row>
    <row r="164" spans="1:78" s="2" customFormat="1" ht="11.45" hidden="1" customHeight="1" x14ac:dyDescent="0.2">
      <c r="A164" s="95"/>
      <c r="B164" s="312"/>
      <c r="C164" s="346" t="s">
        <v>488</v>
      </c>
      <c r="D164" s="312"/>
      <c r="E164" s="127"/>
      <c r="F164" s="126"/>
      <c r="G164" s="241" t="s">
        <v>488</v>
      </c>
      <c r="H164" s="241" t="s">
        <v>488</v>
      </c>
      <c r="I164" s="944"/>
      <c r="J164" s="103"/>
      <c r="K164" s="104"/>
      <c r="L164" s="105"/>
      <c r="M164" s="105"/>
      <c r="N164" s="105"/>
      <c r="O164" s="372" t="s">
        <v>488</v>
      </c>
      <c r="P164" s="352"/>
      <c r="Q164" s="241">
        <v>0</v>
      </c>
      <c r="R164" s="241">
        <v>0</v>
      </c>
      <c r="S164" s="241">
        <v>0</v>
      </c>
      <c r="T164" s="228"/>
      <c r="U164" s="340">
        <v>0</v>
      </c>
      <c r="V164" s="227"/>
      <c r="W164" s="5"/>
      <c r="X164" s="108" t="s">
        <v>488</v>
      </c>
      <c r="Y164" s="109" t="s">
        <v>1625</v>
      </c>
      <c r="Z164" s="123">
        <v>0</v>
      </c>
      <c r="AA164" s="83" t="s">
        <v>488</v>
      </c>
      <c r="AB164" s="83" t="s">
        <v>488</v>
      </c>
      <c r="AC164" s="83" t="s">
        <v>488</v>
      </c>
      <c r="AE164" s="93" t="s">
        <v>2869</v>
      </c>
      <c r="AF164" s="93"/>
      <c r="AG164" s="96" t="s">
        <v>488</v>
      </c>
      <c r="AH164" s="96" t="s">
        <v>488</v>
      </c>
      <c r="AI164" s="96" t="s">
        <v>488</v>
      </c>
      <c r="AJ164" s="96" t="s">
        <v>488</v>
      </c>
      <c r="AK164" s="96" t="s">
        <v>488</v>
      </c>
      <c r="AL164" s="96" t="s">
        <v>488</v>
      </c>
      <c r="AM164" s="96" t="s">
        <v>488</v>
      </c>
      <c r="AN164" s="96" t="s">
        <v>488</v>
      </c>
      <c r="AO164" s="96" t="s">
        <v>488</v>
      </c>
      <c r="AP164" s="96" t="s">
        <v>488</v>
      </c>
      <c r="AQ164" s="96" t="s">
        <v>488</v>
      </c>
      <c r="AR164" s="96" t="s">
        <v>488</v>
      </c>
      <c r="AS164" s="96" t="s">
        <v>488</v>
      </c>
      <c r="AT164" s="96" t="s">
        <v>488</v>
      </c>
      <c r="AU164" s="96" t="s">
        <v>488</v>
      </c>
      <c r="AV164" s="96" t="s">
        <v>488</v>
      </c>
      <c r="AW164" s="96" t="s">
        <v>488</v>
      </c>
      <c r="AX164" s="96" t="s">
        <v>488</v>
      </c>
      <c r="AY164" s="344"/>
      <c r="AZ164" s="93"/>
      <c r="BA164" s="93">
        <v>0</v>
      </c>
      <c r="BB164" s="94">
        <v>0</v>
      </c>
      <c r="BC164" s="93">
        <v>0</v>
      </c>
      <c r="BD164" s="94">
        <v>0</v>
      </c>
      <c r="BE164" s="94">
        <v>0</v>
      </c>
      <c r="BF164" s="94">
        <v>0</v>
      </c>
      <c r="BG164" s="94">
        <v>1</v>
      </c>
      <c r="BH164" s="94">
        <v>0</v>
      </c>
      <c r="BI164" s="94">
        <v>0</v>
      </c>
      <c r="BJ164" s="94">
        <v>0</v>
      </c>
      <c r="BK164" s="94">
        <v>0</v>
      </c>
      <c r="BL164" s="94">
        <v>0</v>
      </c>
      <c r="BM164" s="94">
        <v>0</v>
      </c>
      <c r="BN164" s="94">
        <v>0</v>
      </c>
      <c r="BO164" s="94">
        <v>0</v>
      </c>
      <c r="BP164" s="94">
        <v>0</v>
      </c>
      <c r="BQ164" s="94">
        <v>0</v>
      </c>
      <c r="BR164" s="94">
        <v>0</v>
      </c>
      <c r="BS164" s="94">
        <v>0</v>
      </c>
      <c r="BT164" s="94">
        <v>0</v>
      </c>
      <c r="BU164" s="94"/>
      <c r="BV164" s="94">
        <v>0</v>
      </c>
      <c r="BW164" s="94">
        <v>0</v>
      </c>
      <c r="BX164" s="578">
        <v>0</v>
      </c>
      <c r="BY164" s="94">
        <v>0</v>
      </c>
      <c r="BZ164" s="94">
        <v>0</v>
      </c>
    </row>
    <row r="165" spans="1:78" s="2" customFormat="1" ht="11.45" hidden="1" customHeight="1" x14ac:dyDescent="0.2">
      <c r="A165" s="95"/>
      <c r="B165" s="312"/>
      <c r="C165" s="346" t="s">
        <v>488</v>
      </c>
      <c r="D165" s="312"/>
      <c r="E165" s="127"/>
      <c r="F165" s="126"/>
      <c r="G165" s="241" t="s">
        <v>488</v>
      </c>
      <c r="H165" s="241" t="s">
        <v>488</v>
      </c>
      <c r="I165" s="944"/>
      <c r="J165" s="103"/>
      <c r="K165" s="104"/>
      <c r="L165" s="105"/>
      <c r="M165" s="105"/>
      <c r="N165" s="105"/>
      <c r="O165" s="372" t="s">
        <v>488</v>
      </c>
      <c r="P165" s="352"/>
      <c r="Q165" s="241">
        <v>0</v>
      </c>
      <c r="R165" s="241">
        <v>0</v>
      </c>
      <c r="S165" s="241">
        <v>0</v>
      </c>
      <c r="T165" s="228"/>
      <c r="U165" s="340">
        <v>0</v>
      </c>
      <c r="V165" s="227"/>
      <c r="W165" s="5"/>
      <c r="X165" s="108" t="s">
        <v>488</v>
      </c>
      <c r="Y165" s="109" t="s">
        <v>1625</v>
      </c>
      <c r="Z165" s="123">
        <v>0</v>
      </c>
      <c r="AA165" s="83" t="s">
        <v>488</v>
      </c>
      <c r="AB165" s="83" t="s">
        <v>488</v>
      </c>
      <c r="AC165" s="83" t="s">
        <v>488</v>
      </c>
      <c r="AE165" s="93" t="s">
        <v>2869</v>
      </c>
      <c r="AF165" s="93"/>
      <c r="AG165" s="96" t="s">
        <v>488</v>
      </c>
      <c r="AH165" s="96" t="s">
        <v>488</v>
      </c>
      <c r="AI165" s="96" t="s">
        <v>488</v>
      </c>
      <c r="AJ165" s="96" t="s">
        <v>488</v>
      </c>
      <c r="AK165" s="96" t="s">
        <v>488</v>
      </c>
      <c r="AL165" s="96" t="s">
        <v>488</v>
      </c>
      <c r="AM165" s="96" t="s">
        <v>488</v>
      </c>
      <c r="AN165" s="96" t="s">
        <v>488</v>
      </c>
      <c r="AO165" s="96" t="s">
        <v>488</v>
      </c>
      <c r="AP165" s="96" t="s">
        <v>488</v>
      </c>
      <c r="AQ165" s="96" t="s">
        <v>488</v>
      </c>
      <c r="AR165" s="96" t="s">
        <v>488</v>
      </c>
      <c r="AS165" s="96" t="s">
        <v>488</v>
      </c>
      <c r="AT165" s="96" t="s">
        <v>488</v>
      </c>
      <c r="AU165" s="96" t="s">
        <v>488</v>
      </c>
      <c r="AV165" s="96" t="s">
        <v>488</v>
      </c>
      <c r="AW165" s="96" t="s">
        <v>488</v>
      </c>
      <c r="AX165" s="96" t="s">
        <v>488</v>
      </c>
      <c r="AY165" s="344"/>
      <c r="AZ165" s="93"/>
      <c r="BA165" s="93">
        <v>0</v>
      </c>
      <c r="BB165" s="94">
        <v>0</v>
      </c>
      <c r="BC165" s="93">
        <v>0</v>
      </c>
      <c r="BD165" s="94">
        <v>0</v>
      </c>
      <c r="BE165" s="94">
        <v>0</v>
      </c>
      <c r="BF165" s="94">
        <v>0</v>
      </c>
      <c r="BG165" s="94">
        <v>1</v>
      </c>
      <c r="BH165" s="94">
        <v>0</v>
      </c>
      <c r="BI165" s="94">
        <v>0</v>
      </c>
      <c r="BJ165" s="94">
        <v>0</v>
      </c>
      <c r="BK165" s="94">
        <v>0</v>
      </c>
      <c r="BL165" s="94">
        <v>0</v>
      </c>
      <c r="BM165" s="94">
        <v>0</v>
      </c>
      <c r="BN165" s="94">
        <v>0</v>
      </c>
      <c r="BO165" s="94">
        <v>0</v>
      </c>
      <c r="BP165" s="94">
        <v>0</v>
      </c>
      <c r="BQ165" s="94">
        <v>0</v>
      </c>
      <c r="BR165" s="94">
        <v>0</v>
      </c>
      <c r="BS165" s="94">
        <v>0</v>
      </c>
      <c r="BT165" s="94">
        <v>0</v>
      </c>
      <c r="BU165" s="94"/>
      <c r="BV165" s="94">
        <v>0</v>
      </c>
      <c r="BW165" s="94">
        <v>0</v>
      </c>
      <c r="BX165" s="578">
        <v>0</v>
      </c>
      <c r="BY165" s="94">
        <v>0</v>
      </c>
      <c r="BZ165" s="94">
        <v>0</v>
      </c>
    </row>
    <row r="166" spans="1:78" s="2" customFormat="1" ht="11.45" hidden="1" customHeight="1" x14ac:dyDescent="0.2">
      <c r="A166" s="95"/>
      <c r="B166" s="312"/>
      <c r="C166" s="346" t="s">
        <v>488</v>
      </c>
      <c r="D166" s="312"/>
      <c r="E166" s="127"/>
      <c r="F166" s="126"/>
      <c r="G166" s="241" t="s">
        <v>488</v>
      </c>
      <c r="H166" s="241" t="s">
        <v>488</v>
      </c>
      <c r="I166" s="944"/>
      <c r="J166" s="103"/>
      <c r="K166" s="104"/>
      <c r="L166" s="105"/>
      <c r="M166" s="105"/>
      <c r="N166" s="105"/>
      <c r="O166" s="372" t="s">
        <v>488</v>
      </c>
      <c r="P166" s="352"/>
      <c r="Q166" s="241">
        <v>0</v>
      </c>
      <c r="R166" s="241">
        <v>0</v>
      </c>
      <c r="S166" s="241">
        <v>0</v>
      </c>
      <c r="T166" s="228"/>
      <c r="U166" s="340">
        <v>0</v>
      </c>
      <c r="V166" s="227"/>
      <c r="W166" s="5"/>
      <c r="X166" s="108" t="s">
        <v>488</v>
      </c>
      <c r="Y166" s="109" t="s">
        <v>1625</v>
      </c>
      <c r="Z166" s="123">
        <v>0</v>
      </c>
      <c r="AA166" s="83" t="s">
        <v>488</v>
      </c>
      <c r="AB166" s="83" t="s">
        <v>488</v>
      </c>
      <c r="AC166" s="83" t="s">
        <v>488</v>
      </c>
      <c r="AE166" s="93" t="s">
        <v>2869</v>
      </c>
      <c r="AF166" s="93"/>
      <c r="AG166" s="96" t="s">
        <v>488</v>
      </c>
      <c r="AH166" s="96" t="s">
        <v>488</v>
      </c>
      <c r="AI166" s="96" t="s">
        <v>488</v>
      </c>
      <c r="AJ166" s="96" t="s">
        <v>488</v>
      </c>
      <c r="AK166" s="96" t="s">
        <v>488</v>
      </c>
      <c r="AL166" s="96" t="s">
        <v>488</v>
      </c>
      <c r="AM166" s="96" t="s">
        <v>488</v>
      </c>
      <c r="AN166" s="96" t="s">
        <v>488</v>
      </c>
      <c r="AO166" s="96" t="s">
        <v>488</v>
      </c>
      <c r="AP166" s="96" t="s">
        <v>488</v>
      </c>
      <c r="AQ166" s="96" t="s">
        <v>488</v>
      </c>
      <c r="AR166" s="96" t="s">
        <v>488</v>
      </c>
      <c r="AS166" s="96" t="s">
        <v>488</v>
      </c>
      <c r="AT166" s="96" t="s">
        <v>488</v>
      </c>
      <c r="AU166" s="96" t="s">
        <v>488</v>
      </c>
      <c r="AV166" s="96" t="s">
        <v>488</v>
      </c>
      <c r="AW166" s="96" t="s">
        <v>488</v>
      </c>
      <c r="AX166" s="96" t="s">
        <v>488</v>
      </c>
      <c r="AY166" s="344"/>
      <c r="AZ166" s="93"/>
      <c r="BA166" s="93">
        <v>0</v>
      </c>
      <c r="BB166" s="94">
        <v>0</v>
      </c>
      <c r="BC166" s="93">
        <v>0</v>
      </c>
      <c r="BD166" s="94">
        <v>0</v>
      </c>
      <c r="BE166" s="94">
        <v>0</v>
      </c>
      <c r="BF166" s="94">
        <v>0</v>
      </c>
      <c r="BG166" s="94">
        <v>1</v>
      </c>
      <c r="BH166" s="94">
        <v>0</v>
      </c>
      <c r="BI166" s="94">
        <v>0</v>
      </c>
      <c r="BJ166" s="94">
        <v>0</v>
      </c>
      <c r="BK166" s="94">
        <v>0</v>
      </c>
      <c r="BL166" s="94">
        <v>0</v>
      </c>
      <c r="BM166" s="94">
        <v>0</v>
      </c>
      <c r="BN166" s="94">
        <v>0</v>
      </c>
      <c r="BO166" s="94">
        <v>0</v>
      </c>
      <c r="BP166" s="94">
        <v>0</v>
      </c>
      <c r="BQ166" s="94">
        <v>0</v>
      </c>
      <c r="BR166" s="94">
        <v>0</v>
      </c>
      <c r="BS166" s="94">
        <v>0</v>
      </c>
      <c r="BT166" s="94">
        <v>0</v>
      </c>
      <c r="BU166" s="94"/>
      <c r="BV166" s="94">
        <v>0</v>
      </c>
      <c r="BW166" s="94">
        <v>0</v>
      </c>
      <c r="BX166" s="578">
        <v>0</v>
      </c>
      <c r="BY166" s="94">
        <v>0</v>
      </c>
      <c r="BZ166" s="94">
        <v>0</v>
      </c>
    </row>
    <row r="167" spans="1:78" s="2" customFormat="1" ht="11.45" hidden="1" customHeight="1" x14ac:dyDescent="0.2">
      <c r="A167" s="95"/>
      <c r="B167" s="312"/>
      <c r="C167" s="346" t="s">
        <v>488</v>
      </c>
      <c r="D167" s="312"/>
      <c r="E167" s="127"/>
      <c r="F167" s="126"/>
      <c r="G167" s="241" t="s">
        <v>488</v>
      </c>
      <c r="H167" s="241" t="s">
        <v>488</v>
      </c>
      <c r="I167" s="944"/>
      <c r="J167" s="103"/>
      <c r="K167" s="104"/>
      <c r="L167" s="105"/>
      <c r="M167" s="105"/>
      <c r="N167" s="105"/>
      <c r="O167" s="372" t="s">
        <v>488</v>
      </c>
      <c r="P167" s="352"/>
      <c r="Q167" s="241">
        <v>0</v>
      </c>
      <c r="R167" s="241">
        <v>0</v>
      </c>
      <c r="S167" s="241">
        <v>0</v>
      </c>
      <c r="T167" s="228"/>
      <c r="U167" s="340">
        <v>0</v>
      </c>
      <c r="V167" s="227"/>
      <c r="W167" s="5"/>
      <c r="X167" s="108" t="s">
        <v>488</v>
      </c>
      <c r="Y167" s="109" t="s">
        <v>1625</v>
      </c>
      <c r="Z167" s="123">
        <v>0</v>
      </c>
      <c r="AA167" s="83" t="s">
        <v>488</v>
      </c>
      <c r="AB167" s="83" t="s">
        <v>488</v>
      </c>
      <c r="AC167" s="83" t="s">
        <v>488</v>
      </c>
      <c r="AE167" s="93" t="s">
        <v>2869</v>
      </c>
      <c r="AF167" s="93"/>
      <c r="AG167" s="96" t="s">
        <v>488</v>
      </c>
      <c r="AH167" s="96" t="s">
        <v>488</v>
      </c>
      <c r="AI167" s="96" t="s">
        <v>488</v>
      </c>
      <c r="AJ167" s="96" t="s">
        <v>488</v>
      </c>
      <c r="AK167" s="96" t="s">
        <v>488</v>
      </c>
      <c r="AL167" s="96" t="s">
        <v>488</v>
      </c>
      <c r="AM167" s="96" t="s">
        <v>488</v>
      </c>
      <c r="AN167" s="96" t="s">
        <v>488</v>
      </c>
      <c r="AO167" s="96" t="s">
        <v>488</v>
      </c>
      <c r="AP167" s="96" t="s">
        <v>488</v>
      </c>
      <c r="AQ167" s="96" t="s">
        <v>488</v>
      </c>
      <c r="AR167" s="96" t="s">
        <v>488</v>
      </c>
      <c r="AS167" s="96" t="s">
        <v>488</v>
      </c>
      <c r="AT167" s="96" t="s">
        <v>488</v>
      </c>
      <c r="AU167" s="96" t="s">
        <v>488</v>
      </c>
      <c r="AV167" s="96" t="s">
        <v>488</v>
      </c>
      <c r="AW167" s="96" t="s">
        <v>488</v>
      </c>
      <c r="AX167" s="96" t="s">
        <v>488</v>
      </c>
      <c r="AY167" s="344"/>
      <c r="AZ167" s="93"/>
      <c r="BA167" s="93">
        <v>0</v>
      </c>
      <c r="BB167" s="94">
        <v>0</v>
      </c>
      <c r="BC167" s="93">
        <v>0</v>
      </c>
      <c r="BD167" s="94">
        <v>0</v>
      </c>
      <c r="BE167" s="94">
        <v>0</v>
      </c>
      <c r="BF167" s="94">
        <v>0</v>
      </c>
      <c r="BG167" s="94">
        <v>1</v>
      </c>
      <c r="BH167" s="94">
        <v>0</v>
      </c>
      <c r="BI167" s="94">
        <v>0</v>
      </c>
      <c r="BJ167" s="94">
        <v>0</v>
      </c>
      <c r="BK167" s="94">
        <v>0</v>
      </c>
      <c r="BL167" s="94">
        <v>0</v>
      </c>
      <c r="BM167" s="94">
        <v>0</v>
      </c>
      <c r="BN167" s="94">
        <v>0</v>
      </c>
      <c r="BO167" s="94">
        <v>0</v>
      </c>
      <c r="BP167" s="94">
        <v>0</v>
      </c>
      <c r="BQ167" s="94">
        <v>0</v>
      </c>
      <c r="BR167" s="94">
        <v>0</v>
      </c>
      <c r="BS167" s="94">
        <v>0</v>
      </c>
      <c r="BT167" s="94">
        <v>0</v>
      </c>
      <c r="BU167" s="94"/>
      <c r="BV167" s="94">
        <v>0</v>
      </c>
      <c r="BW167" s="94">
        <v>0</v>
      </c>
      <c r="BX167" s="578">
        <v>0</v>
      </c>
      <c r="BY167" s="94">
        <v>0</v>
      </c>
      <c r="BZ167" s="94">
        <v>0</v>
      </c>
    </row>
    <row r="168" spans="1:78" s="2" customFormat="1" ht="11.45" hidden="1" customHeight="1" x14ac:dyDescent="0.2">
      <c r="A168" s="95"/>
      <c r="B168" s="312"/>
      <c r="C168" s="346" t="s">
        <v>488</v>
      </c>
      <c r="D168" s="312"/>
      <c r="E168" s="127"/>
      <c r="F168" s="126"/>
      <c r="G168" s="241" t="s">
        <v>488</v>
      </c>
      <c r="H168" s="241" t="s">
        <v>488</v>
      </c>
      <c r="I168" s="944"/>
      <c r="J168" s="103"/>
      <c r="K168" s="104"/>
      <c r="L168" s="105"/>
      <c r="M168" s="105"/>
      <c r="N168" s="105"/>
      <c r="O168" s="372" t="s">
        <v>488</v>
      </c>
      <c r="P168" s="352"/>
      <c r="Q168" s="241">
        <v>0</v>
      </c>
      <c r="R168" s="241">
        <v>0</v>
      </c>
      <c r="S168" s="241">
        <v>0</v>
      </c>
      <c r="T168" s="228"/>
      <c r="U168" s="340">
        <v>0</v>
      </c>
      <c r="V168" s="227"/>
      <c r="W168" s="5"/>
      <c r="X168" s="108" t="s">
        <v>488</v>
      </c>
      <c r="Y168" s="109" t="s">
        <v>1625</v>
      </c>
      <c r="Z168" s="123">
        <v>0</v>
      </c>
      <c r="AA168" s="83" t="s">
        <v>488</v>
      </c>
      <c r="AB168" s="83" t="s">
        <v>488</v>
      </c>
      <c r="AC168" s="83" t="s">
        <v>488</v>
      </c>
      <c r="AE168" s="93" t="s">
        <v>2869</v>
      </c>
      <c r="AF168" s="93"/>
      <c r="AG168" s="96" t="s">
        <v>488</v>
      </c>
      <c r="AH168" s="96" t="s">
        <v>488</v>
      </c>
      <c r="AI168" s="96" t="s">
        <v>488</v>
      </c>
      <c r="AJ168" s="96" t="s">
        <v>488</v>
      </c>
      <c r="AK168" s="96" t="s">
        <v>488</v>
      </c>
      <c r="AL168" s="96" t="s">
        <v>488</v>
      </c>
      <c r="AM168" s="96" t="s">
        <v>488</v>
      </c>
      <c r="AN168" s="96" t="s">
        <v>488</v>
      </c>
      <c r="AO168" s="96" t="s">
        <v>488</v>
      </c>
      <c r="AP168" s="96" t="s">
        <v>488</v>
      </c>
      <c r="AQ168" s="96" t="s">
        <v>488</v>
      </c>
      <c r="AR168" s="96" t="s">
        <v>488</v>
      </c>
      <c r="AS168" s="96" t="s">
        <v>488</v>
      </c>
      <c r="AT168" s="96" t="s">
        <v>488</v>
      </c>
      <c r="AU168" s="96" t="s">
        <v>488</v>
      </c>
      <c r="AV168" s="96" t="s">
        <v>488</v>
      </c>
      <c r="AW168" s="96" t="s">
        <v>488</v>
      </c>
      <c r="AX168" s="96" t="s">
        <v>488</v>
      </c>
      <c r="AY168" s="344"/>
      <c r="AZ168" s="93"/>
      <c r="BA168" s="93">
        <v>0</v>
      </c>
      <c r="BB168" s="94">
        <v>0</v>
      </c>
      <c r="BC168" s="93">
        <v>0</v>
      </c>
      <c r="BD168" s="94">
        <v>0</v>
      </c>
      <c r="BE168" s="94">
        <v>0</v>
      </c>
      <c r="BF168" s="94">
        <v>0</v>
      </c>
      <c r="BG168" s="94">
        <v>1</v>
      </c>
      <c r="BH168" s="94">
        <v>0</v>
      </c>
      <c r="BI168" s="94">
        <v>0</v>
      </c>
      <c r="BJ168" s="94">
        <v>0</v>
      </c>
      <c r="BK168" s="94">
        <v>0</v>
      </c>
      <c r="BL168" s="94">
        <v>0</v>
      </c>
      <c r="BM168" s="94">
        <v>0</v>
      </c>
      <c r="BN168" s="94">
        <v>0</v>
      </c>
      <c r="BO168" s="94">
        <v>0</v>
      </c>
      <c r="BP168" s="94">
        <v>0</v>
      </c>
      <c r="BQ168" s="94">
        <v>0</v>
      </c>
      <c r="BR168" s="94">
        <v>0</v>
      </c>
      <c r="BS168" s="94">
        <v>0</v>
      </c>
      <c r="BT168" s="94">
        <v>0</v>
      </c>
      <c r="BU168" s="94"/>
      <c r="BV168" s="94">
        <v>0</v>
      </c>
      <c r="BW168" s="94">
        <v>0</v>
      </c>
      <c r="BX168" s="578">
        <v>0</v>
      </c>
      <c r="BY168" s="94">
        <v>0</v>
      </c>
      <c r="BZ168" s="94">
        <v>0</v>
      </c>
    </row>
    <row r="169" spans="1:78" s="2" customFormat="1" ht="11.45" hidden="1" customHeight="1" x14ac:dyDescent="0.2">
      <c r="A169" s="95"/>
      <c r="B169" s="312"/>
      <c r="C169" s="346" t="s">
        <v>488</v>
      </c>
      <c r="D169" s="312"/>
      <c r="E169" s="127"/>
      <c r="F169" s="126"/>
      <c r="G169" s="241" t="s">
        <v>488</v>
      </c>
      <c r="H169" s="241" t="s">
        <v>488</v>
      </c>
      <c r="I169" s="944"/>
      <c r="J169" s="103"/>
      <c r="K169" s="104"/>
      <c r="L169" s="105"/>
      <c r="M169" s="105"/>
      <c r="N169" s="105"/>
      <c r="O169" s="372" t="s">
        <v>488</v>
      </c>
      <c r="P169" s="352"/>
      <c r="Q169" s="241">
        <v>0</v>
      </c>
      <c r="R169" s="241">
        <v>0</v>
      </c>
      <c r="S169" s="241">
        <v>0</v>
      </c>
      <c r="T169" s="228"/>
      <c r="U169" s="340">
        <v>0</v>
      </c>
      <c r="V169" s="227"/>
      <c r="W169" s="5"/>
      <c r="X169" s="108" t="s">
        <v>488</v>
      </c>
      <c r="Y169" s="109" t="s">
        <v>1625</v>
      </c>
      <c r="Z169" s="123">
        <v>0</v>
      </c>
      <c r="AA169" s="83" t="s">
        <v>488</v>
      </c>
      <c r="AB169" s="83" t="s">
        <v>488</v>
      </c>
      <c r="AC169" s="83" t="s">
        <v>488</v>
      </c>
      <c r="AE169" s="93" t="s">
        <v>2869</v>
      </c>
      <c r="AF169" s="93"/>
      <c r="AG169" s="96" t="s">
        <v>488</v>
      </c>
      <c r="AH169" s="96" t="s">
        <v>488</v>
      </c>
      <c r="AI169" s="96" t="s">
        <v>488</v>
      </c>
      <c r="AJ169" s="96" t="s">
        <v>488</v>
      </c>
      <c r="AK169" s="96" t="s">
        <v>488</v>
      </c>
      <c r="AL169" s="96" t="s">
        <v>488</v>
      </c>
      <c r="AM169" s="96" t="s">
        <v>488</v>
      </c>
      <c r="AN169" s="96" t="s">
        <v>488</v>
      </c>
      <c r="AO169" s="96" t="s">
        <v>488</v>
      </c>
      <c r="AP169" s="96" t="s">
        <v>488</v>
      </c>
      <c r="AQ169" s="96" t="s">
        <v>488</v>
      </c>
      <c r="AR169" s="96" t="s">
        <v>488</v>
      </c>
      <c r="AS169" s="96" t="s">
        <v>488</v>
      </c>
      <c r="AT169" s="96" t="s">
        <v>488</v>
      </c>
      <c r="AU169" s="96" t="s">
        <v>488</v>
      </c>
      <c r="AV169" s="96" t="s">
        <v>488</v>
      </c>
      <c r="AW169" s="96" t="s">
        <v>488</v>
      </c>
      <c r="AX169" s="96" t="s">
        <v>488</v>
      </c>
      <c r="AY169" s="344"/>
      <c r="AZ169" s="93"/>
      <c r="BA169" s="93">
        <v>0</v>
      </c>
      <c r="BB169" s="94">
        <v>0</v>
      </c>
      <c r="BC169" s="93">
        <v>0</v>
      </c>
      <c r="BD169" s="94">
        <v>0</v>
      </c>
      <c r="BE169" s="94">
        <v>0</v>
      </c>
      <c r="BF169" s="94">
        <v>0</v>
      </c>
      <c r="BG169" s="94">
        <v>1</v>
      </c>
      <c r="BH169" s="94">
        <v>0</v>
      </c>
      <c r="BI169" s="94">
        <v>0</v>
      </c>
      <c r="BJ169" s="94">
        <v>0</v>
      </c>
      <c r="BK169" s="94">
        <v>0</v>
      </c>
      <c r="BL169" s="94">
        <v>0</v>
      </c>
      <c r="BM169" s="94">
        <v>0</v>
      </c>
      <c r="BN169" s="94">
        <v>0</v>
      </c>
      <c r="BO169" s="94">
        <v>0</v>
      </c>
      <c r="BP169" s="94">
        <v>0</v>
      </c>
      <c r="BQ169" s="94">
        <v>0</v>
      </c>
      <c r="BR169" s="94">
        <v>0</v>
      </c>
      <c r="BS169" s="94">
        <v>0</v>
      </c>
      <c r="BT169" s="94">
        <v>0</v>
      </c>
      <c r="BU169" s="94"/>
      <c r="BV169" s="94">
        <v>0</v>
      </c>
      <c r="BW169" s="94">
        <v>0</v>
      </c>
      <c r="BX169" s="578">
        <v>0</v>
      </c>
      <c r="BY169" s="94">
        <v>0</v>
      </c>
      <c r="BZ169" s="94">
        <v>0</v>
      </c>
    </row>
    <row r="170" spans="1:78" s="2" customFormat="1" ht="11.45" hidden="1" customHeight="1" x14ac:dyDescent="0.2">
      <c r="A170" s="95"/>
      <c r="B170" s="312"/>
      <c r="C170" s="347" t="s">
        <v>2383</v>
      </c>
      <c r="D170" s="312"/>
      <c r="E170" s="227"/>
      <c r="F170" s="228"/>
      <c r="G170" s="228"/>
      <c r="H170" s="353" t="s">
        <v>796</v>
      </c>
      <c r="I170" s="354"/>
      <c r="J170" s="259"/>
      <c r="K170" s="358">
        <v>0</v>
      </c>
      <c r="L170" s="352"/>
      <c r="M170" s="352"/>
      <c r="N170" s="352"/>
      <c r="O170" s="352"/>
      <c r="P170" s="352"/>
      <c r="Q170" s="358">
        <v>0</v>
      </c>
      <c r="R170" s="358">
        <v>0</v>
      </c>
      <c r="S170" s="358">
        <v>0</v>
      </c>
      <c r="T170" s="228"/>
      <c r="U170" s="358">
        <v>0</v>
      </c>
      <c r="V170" s="227"/>
      <c r="W170" s="5"/>
      <c r="X170" s="97" t="s">
        <v>2383</v>
      </c>
      <c r="Y170" s="83"/>
      <c r="AE170" s="93"/>
      <c r="AF170" s="93"/>
      <c r="AG170" s="93"/>
      <c r="AH170" s="93"/>
      <c r="AI170" s="93"/>
      <c r="AJ170" s="93"/>
      <c r="AK170" s="93"/>
      <c r="AL170" s="93"/>
      <c r="AM170" s="93"/>
      <c r="AN170" s="93"/>
      <c r="AO170" s="93"/>
      <c r="AP170" s="93"/>
      <c r="AQ170" s="93"/>
      <c r="AR170" s="93"/>
      <c r="AS170" s="93"/>
      <c r="AT170" s="93"/>
      <c r="AU170" s="93"/>
      <c r="AV170" s="93"/>
      <c r="AW170" s="93"/>
      <c r="AX170" s="93"/>
      <c r="AY170" s="93"/>
      <c r="AZ170" s="93"/>
    </row>
    <row r="171" spans="1:78" s="2" customFormat="1" ht="11.45" hidden="1" customHeight="1" x14ac:dyDescent="0.2">
      <c r="A171" s="95"/>
      <c r="B171" s="312"/>
      <c r="C171" s="312"/>
      <c r="D171" s="312"/>
      <c r="E171" s="227"/>
      <c r="F171" s="228"/>
      <c r="G171" s="228"/>
      <c r="H171" s="228"/>
      <c r="I171" s="354"/>
      <c r="J171" s="259"/>
      <c r="K171" s="259"/>
      <c r="L171" s="352"/>
      <c r="M171" s="352"/>
      <c r="N171" s="352"/>
      <c r="O171" s="352"/>
      <c r="P171" s="352"/>
      <c r="Q171" s="228"/>
      <c r="R171" s="228"/>
      <c r="S171" s="228"/>
      <c r="T171" s="228"/>
      <c r="U171" s="228"/>
      <c r="V171" s="227"/>
      <c r="Y171" s="83"/>
    </row>
    <row r="172" spans="1:78" s="2" customFormat="1" ht="11.45" hidden="1" customHeight="1" x14ac:dyDescent="0.2">
      <c r="A172" s="95"/>
      <c r="B172" s="312"/>
      <c r="C172" s="312"/>
      <c r="D172" s="312"/>
      <c r="E172" s="227"/>
      <c r="F172" s="228"/>
      <c r="G172" s="228"/>
      <c r="H172" s="228"/>
      <c r="I172" s="354"/>
      <c r="J172" s="259"/>
      <c r="K172" s="259"/>
      <c r="L172" s="352"/>
      <c r="M172" s="352"/>
      <c r="N172" s="352"/>
      <c r="O172" s="352"/>
      <c r="P172" s="352"/>
      <c r="Q172" s="228"/>
      <c r="R172" s="228"/>
      <c r="S172" s="228"/>
      <c r="T172" s="228"/>
      <c r="U172" s="228"/>
      <c r="V172" s="227"/>
      <c r="Y172" s="83"/>
    </row>
    <row r="173" spans="1:78" s="2" customFormat="1" ht="11.45" hidden="1" customHeight="1" x14ac:dyDescent="0.2">
      <c r="A173" s="95"/>
      <c r="B173" s="312"/>
      <c r="C173" s="312"/>
      <c r="D173" s="312"/>
      <c r="E173" s="227"/>
      <c r="F173" s="228"/>
      <c r="G173" s="228"/>
      <c r="H173" s="228"/>
      <c r="I173" s="354"/>
      <c r="J173" s="259"/>
      <c r="K173" s="259"/>
      <c r="L173" s="352"/>
      <c r="M173" s="352"/>
      <c r="N173" s="352"/>
      <c r="O173" s="352"/>
      <c r="P173" s="352"/>
      <c r="Q173" s="228"/>
      <c r="R173" s="228"/>
      <c r="S173" s="228"/>
      <c r="T173" s="228"/>
      <c r="U173" s="228"/>
      <c r="V173" s="227"/>
      <c r="Y173" s="83"/>
    </row>
    <row r="174" spans="1:78" s="2" customFormat="1" ht="11.45" hidden="1" customHeight="1" x14ac:dyDescent="0.2">
      <c r="A174" s="95"/>
      <c r="B174" s="312"/>
      <c r="C174" s="312"/>
      <c r="D174" s="312"/>
      <c r="E174" s="1357" t="s">
        <v>788</v>
      </c>
      <c r="F174" s="1357" t="s">
        <v>1637</v>
      </c>
      <c r="G174" s="1357" t="s">
        <v>1638</v>
      </c>
      <c r="H174" s="1357" t="s">
        <v>1639</v>
      </c>
      <c r="I174" s="1357" t="s">
        <v>2511</v>
      </c>
      <c r="J174" s="1357" t="s">
        <v>2512</v>
      </c>
      <c r="K174" s="1357" t="s">
        <v>1459</v>
      </c>
      <c r="L174" s="79" t="s">
        <v>660</v>
      </c>
      <c r="M174" s="85"/>
      <c r="N174" s="85"/>
      <c r="O174" s="80"/>
      <c r="P174" s="284"/>
      <c r="Q174" s="79" t="s">
        <v>1139</v>
      </c>
      <c r="R174" s="80"/>
      <c r="S174" s="1357" t="s">
        <v>1140</v>
      </c>
      <c r="T174" s="284"/>
      <c r="U174" s="1357" t="s">
        <v>758</v>
      </c>
      <c r="V174" s="227"/>
      <c r="Y174" s="83"/>
      <c r="BM174" s="83"/>
      <c r="BN174" s="83"/>
      <c r="BO174" s="83"/>
      <c r="BP174" s="83"/>
      <c r="BQ174" s="83"/>
      <c r="BR174" s="83"/>
      <c r="BS174" s="83"/>
      <c r="BT174" s="83"/>
    </row>
    <row r="175" spans="1:78" s="2" customFormat="1" ht="11.45" hidden="1" customHeight="1" x14ac:dyDescent="0.2">
      <c r="A175" s="95"/>
      <c r="B175" s="312"/>
      <c r="C175" s="312"/>
      <c r="D175" s="312"/>
      <c r="E175" s="1358"/>
      <c r="F175" s="1358"/>
      <c r="G175" s="1358"/>
      <c r="H175" s="1358"/>
      <c r="I175" s="1358"/>
      <c r="J175" s="1358"/>
      <c r="K175" s="1358"/>
      <c r="L175" s="37" t="s">
        <v>152</v>
      </c>
      <c r="M175" s="37" t="s">
        <v>671</v>
      </c>
      <c r="N175" s="37" t="s">
        <v>153</v>
      </c>
      <c r="O175" s="37" t="s">
        <v>758</v>
      </c>
      <c r="P175" s="284"/>
      <c r="Q175" s="37" t="s">
        <v>152</v>
      </c>
      <c r="R175" s="37" t="s">
        <v>671</v>
      </c>
      <c r="S175" s="1358"/>
      <c r="T175" s="284"/>
      <c r="U175" s="1358"/>
      <c r="V175" s="227"/>
      <c r="Y175" s="83"/>
      <c r="BA175" s="83" t="s">
        <v>1267</v>
      </c>
      <c r="BB175" s="83" t="s">
        <v>1267</v>
      </c>
      <c r="BC175" s="83" t="s">
        <v>884</v>
      </c>
      <c r="BD175" s="83" t="s">
        <v>884</v>
      </c>
      <c r="BE175" s="83" t="s">
        <v>1633</v>
      </c>
      <c r="BF175" s="83" t="s">
        <v>1635</v>
      </c>
      <c r="BG175" s="83" t="s">
        <v>1635</v>
      </c>
      <c r="BH175" s="83" t="s">
        <v>1635</v>
      </c>
      <c r="BI175" s="83" t="s">
        <v>2525</v>
      </c>
      <c r="BJ175" s="83" t="s">
        <v>1188</v>
      </c>
      <c r="BK175" s="83" t="s">
        <v>232</v>
      </c>
      <c r="BL175" s="83" t="s">
        <v>175</v>
      </c>
      <c r="BM175" s="83" t="s">
        <v>233</v>
      </c>
      <c r="BN175" s="83" t="s">
        <v>233</v>
      </c>
      <c r="BO175" s="83" t="s">
        <v>233</v>
      </c>
      <c r="BP175" s="83" t="s">
        <v>2702</v>
      </c>
      <c r="BQ175" s="83" t="s">
        <v>1423</v>
      </c>
      <c r="BR175" s="83" t="s">
        <v>235</v>
      </c>
      <c r="BS175" s="83" t="s">
        <v>1631</v>
      </c>
      <c r="BT175" s="83" t="s">
        <v>1631</v>
      </c>
      <c r="BU175" s="83" t="s">
        <v>548</v>
      </c>
      <c r="BV175" s="83"/>
      <c r="BW175" s="83" t="s">
        <v>1266</v>
      </c>
      <c r="BX175" s="83" t="s">
        <v>236</v>
      </c>
      <c r="BY175" s="83" t="s">
        <v>1641</v>
      </c>
      <c r="BZ175" s="83"/>
    </row>
    <row r="176" spans="1:78" s="2" customFormat="1" ht="11.45" hidden="1" customHeight="1" x14ac:dyDescent="0.2">
      <c r="A176" s="95" t="s">
        <v>1188</v>
      </c>
      <c r="B176" s="312"/>
      <c r="C176" s="312"/>
      <c r="D176" s="312"/>
      <c r="E176" s="1357"/>
      <c r="F176" s="1357"/>
      <c r="G176" s="1357"/>
      <c r="H176" s="1357"/>
      <c r="I176" s="1357"/>
      <c r="J176" s="1357"/>
      <c r="K176" s="1357"/>
      <c r="L176" s="79"/>
      <c r="M176" s="85"/>
      <c r="N176" s="85"/>
      <c r="O176" s="80"/>
      <c r="P176" s="284"/>
      <c r="Q176" s="79"/>
      <c r="R176" s="80"/>
      <c r="S176" s="1357"/>
      <c r="T176" s="284"/>
      <c r="U176" s="1357"/>
      <c r="V176" s="227"/>
      <c r="Y176" s="83"/>
      <c r="BE176" s="2" t="s">
        <v>516</v>
      </c>
      <c r="BM176" s="83"/>
      <c r="BN176" s="83"/>
      <c r="BO176" s="83"/>
      <c r="BP176" s="83"/>
      <c r="BQ176" s="83"/>
      <c r="BR176" s="83"/>
      <c r="BS176" s="83"/>
      <c r="BT176" s="83"/>
    </row>
    <row r="177" spans="1:78" s="2" customFormat="1" ht="11.45" hidden="1" customHeight="1" x14ac:dyDescent="0.2">
      <c r="A177" s="95" t="s">
        <v>1188</v>
      </c>
      <c r="B177" s="312"/>
      <c r="C177" s="312"/>
      <c r="D177" s="312"/>
      <c r="E177" s="1358"/>
      <c r="F177" s="1358"/>
      <c r="G177" s="1358"/>
      <c r="H177" s="1358"/>
      <c r="I177" s="1358"/>
      <c r="J177" s="1358"/>
      <c r="K177" s="1358"/>
      <c r="L177" s="37"/>
      <c r="M177" s="37"/>
      <c r="N177" s="37"/>
      <c r="O177" s="37"/>
      <c r="P177" s="284"/>
      <c r="Q177" s="37"/>
      <c r="R177" s="37"/>
      <c r="S177" s="1358"/>
      <c r="T177" s="284"/>
      <c r="U177" s="1358"/>
      <c r="V177" s="227"/>
      <c r="Y177" s="83"/>
      <c r="BA177" s="83"/>
      <c r="BB177" s="83"/>
      <c r="BC177" s="83"/>
      <c r="BD177" s="83"/>
      <c r="BE177" s="83"/>
      <c r="BF177" s="83"/>
      <c r="BG177" s="83"/>
      <c r="BH177" s="83"/>
      <c r="BI177" s="83"/>
      <c r="BJ177" s="83"/>
      <c r="BK177" s="83"/>
      <c r="BL177" s="83"/>
      <c r="BM177" s="83"/>
      <c r="BN177" s="83"/>
      <c r="BO177" s="83"/>
      <c r="BP177" s="83"/>
      <c r="BQ177" s="83"/>
      <c r="BR177" s="83"/>
      <c r="BS177" s="83"/>
      <c r="BT177" s="83"/>
      <c r="BU177" s="83"/>
      <c r="BV177" s="83"/>
      <c r="BW177" s="83"/>
      <c r="BX177" s="83"/>
      <c r="BY177" s="83"/>
      <c r="BZ177" s="83"/>
    </row>
    <row r="178" spans="1:78" s="2" customFormat="1" ht="11.45" hidden="1" customHeight="1" x14ac:dyDescent="0.2">
      <c r="A178" s="95"/>
      <c r="B178" s="312"/>
      <c r="C178" s="312"/>
      <c r="D178" s="312"/>
      <c r="E178" s="86">
        <v>1</v>
      </c>
      <c r="F178" s="46">
        <v>2</v>
      </c>
      <c r="G178" s="46">
        <v>3</v>
      </c>
      <c r="H178" s="46">
        <v>4</v>
      </c>
      <c r="I178" s="46">
        <v>5</v>
      </c>
      <c r="J178" s="87">
        <v>6</v>
      </c>
      <c r="K178" s="46">
        <v>7</v>
      </c>
      <c r="L178" s="46">
        <v>8</v>
      </c>
      <c r="M178" s="46">
        <v>9</v>
      </c>
      <c r="N178" s="46">
        <v>10</v>
      </c>
      <c r="O178" s="46">
        <v>11</v>
      </c>
      <c r="P178" s="227"/>
      <c r="Q178" s="46">
        <v>12</v>
      </c>
      <c r="R178" s="46">
        <v>13</v>
      </c>
      <c r="S178" s="46">
        <v>14</v>
      </c>
      <c r="T178" s="227"/>
      <c r="U178" s="46">
        <v>15</v>
      </c>
      <c r="V178" s="227"/>
      <c r="X178" s="365" t="s">
        <v>891</v>
      </c>
      <c r="Y178" s="365" t="s">
        <v>2417</v>
      </c>
      <c r="Z178" s="365" t="s">
        <v>497</v>
      </c>
      <c r="AA178" s="365" t="s">
        <v>1346</v>
      </c>
      <c r="AB178" s="365" t="s">
        <v>1628</v>
      </c>
      <c r="AC178" s="365" t="s">
        <v>1268</v>
      </c>
      <c r="AE178" s="365" t="s">
        <v>1741</v>
      </c>
      <c r="AF178" s="95"/>
      <c r="AG178" s="369" t="s">
        <v>589</v>
      </c>
      <c r="AH178" s="370"/>
      <c r="AI178" s="370"/>
      <c r="AJ178" s="370"/>
      <c r="AK178" s="370"/>
      <c r="AL178" s="370"/>
      <c r="AM178" s="370"/>
      <c r="AN178" s="370"/>
      <c r="AO178" s="370"/>
      <c r="AP178" s="370"/>
      <c r="AQ178" s="370"/>
      <c r="AR178" s="370"/>
      <c r="AS178" s="370"/>
      <c r="AT178" s="370"/>
      <c r="AU178" s="370"/>
      <c r="AV178" s="370"/>
      <c r="AW178" s="370"/>
      <c r="AX178" s="370"/>
      <c r="AY178" s="370"/>
      <c r="AZ178" s="343"/>
      <c r="BA178" s="83" t="s">
        <v>1742</v>
      </c>
      <c r="BB178" s="345">
        <v>0.05</v>
      </c>
      <c r="BC178" s="83" t="s">
        <v>499</v>
      </c>
      <c r="BD178" s="345">
        <v>0.05</v>
      </c>
      <c r="BE178" s="83" t="s">
        <v>516</v>
      </c>
      <c r="BF178" s="83" t="s">
        <v>500</v>
      </c>
      <c r="BG178" s="83" t="s">
        <v>500</v>
      </c>
      <c r="BH178" s="83" t="s">
        <v>500</v>
      </c>
      <c r="BI178" s="83" t="s">
        <v>956</v>
      </c>
      <c r="BJ178" s="83" t="s">
        <v>587</v>
      </c>
      <c r="BK178" s="83" t="s">
        <v>588</v>
      </c>
      <c r="BL178" s="83" t="s">
        <v>525</v>
      </c>
      <c r="BM178" s="83" t="s">
        <v>1628</v>
      </c>
      <c r="BN178" s="83" t="s">
        <v>1268</v>
      </c>
      <c r="BO178" s="83" t="s">
        <v>526</v>
      </c>
      <c r="BP178" s="83" t="s">
        <v>528</v>
      </c>
      <c r="BQ178" s="83" t="s">
        <v>529</v>
      </c>
      <c r="BR178" s="83" t="s">
        <v>594</v>
      </c>
      <c r="BS178" s="83" t="s">
        <v>1460</v>
      </c>
      <c r="BT178" s="83" t="s">
        <v>1460</v>
      </c>
      <c r="BU178" s="83" t="s">
        <v>590</v>
      </c>
      <c r="BV178" s="83"/>
      <c r="BW178" s="83" t="s">
        <v>1461</v>
      </c>
      <c r="BX178" s="83" t="s">
        <v>960</v>
      </c>
      <c r="BY178" s="83" t="s">
        <v>959</v>
      </c>
      <c r="BZ178" s="83"/>
    </row>
    <row r="179" spans="1:78" s="2" customFormat="1" ht="11.45" hidden="1" customHeight="1" x14ac:dyDescent="0.2">
      <c r="A179" s="95"/>
      <c r="B179" s="312"/>
      <c r="C179" s="312"/>
      <c r="D179" s="312"/>
      <c r="E179" s="58" t="s">
        <v>2433</v>
      </c>
      <c r="F179" s="13" t="s">
        <v>2433</v>
      </c>
      <c r="G179" s="13"/>
      <c r="H179" s="13"/>
      <c r="I179" s="13"/>
      <c r="J179" s="88" t="s">
        <v>149</v>
      </c>
      <c r="K179" s="13" t="s">
        <v>1476</v>
      </c>
      <c r="L179" s="13" t="s">
        <v>1219</v>
      </c>
      <c r="M179" s="13" t="s">
        <v>1219</v>
      </c>
      <c r="N179" s="13" t="s">
        <v>1219</v>
      </c>
      <c r="O179" s="13" t="s">
        <v>1219</v>
      </c>
      <c r="P179" s="228"/>
      <c r="Q179" s="13" t="s">
        <v>1476</v>
      </c>
      <c r="R179" s="13" t="s">
        <v>1476</v>
      </c>
      <c r="S179" s="13" t="s">
        <v>1476</v>
      </c>
      <c r="T179" s="228"/>
      <c r="U179" s="13" t="s">
        <v>1476</v>
      </c>
      <c r="V179" s="227"/>
      <c r="X179" s="365"/>
      <c r="Y179" s="365" t="s">
        <v>174</v>
      </c>
      <c r="Z179" s="365" t="s">
        <v>498</v>
      </c>
      <c r="AA179" s="365"/>
      <c r="AB179" s="365"/>
      <c r="AC179" s="365"/>
      <c r="AE179" s="368"/>
      <c r="AF179" s="95"/>
      <c r="AG179" s="371"/>
      <c r="AH179" s="367"/>
      <c r="AI179" s="367"/>
      <c r="AJ179" s="367"/>
      <c r="AK179" s="367"/>
      <c r="AL179" s="367"/>
      <c r="AM179" s="367"/>
      <c r="AN179" s="367"/>
      <c r="AO179" s="367"/>
      <c r="AP179" s="367"/>
      <c r="AQ179" s="367"/>
      <c r="AR179" s="367"/>
      <c r="AS179" s="367"/>
      <c r="AT179" s="367"/>
      <c r="AU179" s="367"/>
      <c r="AV179" s="367"/>
      <c r="AW179" s="367"/>
      <c r="AX179" s="367"/>
      <c r="AY179" s="367"/>
      <c r="AZ179" s="83"/>
      <c r="BA179" s="83" t="s">
        <v>997</v>
      </c>
      <c r="BB179" s="83" t="s">
        <v>496</v>
      </c>
      <c r="BC179" s="83" t="s">
        <v>997</v>
      </c>
      <c r="BD179" s="83" t="s">
        <v>496</v>
      </c>
      <c r="BE179" s="83" t="s">
        <v>496</v>
      </c>
      <c r="BF179" s="83" t="s">
        <v>501</v>
      </c>
      <c r="BG179" s="83" t="s">
        <v>586</v>
      </c>
      <c r="BH179" s="83" t="s">
        <v>496</v>
      </c>
      <c r="BI179" s="83" t="s">
        <v>496</v>
      </c>
      <c r="BJ179" s="83" t="s">
        <v>517</v>
      </c>
      <c r="BK179" s="83" t="s">
        <v>518</v>
      </c>
      <c r="BL179" s="83" t="s">
        <v>496</v>
      </c>
      <c r="BM179" s="83"/>
      <c r="BN179" s="83" t="s">
        <v>527</v>
      </c>
      <c r="BO179" s="83" t="s">
        <v>496</v>
      </c>
      <c r="BP179" s="83" t="s">
        <v>496</v>
      </c>
      <c r="BQ179" s="83" t="s">
        <v>593</v>
      </c>
      <c r="BR179" s="83" t="s">
        <v>595</v>
      </c>
      <c r="BS179" s="83"/>
      <c r="BT179" s="83" t="s">
        <v>957</v>
      </c>
      <c r="BU179" s="83" t="s">
        <v>2087</v>
      </c>
      <c r="BV179" s="83"/>
      <c r="BW179" s="83" t="s">
        <v>591</v>
      </c>
      <c r="BX179" s="93">
        <v>2.64E-3</v>
      </c>
      <c r="BY179" s="93">
        <v>6.6E-4</v>
      </c>
      <c r="BZ179" s="83"/>
    </row>
    <row r="180" spans="1:78" s="2" customFormat="1" ht="11.45" hidden="1" customHeight="1" x14ac:dyDescent="0.2">
      <c r="A180" s="95"/>
      <c r="B180" s="312"/>
      <c r="C180" s="347" t="s">
        <v>1095</v>
      </c>
      <c r="D180" s="312"/>
      <c r="E180" s="359"/>
      <c r="F180" s="360"/>
      <c r="G180" s="361"/>
      <c r="H180" s="362"/>
      <c r="I180" s="363"/>
      <c r="J180" s="228"/>
      <c r="K180" s="312"/>
      <c r="L180" s="228"/>
      <c r="M180" s="312"/>
      <c r="N180" s="312"/>
      <c r="O180" s="228"/>
      <c r="P180" s="228"/>
      <c r="Q180" s="227"/>
      <c r="R180" s="228"/>
      <c r="S180" s="228"/>
      <c r="T180" s="228"/>
      <c r="U180" s="312"/>
      <c r="V180" s="227"/>
      <c r="W180" s="5"/>
      <c r="X180" s="366" t="s">
        <v>1095</v>
      </c>
      <c r="Y180" s="367"/>
      <c r="Z180" s="367"/>
      <c r="AA180" s="367"/>
      <c r="AB180" s="367"/>
      <c r="AC180" s="367"/>
      <c r="AE180" s="368"/>
      <c r="AF180" s="95"/>
      <c r="AG180" s="371" t="s">
        <v>2870</v>
      </c>
      <c r="AH180" s="367"/>
      <c r="AI180" s="370"/>
      <c r="AJ180" s="370"/>
      <c r="AK180" s="370"/>
      <c r="AL180" s="370"/>
      <c r="AM180" s="370"/>
      <c r="AN180" s="370"/>
      <c r="AO180" s="370"/>
      <c r="AP180" s="370"/>
      <c r="AQ180" s="370"/>
      <c r="AR180" s="370"/>
      <c r="AS180" s="370"/>
      <c r="AT180" s="370"/>
      <c r="AU180" s="370"/>
      <c r="AV180" s="370"/>
      <c r="AW180" s="370"/>
      <c r="AX180" s="370"/>
      <c r="AY180" s="370"/>
    </row>
    <row r="181" spans="1:78" s="2" customFormat="1" ht="11.45" hidden="1" customHeight="1" x14ac:dyDescent="0.2">
      <c r="A181" s="95"/>
      <c r="B181" s="312"/>
      <c r="C181" s="346" t="s">
        <v>1430</v>
      </c>
      <c r="D181" s="312"/>
      <c r="E181" s="355" t="s">
        <v>170</v>
      </c>
      <c r="F181" s="356">
        <v>0</v>
      </c>
      <c r="G181" s="241" t="s">
        <v>1630</v>
      </c>
      <c r="H181" s="241" t="s">
        <v>706</v>
      </c>
      <c r="I181" s="943">
        <v>1</v>
      </c>
      <c r="J181" s="357">
        <v>1</v>
      </c>
      <c r="K181" s="104"/>
      <c r="L181" s="105"/>
      <c r="M181" s="105"/>
      <c r="N181" s="105"/>
      <c r="O181" s="372" t="s">
        <v>488</v>
      </c>
      <c r="P181" s="352"/>
      <c r="Q181" s="241">
        <v>0</v>
      </c>
      <c r="R181" s="241">
        <v>0</v>
      </c>
      <c r="S181" s="241">
        <v>0</v>
      </c>
      <c r="T181" s="228"/>
      <c r="U181" s="340">
        <v>0</v>
      </c>
      <c r="V181" s="227"/>
      <c r="W181" s="5"/>
      <c r="X181" s="106" t="s">
        <v>1430</v>
      </c>
      <c r="Y181" s="107" t="s">
        <v>191</v>
      </c>
      <c r="Z181" s="122">
        <v>0</v>
      </c>
      <c r="AA181" s="83" t="s">
        <v>1629</v>
      </c>
      <c r="AB181" s="83" t="s">
        <v>1629</v>
      </c>
      <c r="AC181" s="83" t="s">
        <v>1188</v>
      </c>
      <c r="AE181" s="93" t="s">
        <v>2869</v>
      </c>
      <c r="AF181" s="93"/>
      <c r="AG181" s="96" t="s">
        <v>488</v>
      </c>
      <c r="AH181" s="96" t="s">
        <v>488</v>
      </c>
      <c r="AI181" s="96" t="s">
        <v>488</v>
      </c>
      <c r="AJ181" s="96" t="s">
        <v>488</v>
      </c>
      <c r="AK181" s="96" t="s">
        <v>488</v>
      </c>
      <c r="AL181" s="96" t="s">
        <v>488</v>
      </c>
      <c r="AM181" s="96" t="s">
        <v>488</v>
      </c>
      <c r="AN181" s="96" t="s">
        <v>488</v>
      </c>
      <c r="AO181" s="96" t="s">
        <v>488</v>
      </c>
      <c r="AP181" s="96" t="s">
        <v>488</v>
      </c>
      <c r="AQ181" s="96" t="s">
        <v>488</v>
      </c>
      <c r="AR181" s="96" t="s">
        <v>488</v>
      </c>
      <c r="AS181" s="96" t="s">
        <v>488</v>
      </c>
      <c r="AT181" s="96" t="s">
        <v>488</v>
      </c>
      <c r="AU181" s="96" t="s">
        <v>488</v>
      </c>
      <c r="AV181" s="96" t="s">
        <v>488</v>
      </c>
      <c r="AW181" s="96" t="s">
        <v>488</v>
      </c>
      <c r="AX181" s="96" t="s">
        <v>488</v>
      </c>
      <c r="AY181" s="344"/>
      <c r="AZ181" s="93"/>
      <c r="BA181" s="93">
        <v>0</v>
      </c>
      <c r="BB181" s="94">
        <v>0</v>
      </c>
      <c r="BC181" s="93">
        <v>0</v>
      </c>
      <c r="BD181" s="94">
        <v>0</v>
      </c>
      <c r="BE181" s="94">
        <v>0</v>
      </c>
      <c r="BF181" s="94">
        <v>0</v>
      </c>
      <c r="BG181" s="94">
        <v>0</v>
      </c>
      <c r="BH181" s="578">
        <v>0</v>
      </c>
      <c r="BI181" s="578">
        <v>0</v>
      </c>
      <c r="BJ181" s="94">
        <v>0</v>
      </c>
      <c r="BK181" s="94">
        <v>0</v>
      </c>
      <c r="BL181" s="94">
        <v>0</v>
      </c>
      <c r="BM181" s="94">
        <v>1</v>
      </c>
      <c r="BN181" s="94">
        <v>0</v>
      </c>
      <c r="BO181" s="94">
        <v>0</v>
      </c>
      <c r="BP181" s="94">
        <v>0</v>
      </c>
      <c r="BQ181" s="94">
        <v>0</v>
      </c>
      <c r="BR181" s="94">
        <v>0</v>
      </c>
      <c r="BS181" s="94">
        <v>1</v>
      </c>
      <c r="BT181" s="94">
        <v>0</v>
      </c>
      <c r="BU181" s="94"/>
      <c r="BV181" s="94">
        <v>0</v>
      </c>
      <c r="BW181" s="94">
        <v>0</v>
      </c>
      <c r="BX181" s="578">
        <v>0</v>
      </c>
      <c r="BY181" s="94">
        <v>0</v>
      </c>
      <c r="BZ181" s="94">
        <v>0</v>
      </c>
    </row>
    <row r="182" spans="1:78" s="2" customFormat="1" ht="11.45" hidden="1" customHeight="1" x14ac:dyDescent="0.2">
      <c r="A182" s="95"/>
      <c r="B182" s="312"/>
      <c r="C182" s="346" t="s">
        <v>488</v>
      </c>
      <c r="D182" s="312"/>
      <c r="E182" s="127"/>
      <c r="F182" s="126"/>
      <c r="G182" s="241" t="s">
        <v>488</v>
      </c>
      <c r="H182" s="241" t="s">
        <v>488</v>
      </c>
      <c r="I182" s="944"/>
      <c r="J182" s="103"/>
      <c r="K182" s="104"/>
      <c r="L182" s="105"/>
      <c r="M182" s="105"/>
      <c r="N182" s="105"/>
      <c r="O182" s="372" t="s">
        <v>488</v>
      </c>
      <c r="P182" s="352"/>
      <c r="Q182" s="241">
        <v>0</v>
      </c>
      <c r="R182" s="241">
        <v>0</v>
      </c>
      <c r="S182" s="241">
        <v>0</v>
      </c>
      <c r="T182" s="228"/>
      <c r="U182" s="340">
        <v>0</v>
      </c>
      <c r="V182" s="227"/>
      <c r="W182" s="5"/>
      <c r="X182" s="108" t="s">
        <v>488</v>
      </c>
      <c r="Y182" s="109" t="s">
        <v>1625</v>
      </c>
      <c r="Z182" s="123">
        <v>0</v>
      </c>
      <c r="AA182" s="83" t="s">
        <v>488</v>
      </c>
      <c r="AB182" s="83" t="s">
        <v>488</v>
      </c>
      <c r="AC182" s="83" t="s">
        <v>488</v>
      </c>
      <c r="AE182" s="93" t="s">
        <v>2869</v>
      </c>
      <c r="AF182" s="93"/>
      <c r="AG182" s="96" t="s">
        <v>488</v>
      </c>
      <c r="AH182" s="96" t="s">
        <v>488</v>
      </c>
      <c r="AI182" s="96" t="s">
        <v>488</v>
      </c>
      <c r="AJ182" s="96" t="s">
        <v>488</v>
      </c>
      <c r="AK182" s="96" t="s">
        <v>488</v>
      </c>
      <c r="AL182" s="96" t="s">
        <v>488</v>
      </c>
      <c r="AM182" s="96" t="s">
        <v>488</v>
      </c>
      <c r="AN182" s="96" t="s">
        <v>488</v>
      </c>
      <c r="AO182" s="96" t="s">
        <v>488</v>
      </c>
      <c r="AP182" s="96" t="s">
        <v>488</v>
      </c>
      <c r="AQ182" s="96" t="s">
        <v>488</v>
      </c>
      <c r="AR182" s="96" t="s">
        <v>488</v>
      </c>
      <c r="AS182" s="96" t="s">
        <v>488</v>
      </c>
      <c r="AT182" s="96" t="s">
        <v>488</v>
      </c>
      <c r="AU182" s="96" t="s">
        <v>488</v>
      </c>
      <c r="AV182" s="96" t="s">
        <v>488</v>
      </c>
      <c r="AW182" s="96" t="s">
        <v>488</v>
      </c>
      <c r="AX182" s="96" t="s">
        <v>488</v>
      </c>
      <c r="AY182" s="344"/>
      <c r="AZ182" s="93"/>
      <c r="BA182" s="93">
        <v>0</v>
      </c>
      <c r="BB182" s="94">
        <v>0</v>
      </c>
      <c r="BC182" s="93">
        <v>0</v>
      </c>
      <c r="BD182" s="94">
        <v>0</v>
      </c>
      <c r="BE182" s="94">
        <v>0</v>
      </c>
      <c r="BF182" s="94">
        <v>0</v>
      </c>
      <c r="BG182" s="94">
        <v>1</v>
      </c>
      <c r="BH182" s="94">
        <v>0</v>
      </c>
      <c r="BI182" s="94">
        <v>0</v>
      </c>
      <c r="BJ182" s="94">
        <v>0</v>
      </c>
      <c r="BK182" s="94">
        <v>0</v>
      </c>
      <c r="BL182" s="94">
        <v>0</v>
      </c>
      <c r="BM182" s="94">
        <v>0</v>
      </c>
      <c r="BN182" s="94">
        <v>0</v>
      </c>
      <c r="BO182" s="94">
        <v>0</v>
      </c>
      <c r="BP182" s="94">
        <v>0</v>
      </c>
      <c r="BQ182" s="94">
        <v>0</v>
      </c>
      <c r="BR182" s="94">
        <v>0</v>
      </c>
      <c r="BS182" s="94">
        <v>0</v>
      </c>
      <c r="BT182" s="94">
        <v>0</v>
      </c>
      <c r="BU182" s="94"/>
      <c r="BV182" s="94">
        <v>0</v>
      </c>
      <c r="BW182" s="94">
        <v>0</v>
      </c>
      <c r="BX182" s="578">
        <v>0</v>
      </c>
      <c r="BY182" s="94">
        <v>0</v>
      </c>
      <c r="BZ182" s="94">
        <v>0</v>
      </c>
    </row>
    <row r="183" spans="1:78" s="2" customFormat="1" ht="11.45" hidden="1" customHeight="1" x14ac:dyDescent="0.2">
      <c r="A183" s="95"/>
      <c r="B183" s="312"/>
      <c r="C183" s="346" t="s">
        <v>488</v>
      </c>
      <c r="D183" s="312"/>
      <c r="E183" s="127"/>
      <c r="F183" s="126"/>
      <c r="G183" s="241" t="s">
        <v>488</v>
      </c>
      <c r="H183" s="241" t="s">
        <v>488</v>
      </c>
      <c r="I183" s="944"/>
      <c r="J183" s="103"/>
      <c r="K183" s="104"/>
      <c r="L183" s="105"/>
      <c r="M183" s="105"/>
      <c r="N183" s="105"/>
      <c r="O183" s="372" t="s">
        <v>488</v>
      </c>
      <c r="P183" s="352"/>
      <c r="Q183" s="241">
        <v>0</v>
      </c>
      <c r="R183" s="241">
        <v>0</v>
      </c>
      <c r="S183" s="241">
        <v>0</v>
      </c>
      <c r="T183" s="228"/>
      <c r="U183" s="340">
        <v>0</v>
      </c>
      <c r="V183" s="227"/>
      <c r="W183" s="5"/>
      <c r="X183" s="108" t="s">
        <v>488</v>
      </c>
      <c r="Y183" s="109" t="s">
        <v>1625</v>
      </c>
      <c r="Z183" s="123">
        <v>0</v>
      </c>
      <c r="AA183" s="83" t="s">
        <v>488</v>
      </c>
      <c r="AB183" s="83" t="s">
        <v>488</v>
      </c>
      <c r="AC183" s="83" t="s">
        <v>488</v>
      </c>
      <c r="AE183" s="93" t="s">
        <v>2869</v>
      </c>
      <c r="AF183" s="93"/>
      <c r="AG183" s="96" t="s">
        <v>488</v>
      </c>
      <c r="AH183" s="96" t="s">
        <v>488</v>
      </c>
      <c r="AI183" s="96" t="s">
        <v>488</v>
      </c>
      <c r="AJ183" s="96" t="s">
        <v>488</v>
      </c>
      <c r="AK183" s="96" t="s">
        <v>488</v>
      </c>
      <c r="AL183" s="96" t="s">
        <v>488</v>
      </c>
      <c r="AM183" s="96" t="s">
        <v>488</v>
      </c>
      <c r="AN183" s="96" t="s">
        <v>488</v>
      </c>
      <c r="AO183" s="96" t="s">
        <v>488</v>
      </c>
      <c r="AP183" s="96" t="s">
        <v>488</v>
      </c>
      <c r="AQ183" s="96" t="s">
        <v>488</v>
      </c>
      <c r="AR183" s="96" t="s">
        <v>488</v>
      </c>
      <c r="AS183" s="96" t="s">
        <v>488</v>
      </c>
      <c r="AT183" s="96" t="s">
        <v>488</v>
      </c>
      <c r="AU183" s="96" t="s">
        <v>488</v>
      </c>
      <c r="AV183" s="96" t="s">
        <v>488</v>
      </c>
      <c r="AW183" s="96" t="s">
        <v>488</v>
      </c>
      <c r="AX183" s="96" t="s">
        <v>488</v>
      </c>
      <c r="AY183" s="344"/>
      <c r="AZ183" s="93"/>
      <c r="BA183" s="93">
        <v>0</v>
      </c>
      <c r="BB183" s="94">
        <v>0</v>
      </c>
      <c r="BC183" s="93">
        <v>0</v>
      </c>
      <c r="BD183" s="94">
        <v>0</v>
      </c>
      <c r="BE183" s="94">
        <v>0</v>
      </c>
      <c r="BF183" s="94">
        <v>0</v>
      </c>
      <c r="BG183" s="94">
        <v>1</v>
      </c>
      <c r="BH183" s="94">
        <v>0</v>
      </c>
      <c r="BI183" s="94">
        <v>0</v>
      </c>
      <c r="BJ183" s="94">
        <v>0</v>
      </c>
      <c r="BK183" s="94">
        <v>0</v>
      </c>
      <c r="BL183" s="94">
        <v>0</v>
      </c>
      <c r="BM183" s="94">
        <v>0</v>
      </c>
      <c r="BN183" s="94">
        <v>0</v>
      </c>
      <c r="BO183" s="94">
        <v>0</v>
      </c>
      <c r="BP183" s="94">
        <v>0</v>
      </c>
      <c r="BQ183" s="94">
        <v>0</v>
      </c>
      <c r="BR183" s="94">
        <v>0</v>
      </c>
      <c r="BS183" s="94">
        <v>0</v>
      </c>
      <c r="BT183" s="94">
        <v>0</v>
      </c>
      <c r="BU183" s="94"/>
      <c r="BV183" s="94">
        <v>0</v>
      </c>
      <c r="BW183" s="94">
        <v>0</v>
      </c>
      <c r="BX183" s="578">
        <v>0</v>
      </c>
      <c r="BY183" s="94">
        <v>0</v>
      </c>
      <c r="BZ183" s="94">
        <v>0</v>
      </c>
    </row>
    <row r="184" spans="1:78" s="2" customFormat="1" ht="11.45" hidden="1" customHeight="1" x14ac:dyDescent="0.2">
      <c r="A184" s="95"/>
      <c r="B184" s="312"/>
      <c r="C184" s="346" t="s">
        <v>488</v>
      </c>
      <c r="D184" s="312"/>
      <c r="E184" s="127"/>
      <c r="F184" s="126"/>
      <c r="G184" s="241" t="s">
        <v>488</v>
      </c>
      <c r="H184" s="241" t="s">
        <v>488</v>
      </c>
      <c r="I184" s="944"/>
      <c r="J184" s="103"/>
      <c r="K184" s="104"/>
      <c r="L184" s="105"/>
      <c r="M184" s="105"/>
      <c r="N184" s="105"/>
      <c r="O184" s="372" t="s">
        <v>488</v>
      </c>
      <c r="P184" s="352"/>
      <c r="Q184" s="241">
        <v>0</v>
      </c>
      <c r="R184" s="241">
        <v>0</v>
      </c>
      <c r="S184" s="241">
        <v>0</v>
      </c>
      <c r="T184" s="228"/>
      <c r="U184" s="340">
        <v>0</v>
      </c>
      <c r="V184" s="227"/>
      <c r="W184" s="5"/>
      <c r="X184" s="108" t="s">
        <v>488</v>
      </c>
      <c r="Y184" s="109" t="s">
        <v>1625</v>
      </c>
      <c r="Z184" s="123">
        <v>0</v>
      </c>
      <c r="AA184" s="83" t="s">
        <v>488</v>
      </c>
      <c r="AB184" s="83" t="s">
        <v>488</v>
      </c>
      <c r="AC184" s="83" t="s">
        <v>488</v>
      </c>
      <c r="AE184" s="93" t="s">
        <v>2869</v>
      </c>
      <c r="AF184" s="93"/>
      <c r="AG184" s="96" t="s">
        <v>488</v>
      </c>
      <c r="AH184" s="96" t="s">
        <v>488</v>
      </c>
      <c r="AI184" s="96" t="s">
        <v>488</v>
      </c>
      <c r="AJ184" s="96" t="s">
        <v>488</v>
      </c>
      <c r="AK184" s="96" t="s">
        <v>488</v>
      </c>
      <c r="AL184" s="96" t="s">
        <v>488</v>
      </c>
      <c r="AM184" s="96" t="s">
        <v>488</v>
      </c>
      <c r="AN184" s="96" t="s">
        <v>488</v>
      </c>
      <c r="AO184" s="96" t="s">
        <v>488</v>
      </c>
      <c r="AP184" s="96" t="s">
        <v>488</v>
      </c>
      <c r="AQ184" s="96" t="s">
        <v>488</v>
      </c>
      <c r="AR184" s="96" t="s">
        <v>488</v>
      </c>
      <c r="AS184" s="96" t="s">
        <v>488</v>
      </c>
      <c r="AT184" s="96" t="s">
        <v>488</v>
      </c>
      <c r="AU184" s="96" t="s">
        <v>488</v>
      </c>
      <c r="AV184" s="96" t="s">
        <v>488</v>
      </c>
      <c r="AW184" s="96" t="s">
        <v>488</v>
      </c>
      <c r="AX184" s="96" t="s">
        <v>488</v>
      </c>
      <c r="AY184" s="344"/>
      <c r="AZ184" s="93"/>
      <c r="BA184" s="93">
        <v>0</v>
      </c>
      <c r="BB184" s="94">
        <v>0</v>
      </c>
      <c r="BC184" s="93">
        <v>0</v>
      </c>
      <c r="BD184" s="94">
        <v>0</v>
      </c>
      <c r="BE184" s="94">
        <v>0</v>
      </c>
      <c r="BF184" s="94">
        <v>0</v>
      </c>
      <c r="BG184" s="94">
        <v>1</v>
      </c>
      <c r="BH184" s="94">
        <v>0</v>
      </c>
      <c r="BI184" s="94">
        <v>0</v>
      </c>
      <c r="BJ184" s="94">
        <v>0</v>
      </c>
      <c r="BK184" s="94">
        <v>0</v>
      </c>
      <c r="BL184" s="94">
        <v>0</v>
      </c>
      <c r="BM184" s="94">
        <v>0</v>
      </c>
      <c r="BN184" s="94">
        <v>0</v>
      </c>
      <c r="BO184" s="94">
        <v>0</v>
      </c>
      <c r="BP184" s="94">
        <v>0</v>
      </c>
      <c r="BQ184" s="94">
        <v>0</v>
      </c>
      <c r="BR184" s="94">
        <v>0</v>
      </c>
      <c r="BS184" s="94">
        <v>0</v>
      </c>
      <c r="BT184" s="94">
        <v>0</v>
      </c>
      <c r="BU184" s="94"/>
      <c r="BV184" s="94">
        <v>0</v>
      </c>
      <c r="BW184" s="94">
        <v>0</v>
      </c>
      <c r="BX184" s="578">
        <v>0</v>
      </c>
      <c r="BY184" s="94">
        <v>0</v>
      </c>
      <c r="BZ184" s="94">
        <v>0</v>
      </c>
    </row>
    <row r="185" spans="1:78" s="2" customFormat="1" ht="11.45" hidden="1" customHeight="1" x14ac:dyDescent="0.2">
      <c r="A185" s="95"/>
      <c r="B185" s="312"/>
      <c r="C185" s="346" t="s">
        <v>488</v>
      </c>
      <c r="D185" s="312"/>
      <c r="E185" s="127"/>
      <c r="F185" s="126"/>
      <c r="G185" s="241" t="s">
        <v>488</v>
      </c>
      <c r="H185" s="241" t="s">
        <v>488</v>
      </c>
      <c r="I185" s="944"/>
      <c r="J185" s="103"/>
      <c r="K185" s="104"/>
      <c r="L185" s="105"/>
      <c r="M185" s="105"/>
      <c r="N185" s="105"/>
      <c r="O185" s="372" t="s">
        <v>488</v>
      </c>
      <c r="P185" s="352"/>
      <c r="Q185" s="241">
        <v>0</v>
      </c>
      <c r="R185" s="241">
        <v>0</v>
      </c>
      <c r="S185" s="241">
        <v>0</v>
      </c>
      <c r="T185" s="228"/>
      <c r="U185" s="340">
        <v>0</v>
      </c>
      <c r="V185" s="227"/>
      <c r="W185" s="5"/>
      <c r="X185" s="108" t="s">
        <v>488</v>
      </c>
      <c r="Y185" s="109" t="s">
        <v>1625</v>
      </c>
      <c r="Z185" s="123">
        <v>0</v>
      </c>
      <c r="AA185" s="83" t="s">
        <v>488</v>
      </c>
      <c r="AB185" s="83" t="s">
        <v>488</v>
      </c>
      <c r="AC185" s="83" t="s">
        <v>488</v>
      </c>
      <c r="AE185" s="93" t="s">
        <v>2869</v>
      </c>
      <c r="AF185" s="93"/>
      <c r="AG185" s="96" t="s">
        <v>488</v>
      </c>
      <c r="AH185" s="96" t="s">
        <v>488</v>
      </c>
      <c r="AI185" s="96" t="s">
        <v>488</v>
      </c>
      <c r="AJ185" s="96" t="s">
        <v>488</v>
      </c>
      <c r="AK185" s="96" t="s">
        <v>488</v>
      </c>
      <c r="AL185" s="96" t="s">
        <v>488</v>
      </c>
      <c r="AM185" s="96" t="s">
        <v>488</v>
      </c>
      <c r="AN185" s="96" t="s">
        <v>488</v>
      </c>
      <c r="AO185" s="96" t="s">
        <v>488</v>
      </c>
      <c r="AP185" s="96" t="s">
        <v>488</v>
      </c>
      <c r="AQ185" s="96" t="s">
        <v>488</v>
      </c>
      <c r="AR185" s="96" t="s">
        <v>488</v>
      </c>
      <c r="AS185" s="96" t="s">
        <v>488</v>
      </c>
      <c r="AT185" s="96" t="s">
        <v>488</v>
      </c>
      <c r="AU185" s="96" t="s">
        <v>488</v>
      </c>
      <c r="AV185" s="96" t="s">
        <v>488</v>
      </c>
      <c r="AW185" s="96" t="s">
        <v>488</v>
      </c>
      <c r="AX185" s="96" t="s">
        <v>488</v>
      </c>
      <c r="AY185" s="344"/>
      <c r="AZ185" s="93"/>
      <c r="BA185" s="93">
        <v>0</v>
      </c>
      <c r="BB185" s="94">
        <v>0</v>
      </c>
      <c r="BC185" s="93">
        <v>0</v>
      </c>
      <c r="BD185" s="94">
        <v>0</v>
      </c>
      <c r="BE185" s="94">
        <v>0</v>
      </c>
      <c r="BF185" s="94">
        <v>0</v>
      </c>
      <c r="BG185" s="94">
        <v>1</v>
      </c>
      <c r="BH185" s="94">
        <v>0</v>
      </c>
      <c r="BI185" s="94">
        <v>0</v>
      </c>
      <c r="BJ185" s="94">
        <v>0</v>
      </c>
      <c r="BK185" s="94">
        <v>0</v>
      </c>
      <c r="BL185" s="94">
        <v>0</v>
      </c>
      <c r="BM185" s="94">
        <v>0</v>
      </c>
      <c r="BN185" s="94">
        <v>0</v>
      </c>
      <c r="BO185" s="94">
        <v>0</v>
      </c>
      <c r="BP185" s="94">
        <v>0</v>
      </c>
      <c r="BQ185" s="94">
        <v>0</v>
      </c>
      <c r="BR185" s="94">
        <v>0</v>
      </c>
      <c r="BS185" s="94">
        <v>0</v>
      </c>
      <c r="BT185" s="94">
        <v>0</v>
      </c>
      <c r="BU185" s="94"/>
      <c r="BV185" s="94">
        <v>0</v>
      </c>
      <c r="BW185" s="94">
        <v>0</v>
      </c>
      <c r="BX185" s="578">
        <v>0</v>
      </c>
      <c r="BY185" s="94">
        <v>0</v>
      </c>
      <c r="BZ185" s="94">
        <v>0</v>
      </c>
    </row>
    <row r="186" spans="1:78" s="2" customFormat="1" ht="11.45" hidden="1" customHeight="1" x14ac:dyDescent="0.2">
      <c r="A186" s="95"/>
      <c r="B186" s="312"/>
      <c r="C186" s="346" t="s">
        <v>488</v>
      </c>
      <c r="D186" s="312"/>
      <c r="E186" s="127"/>
      <c r="F186" s="126"/>
      <c r="G186" s="241" t="s">
        <v>488</v>
      </c>
      <c r="H186" s="241" t="s">
        <v>488</v>
      </c>
      <c r="I186" s="944"/>
      <c r="J186" s="103"/>
      <c r="K186" s="104"/>
      <c r="L186" s="105"/>
      <c r="M186" s="105"/>
      <c r="N186" s="105"/>
      <c r="O186" s="372" t="s">
        <v>488</v>
      </c>
      <c r="P186" s="352"/>
      <c r="Q186" s="241">
        <v>0</v>
      </c>
      <c r="R186" s="241">
        <v>0</v>
      </c>
      <c r="S186" s="241">
        <v>0</v>
      </c>
      <c r="T186" s="228"/>
      <c r="U186" s="340">
        <v>0</v>
      </c>
      <c r="V186" s="227"/>
      <c r="W186" s="5"/>
      <c r="X186" s="108" t="s">
        <v>488</v>
      </c>
      <c r="Y186" s="109" t="s">
        <v>1625</v>
      </c>
      <c r="Z186" s="123">
        <v>0</v>
      </c>
      <c r="AA186" s="83" t="s">
        <v>488</v>
      </c>
      <c r="AB186" s="83" t="s">
        <v>488</v>
      </c>
      <c r="AC186" s="83" t="s">
        <v>488</v>
      </c>
      <c r="AE186" s="93" t="s">
        <v>2869</v>
      </c>
      <c r="AF186" s="93"/>
      <c r="AG186" s="96" t="s">
        <v>488</v>
      </c>
      <c r="AH186" s="96" t="s">
        <v>488</v>
      </c>
      <c r="AI186" s="96" t="s">
        <v>488</v>
      </c>
      <c r="AJ186" s="96" t="s">
        <v>488</v>
      </c>
      <c r="AK186" s="96" t="s">
        <v>488</v>
      </c>
      <c r="AL186" s="96" t="s">
        <v>488</v>
      </c>
      <c r="AM186" s="96" t="s">
        <v>488</v>
      </c>
      <c r="AN186" s="96" t="s">
        <v>488</v>
      </c>
      <c r="AO186" s="96" t="s">
        <v>488</v>
      </c>
      <c r="AP186" s="96" t="s">
        <v>488</v>
      </c>
      <c r="AQ186" s="96" t="s">
        <v>488</v>
      </c>
      <c r="AR186" s="96" t="s">
        <v>488</v>
      </c>
      <c r="AS186" s="96" t="s">
        <v>488</v>
      </c>
      <c r="AT186" s="96" t="s">
        <v>488</v>
      </c>
      <c r="AU186" s="96" t="s">
        <v>488</v>
      </c>
      <c r="AV186" s="96" t="s">
        <v>488</v>
      </c>
      <c r="AW186" s="96" t="s">
        <v>488</v>
      </c>
      <c r="AX186" s="96" t="s">
        <v>488</v>
      </c>
      <c r="AY186" s="344"/>
      <c r="AZ186" s="93"/>
      <c r="BA186" s="93">
        <v>0</v>
      </c>
      <c r="BB186" s="94">
        <v>0</v>
      </c>
      <c r="BC186" s="93">
        <v>0</v>
      </c>
      <c r="BD186" s="94">
        <v>0</v>
      </c>
      <c r="BE186" s="94">
        <v>0</v>
      </c>
      <c r="BF186" s="94">
        <v>0</v>
      </c>
      <c r="BG186" s="94">
        <v>1</v>
      </c>
      <c r="BH186" s="94">
        <v>0</v>
      </c>
      <c r="BI186" s="94">
        <v>0</v>
      </c>
      <c r="BJ186" s="94">
        <v>0</v>
      </c>
      <c r="BK186" s="94">
        <v>0</v>
      </c>
      <c r="BL186" s="94">
        <v>0</v>
      </c>
      <c r="BM186" s="94">
        <v>0</v>
      </c>
      <c r="BN186" s="94">
        <v>0</v>
      </c>
      <c r="BO186" s="94">
        <v>0</v>
      </c>
      <c r="BP186" s="94">
        <v>0</v>
      </c>
      <c r="BQ186" s="94">
        <v>0</v>
      </c>
      <c r="BR186" s="94">
        <v>0</v>
      </c>
      <c r="BS186" s="94">
        <v>0</v>
      </c>
      <c r="BT186" s="94">
        <v>0</v>
      </c>
      <c r="BU186" s="94"/>
      <c r="BV186" s="94">
        <v>0</v>
      </c>
      <c r="BW186" s="94">
        <v>0</v>
      </c>
      <c r="BX186" s="578">
        <v>0</v>
      </c>
      <c r="BY186" s="94">
        <v>0</v>
      </c>
      <c r="BZ186" s="94">
        <v>0</v>
      </c>
    </row>
    <row r="187" spans="1:78" s="2" customFormat="1" ht="11.45" hidden="1" customHeight="1" x14ac:dyDescent="0.2">
      <c r="A187" s="95"/>
      <c r="B187" s="312"/>
      <c r="C187" s="346" t="s">
        <v>488</v>
      </c>
      <c r="D187" s="312"/>
      <c r="E187" s="127"/>
      <c r="F187" s="126"/>
      <c r="G187" s="241" t="s">
        <v>488</v>
      </c>
      <c r="H187" s="241" t="s">
        <v>488</v>
      </c>
      <c r="I187" s="944"/>
      <c r="J187" s="103"/>
      <c r="K187" s="104"/>
      <c r="L187" s="105"/>
      <c r="M187" s="105"/>
      <c r="N187" s="105"/>
      <c r="O187" s="372" t="s">
        <v>488</v>
      </c>
      <c r="P187" s="352"/>
      <c r="Q187" s="241">
        <v>0</v>
      </c>
      <c r="R187" s="241">
        <v>0</v>
      </c>
      <c r="S187" s="241">
        <v>0</v>
      </c>
      <c r="T187" s="228"/>
      <c r="U187" s="340">
        <v>0</v>
      </c>
      <c r="V187" s="227"/>
      <c r="W187" s="5"/>
      <c r="X187" s="108" t="s">
        <v>488</v>
      </c>
      <c r="Y187" s="109" t="s">
        <v>1625</v>
      </c>
      <c r="Z187" s="123">
        <v>0</v>
      </c>
      <c r="AA187" s="83" t="s">
        <v>488</v>
      </c>
      <c r="AB187" s="83" t="s">
        <v>488</v>
      </c>
      <c r="AC187" s="83" t="s">
        <v>488</v>
      </c>
      <c r="AE187" s="93" t="s">
        <v>2869</v>
      </c>
      <c r="AF187" s="93"/>
      <c r="AG187" s="96" t="s">
        <v>488</v>
      </c>
      <c r="AH187" s="96" t="s">
        <v>488</v>
      </c>
      <c r="AI187" s="96" t="s">
        <v>488</v>
      </c>
      <c r="AJ187" s="96" t="s">
        <v>488</v>
      </c>
      <c r="AK187" s="96" t="s">
        <v>488</v>
      </c>
      <c r="AL187" s="96" t="s">
        <v>488</v>
      </c>
      <c r="AM187" s="96" t="s">
        <v>488</v>
      </c>
      <c r="AN187" s="96" t="s">
        <v>488</v>
      </c>
      <c r="AO187" s="96" t="s">
        <v>488</v>
      </c>
      <c r="AP187" s="96" t="s">
        <v>488</v>
      </c>
      <c r="AQ187" s="96" t="s">
        <v>488</v>
      </c>
      <c r="AR187" s="96" t="s">
        <v>488</v>
      </c>
      <c r="AS187" s="96" t="s">
        <v>488</v>
      </c>
      <c r="AT187" s="96" t="s">
        <v>488</v>
      </c>
      <c r="AU187" s="96" t="s">
        <v>488</v>
      </c>
      <c r="AV187" s="96" t="s">
        <v>488</v>
      </c>
      <c r="AW187" s="96" t="s">
        <v>488</v>
      </c>
      <c r="AX187" s="96" t="s">
        <v>488</v>
      </c>
      <c r="AY187" s="344"/>
      <c r="AZ187" s="93"/>
      <c r="BA187" s="93">
        <v>0</v>
      </c>
      <c r="BB187" s="94">
        <v>0</v>
      </c>
      <c r="BC187" s="93">
        <v>0</v>
      </c>
      <c r="BD187" s="94">
        <v>0</v>
      </c>
      <c r="BE187" s="94">
        <v>0</v>
      </c>
      <c r="BF187" s="94">
        <v>0</v>
      </c>
      <c r="BG187" s="94">
        <v>1</v>
      </c>
      <c r="BH187" s="94">
        <v>0</v>
      </c>
      <c r="BI187" s="94">
        <v>0</v>
      </c>
      <c r="BJ187" s="94">
        <v>0</v>
      </c>
      <c r="BK187" s="94">
        <v>0</v>
      </c>
      <c r="BL187" s="94">
        <v>0</v>
      </c>
      <c r="BM187" s="94">
        <v>0</v>
      </c>
      <c r="BN187" s="94">
        <v>0</v>
      </c>
      <c r="BO187" s="94">
        <v>0</v>
      </c>
      <c r="BP187" s="94">
        <v>0</v>
      </c>
      <c r="BQ187" s="94">
        <v>0</v>
      </c>
      <c r="BR187" s="94">
        <v>0</v>
      </c>
      <c r="BS187" s="94">
        <v>0</v>
      </c>
      <c r="BT187" s="94">
        <v>0</v>
      </c>
      <c r="BU187" s="94"/>
      <c r="BV187" s="94">
        <v>0</v>
      </c>
      <c r="BW187" s="94">
        <v>0</v>
      </c>
      <c r="BX187" s="578">
        <v>0</v>
      </c>
      <c r="BY187" s="94">
        <v>0</v>
      </c>
      <c r="BZ187" s="94">
        <v>0</v>
      </c>
    </row>
    <row r="188" spans="1:78" s="2" customFormat="1" ht="11.45" hidden="1" customHeight="1" x14ac:dyDescent="0.2">
      <c r="A188" s="95"/>
      <c r="B188" s="312"/>
      <c r="C188" s="346" t="s">
        <v>488</v>
      </c>
      <c r="D188" s="312"/>
      <c r="E188" s="127"/>
      <c r="F188" s="126"/>
      <c r="G188" s="241" t="s">
        <v>488</v>
      </c>
      <c r="H188" s="241" t="s">
        <v>488</v>
      </c>
      <c r="I188" s="944"/>
      <c r="J188" s="103"/>
      <c r="K188" s="104"/>
      <c r="L188" s="105"/>
      <c r="M188" s="105"/>
      <c r="N188" s="105"/>
      <c r="O188" s="372" t="s">
        <v>488</v>
      </c>
      <c r="P188" s="352"/>
      <c r="Q188" s="241">
        <v>0</v>
      </c>
      <c r="R188" s="241">
        <v>0</v>
      </c>
      <c r="S188" s="241">
        <v>0</v>
      </c>
      <c r="T188" s="228"/>
      <c r="U188" s="340">
        <v>0</v>
      </c>
      <c r="V188" s="227"/>
      <c r="W188" s="5"/>
      <c r="X188" s="108" t="s">
        <v>488</v>
      </c>
      <c r="Y188" s="109" t="s">
        <v>1625</v>
      </c>
      <c r="Z188" s="123">
        <v>0</v>
      </c>
      <c r="AA188" s="83" t="s">
        <v>488</v>
      </c>
      <c r="AB188" s="83" t="s">
        <v>488</v>
      </c>
      <c r="AC188" s="83" t="s">
        <v>488</v>
      </c>
      <c r="AE188" s="93" t="s">
        <v>2869</v>
      </c>
      <c r="AF188" s="93"/>
      <c r="AG188" s="96" t="s">
        <v>488</v>
      </c>
      <c r="AH188" s="96" t="s">
        <v>488</v>
      </c>
      <c r="AI188" s="96" t="s">
        <v>488</v>
      </c>
      <c r="AJ188" s="96" t="s">
        <v>488</v>
      </c>
      <c r="AK188" s="96" t="s">
        <v>488</v>
      </c>
      <c r="AL188" s="96" t="s">
        <v>488</v>
      </c>
      <c r="AM188" s="96" t="s">
        <v>488</v>
      </c>
      <c r="AN188" s="96" t="s">
        <v>488</v>
      </c>
      <c r="AO188" s="96" t="s">
        <v>488</v>
      </c>
      <c r="AP188" s="96" t="s">
        <v>488</v>
      </c>
      <c r="AQ188" s="96" t="s">
        <v>488</v>
      </c>
      <c r="AR188" s="96" t="s">
        <v>488</v>
      </c>
      <c r="AS188" s="96" t="s">
        <v>488</v>
      </c>
      <c r="AT188" s="96" t="s">
        <v>488</v>
      </c>
      <c r="AU188" s="96" t="s">
        <v>488</v>
      </c>
      <c r="AV188" s="96" t="s">
        <v>488</v>
      </c>
      <c r="AW188" s="96" t="s">
        <v>488</v>
      </c>
      <c r="AX188" s="96" t="s">
        <v>488</v>
      </c>
      <c r="AY188" s="344"/>
      <c r="AZ188" s="93"/>
      <c r="BA188" s="93">
        <v>0</v>
      </c>
      <c r="BB188" s="94">
        <v>0</v>
      </c>
      <c r="BC188" s="93">
        <v>0</v>
      </c>
      <c r="BD188" s="94">
        <v>0</v>
      </c>
      <c r="BE188" s="94">
        <v>0</v>
      </c>
      <c r="BF188" s="94">
        <v>0</v>
      </c>
      <c r="BG188" s="94">
        <v>1</v>
      </c>
      <c r="BH188" s="94">
        <v>0</v>
      </c>
      <c r="BI188" s="94">
        <v>0</v>
      </c>
      <c r="BJ188" s="94">
        <v>0</v>
      </c>
      <c r="BK188" s="94">
        <v>0</v>
      </c>
      <c r="BL188" s="94">
        <v>0</v>
      </c>
      <c r="BM188" s="94">
        <v>0</v>
      </c>
      <c r="BN188" s="94">
        <v>0</v>
      </c>
      <c r="BO188" s="94">
        <v>0</v>
      </c>
      <c r="BP188" s="94">
        <v>0</v>
      </c>
      <c r="BQ188" s="94">
        <v>0</v>
      </c>
      <c r="BR188" s="94">
        <v>0</v>
      </c>
      <c r="BS188" s="94">
        <v>0</v>
      </c>
      <c r="BT188" s="94">
        <v>0</v>
      </c>
      <c r="BU188" s="94"/>
      <c r="BV188" s="94">
        <v>0</v>
      </c>
      <c r="BW188" s="94">
        <v>0</v>
      </c>
      <c r="BX188" s="578">
        <v>0</v>
      </c>
      <c r="BY188" s="94">
        <v>0</v>
      </c>
      <c r="BZ188" s="94">
        <v>0</v>
      </c>
    </row>
    <row r="189" spans="1:78" s="2" customFormat="1" ht="11.45" hidden="1" customHeight="1" x14ac:dyDescent="0.2">
      <c r="A189" s="95"/>
      <c r="B189" s="312"/>
      <c r="C189" s="346" t="s">
        <v>488</v>
      </c>
      <c r="D189" s="312"/>
      <c r="E189" s="127"/>
      <c r="F189" s="126"/>
      <c r="G189" s="241" t="s">
        <v>488</v>
      </c>
      <c r="H189" s="241" t="s">
        <v>488</v>
      </c>
      <c r="I189" s="944"/>
      <c r="J189" s="103"/>
      <c r="K189" s="104"/>
      <c r="L189" s="105"/>
      <c r="M189" s="105"/>
      <c r="N189" s="105"/>
      <c r="O189" s="372" t="s">
        <v>488</v>
      </c>
      <c r="P189" s="352"/>
      <c r="Q189" s="241">
        <v>0</v>
      </c>
      <c r="R189" s="241">
        <v>0</v>
      </c>
      <c r="S189" s="241">
        <v>0</v>
      </c>
      <c r="T189" s="228"/>
      <c r="U189" s="340">
        <v>0</v>
      </c>
      <c r="V189" s="227"/>
      <c r="W189" s="5"/>
      <c r="X189" s="108" t="s">
        <v>488</v>
      </c>
      <c r="Y189" s="109" t="s">
        <v>1625</v>
      </c>
      <c r="Z189" s="123">
        <v>0</v>
      </c>
      <c r="AA189" s="83" t="s">
        <v>488</v>
      </c>
      <c r="AB189" s="83" t="s">
        <v>488</v>
      </c>
      <c r="AC189" s="83" t="s">
        <v>488</v>
      </c>
      <c r="AE189" s="93" t="s">
        <v>2869</v>
      </c>
      <c r="AF189" s="93"/>
      <c r="AG189" s="96" t="s">
        <v>488</v>
      </c>
      <c r="AH189" s="96" t="s">
        <v>488</v>
      </c>
      <c r="AI189" s="96" t="s">
        <v>488</v>
      </c>
      <c r="AJ189" s="96" t="s">
        <v>488</v>
      </c>
      <c r="AK189" s="96" t="s">
        <v>488</v>
      </c>
      <c r="AL189" s="96" t="s">
        <v>488</v>
      </c>
      <c r="AM189" s="96" t="s">
        <v>488</v>
      </c>
      <c r="AN189" s="96" t="s">
        <v>488</v>
      </c>
      <c r="AO189" s="96" t="s">
        <v>488</v>
      </c>
      <c r="AP189" s="96" t="s">
        <v>488</v>
      </c>
      <c r="AQ189" s="96" t="s">
        <v>488</v>
      </c>
      <c r="AR189" s="96" t="s">
        <v>488</v>
      </c>
      <c r="AS189" s="96" t="s">
        <v>488</v>
      </c>
      <c r="AT189" s="96" t="s">
        <v>488</v>
      </c>
      <c r="AU189" s="96" t="s">
        <v>488</v>
      </c>
      <c r="AV189" s="96" t="s">
        <v>488</v>
      </c>
      <c r="AW189" s="96" t="s">
        <v>488</v>
      </c>
      <c r="AX189" s="96" t="s">
        <v>488</v>
      </c>
      <c r="AY189" s="344"/>
      <c r="AZ189" s="93"/>
      <c r="BA189" s="93">
        <v>0</v>
      </c>
      <c r="BB189" s="94">
        <v>0</v>
      </c>
      <c r="BC189" s="93">
        <v>0</v>
      </c>
      <c r="BD189" s="94">
        <v>0</v>
      </c>
      <c r="BE189" s="94">
        <v>0</v>
      </c>
      <c r="BF189" s="94">
        <v>0</v>
      </c>
      <c r="BG189" s="94">
        <v>1</v>
      </c>
      <c r="BH189" s="94">
        <v>0</v>
      </c>
      <c r="BI189" s="94">
        <v>0</v>
      </c>
      <c r="BJ189" s="94">
        <v>0</v>
      </c>
      <c r="BK189" s="94">
        <v>0</v>
      </c>
      <c r="BL189" s="94">
        <v>0</v>
      </c>
      <c r="BM189" s="94">
        <v>0</v>
      </c>
      <c r="BN189" s="94">
        <v>0</v>
      </c>
      <c r="BO189" s="94">
        <v>0</v>
      </c>
      <c r="BP189" s="94">
        <v>0</v>
      </c>
      <c r="BQ189" s="94">
        <v>0</v>
      </c>
      <c r="BR189" s="94">
        <v>0</v>
      </c>
      <c r="BS189" s="94">
        <v>0</v>
      </c>
      <c r="BT189" s="94">
        <v>0</v>
      </c>
      <c r="BU189" s="94"/>
      <c r="BV189" s="94">
        <v>0</v>
      </c>
      <c r="BW189" s="94">
        <v>0</v>
      </c>
      <c r="BX189" s="578">
        <v>0</v>
      </c>
      <c r="BY189" s="94">
        <v>0</v>
      </c>
      <c r="BZ189" s="94">
        <v>0</v>
      </c>
    </row>
    <row r="190" spans="1:78" s="2" customFormat="1" ht="11.45" hidden="1" customHeight="1" x14ac:dyDescent="0.2">
      <c r="A190" s="95"/>
      <c r="B190" s="312"/>
      <c r="C190" s="346" t="s">
        <v>488</v>
      </c>
      <c r="D190" s="312"/>
      <c r="E190" s="127"/>
      <c r="F190" s="126"/>
      <c r="G190" s="241" t="s">
        <v>488</v>
      </c>
      <c r="H190" s="241" t="s">
        <v>488</v>
      </c>
      <c r="I190" s="944"/>
      <c r="J190" s="103"/>
      <c r="K190" s="104"/>
      <c r="L190" s="105"/>
      <c r="M190" s="105"/>
      <c r="N190" s="105"/>
      <c r="O190" s="372" t="s">
        <v>488</v>
      </c>
      <c r="P190" s="352"/>
      <c r="Q190" s="241">
        <v>0</v>
      </c>
      <c r="R190" s="241">
        <v>0</v>
      </c>
      <c r="S190" s="241">
        <v>0</v>
      </c>
      <c r="T190" s="228"/>
      <c r="U190" s="340">
        <v>0</v>
      </c>
      <c r="V190" s="227"/>
      <c r="W190" s="5"/>
      <c r="X190" s="108" t="s">
        <v>488</v>
      </c>
      <c r="Y190" s="109" t="s">
        <v>1625</v>
      </c>
      <c r="Z190" s="123">
        <v>0</v>
      </c>
      <c r="AA190" s="83" t="s">
        <v>488</v>
      </c>
      <c r="AB190" s="83" t="s">
        <v>488</v>
      </c>
      <c r="AC190" s="83" t="s">
        <v>488</v>
      </c>
      <c r="AE190" s="93" t="s">
        <v>2869</v>
      </c>
      <c r="AF190" s="93"/>
      <c r="AG190" s="96" t="s">
        <v>488</v>
      </c>
      <c r="AH190" s="96" t="s">
        <v>488</v>
      </c>
      <c r="AI190" s="96" t="s">
        <v>488</v>
      </c>
      <c r="AJ190" s="96" t="s">
        <v>488</v>
      </c>
      <c r="AK190" s="96" t="s">
        <v>488</v>
      </c>
      <c r="AL190" s="96" t="s">
        <v>488</v>
      </c>
      <c r="AM190" s="96" t="s">
        <v>488</v>
      </c>
      <c r="AN190" s="96" t="s">
        <v>488</v>
      </c>
      <c r="AO190" s="96" t="s">
        <v>488</v>
      </c>
      <c r="AP190" s="96" t="s">
        <v>488</v>
      </c>
      <c r="AQ190" s="96" t="s">
        <v>488</v>
      </c>
      <c r="AR190" s="96" t="s">
        <v>488</v>
      </c>
      <c r="AS190" s="96" t="s">
        <v>488</v>
      </c>
      <c r="AT190" s="96" t="s">
        <v>488</v>
      </c>
      <c r="AU190" s="96" t="s">
        <v>488</v>
      </c>
      <c r="AV190" s="96" t="s">
        <v>488</v>
      </c>
      <c r="AW190" s="96" t="s">
        <v>488</v>
      </c>
      <c r="AX190" s="96" t="s">
        <v>488</v>
      </c>
      <c r="AY190" s="344"/>
      <c r="AZ190" s="93"/>
      <c r="BA190" s="93">
        <v>0</v>
      </c>
      <c r="BB190" s="94">
        <v>0</v>
      </c>
      <c r="BC190" s="93">
        <v>0</v>
      </c>
      <c r="BD190" s="94">
        <v>0</v>
      </c>
      <c r="BE190" s="94">
        <v>0</v>
      </c>
      <c r="BF190" s="94">
        <v>0</v>
      </c>
      <c r="BG190" s="94">
        <v>1</v>
      </c>
      <c r="BH190" s="94">
        <v>0</v>
      </c>
      <c r="BI190" s="94">
        <v>0</v>
      </c>
      <c r="BJ190" s="94">
        <v>0</v>
      </c>
      <c r="BK190" s="94">
        <v>0</v>
      </c>
      <c r="BL190" s="94">
        <v>0</v>
      </c>
      <c r="BM190" s="94">
        <v>0</v>
      </c>
      <c r="BN190" s="94">
        <v>0</v>
      </c>
      <c r="BO190" s="94">
        <v>0</v>
      </c>
      <c r="BP190" s="94">
        <v>0</v>
      </c>
      <c r="BQ190" s="94">
        <v>0</v>
      </c>
      <c r="BR190" s="94">
        <v>0</v>
      </c>
      <c r="BS190" s="94">
        <v>0</v>
      </c>
      <c r="BT190" s="94">
        <v>0</v>
      </c>
      <c r="BU190" s="94"/>
      <c r="BV190" s="94">
        <v>0</v>
      </c>
      <c r="BW190" s="94">
        <v>0</v>
      </c>
      <c r="BX190" s="578">
        <v>0</v>
      </c>
      <c r="BY190" s="94">
        <v>0</v>
      </c>
      <c r="BZ190" s="94">
        <v>0</v>
      </c>
    </row>
    <row r="191" spans="1:78" s="2" customFormat="1" ht="11.45" hidden="1" customHeight="1" x14ac:dyDescent="0.2">
      <c r="A191" s="95"/>
      <c r="B191" s="312"/>
      <c r="C191" s="346" t="s">
        <v>488</v>
      </c>
      <c r="D191" s="312"/>
      <c r="E191" s="127"/>
      <c r="F191" s="126"/>
      <c r="G191" s="241" t="s">
        <v>488</v>
      </c>
      <c r="H191" s="241" t="s">
        <v>488</v>
      </c>
      <c r="I191" s="944"/>
      <c r="J191" s="103"/>
      <c r="K191" s="104"/>
      <c r="L191" s="105"/>
      <c r="M191" s="105"/>
      <c r="N191" s="105"/>
      <c r="O191" s="372" t="s">
        <v>488</v>
      </c>
      <c r="P191" s="352"/>
      <c r="Q191" s="241">
        <v>0</v>
      </c>
      <c r="R191" s="241">
        <v>0</v>
      </c>
      <c r="S191" s="241">
        <v>0</v>
      </c>
      <c r="T191" s="228"/>
      <c r="U191" s="340">
        <v>0</v>
      </c>
      <c r="V191" s="227"/>
      <c r="W191" s="5"/>
      <c r="X191" s="108" t="s">
        <v>488</v>
      </c>
      <c r="Y191" s="109" t="s">
        <v>1625</v>
      </c>
      <c r="Z191" s="123">
        <v>0</v>
      </c>
      <c r="AA191" s="83" t="s">
        <v>488</v>
      </c>
      <c r="AB191" s="83" t="s">
        <v>488</v>
      </c>
      <c r="AC191" s="83" t="s">
        <v>488</v>
      </c>
      <c r="AE191" s="93" t="s">
        <v>2869</v>
      </c>
      <c r="AF191" s="93"/>
      <c r="AG191" s="96" t="s">
        <v>488</v>
      </c>
      <c r="AH191" s="96" t="s">
        <v>488</v>
      </c>
      <c r="AI191" s="96" t="s">
        <v>488</v>
      </c>
      <c r="AJ191" s="96" t="s">
        <v>488</v>
      </c>
      <c r="AK191" s="96" t="s">
        <v>488</v>
      </c>
      <c r="AL191" s="96" t="s">
        <v>488</v>
      </c>
      <c r="AM191" s="96" t="s">
        <v>488</v>
      </c>
      <c r="AN191" s="96" t="s">
        <v>488</v>
      </c>
      <c r="AO191" s="96" t="s">
        <v>488</v>
      </c>
      <c r="AP191" s="96" t="s">
        <v>488</v>
      </c>
      <c r="AQ191" s="96" t="s">
        <v>488</v>
      </c>
      <c r="AR191" s="96" t="s">
        <v>488</v>
      </c>
      <c r="AS191" s="96" t="s">
        <v>488</v>
      </c>
      <c r="AT191" s="96" t="s">
        <v>488</v>
      </c>
      <c r="AU191" s="96" t="s">
        <v>488</v>
      </c>
      <c r="AV191" s="96" t="s">
        <v>488</v>
      </c>
      <c r="AW191" s="96" t="s">
        <v>488</v>
      </c>
      <c r="AX191" s="96" t="s">
        <v>488</v>
      </c>
      <c r="AY191" s="344"/>
      <c r="AZ191" s="93"/>
      <c r="BA191" s="93">
        <v>0</v>
      </c>
      <c r="BB191" s="94">
        <v>0</v>
      </c>
      <c r="BC191" s="93">
        <v>0</v>
      </c>
      <c r="BD191" s="94">
        <v>0</v>
      </c>
      <c r="BE191" s="94">
        <v>0</v>
      </c>
      <c r="BF191" s="94">
        <v>0</v>
      </c>
      <c r="BG191" s="94">
        <v>1</v>
      </c>
      <c r="BH191" s="94">
        <v>0</v>
      </c>
      <c r="BI191" s="94">
        <v>0</v>
      </c>
      <c r="BJ191" s="94">
        <v>0</v>
      </c>
      <c r="BK191" s="94">
        <v>0</v>
      </c>
      <c r="BL191" s="94">
        <v>0</v>
      </c>
      <c r="BM191" s="94">
        <v>0</v>
      </c>
      <c r="BN191" s="94">
        <v>0</v>
      </c>
      <c r="BO191" s="94">
        <v>0</v>
      </c>
      <c r="BP191" s="94">
        <v>0</v>
      </c>
      <c r="BQ191" s="94">
        <v>0</v>
      </c>
      <c r="BR191" s="94">
        <v>0</v>
      </c>
      <c r="BS191" s="94">
        <v>0</v>
      </c>
      <c r="BT191" s="94">
        <v>0</v>
      </c>
      <c r="BU191" s="94"/>
      <c r="BV191" s="94">
        <v>0</v>
      </c>
      <c r="BW191" s="94">
        <v>0</v>
      </c>
      <c r="BX191" s="578">
        <v>0</v>
      </c>
      <c r="BY191" s="94">
        <v>0</v>
      </c>
      <c r="BZ191" s="94">
        <v>0</v>
      </c>
    </row>
    <row r="192" spans="1:78" s="2" customFormat="1" ht="11.45" hidden="1" customHeight="1" x14ac:dyDescent="0.2">
      <c r="A192" s="95"/>
      <c r="B192" s="312"/>
      <c r="C192" s="346" t="s">
        <v>488</v>
      </c>
      <c r="D192" s="312"/>
      <c r="E192" s="127"/>
      <c r="F192" s="126"/>
      <c r="G192" s="241" t="s">
        <v>488</v>
      </c>
      <c r="H192" s="241" t="s">
        <v>488</v>
      </c>
      <c r="I192" s="944"/>
      <c r="J192" s="103"/>
      <c r="K192" s="104"/>
      <c r="L192" s="105"/>
      <c r="M192" s="105"/>
      <c r="N192" s="105"/>
      <c r="O192" s="372" t="s">
        <v>488</v>
      </c>
      <c r="P192" s="352"/>
      <c r="Q192" s="241">
        <v>0</v>
      </c>
      <c r="R192" s="241">
        <v>0</v>
      </c>
      <c r="S192" s="241">
        <v>0</v>
      </c>
      <c r="T192" s="228"/>
      <c r="U192" s="340">
        <v>0</v>
      </c>
      <c r="V192" s="227"/>
      <c r="W192" s="5"/>
      <c r="X192" s="108" t="s">
        <v>488</v>
      </c>
      <c r="Y192" s="109" t="s">
        <v>1625</v>
      </c>
      <c r="Z192" s="123">
        <v>0</v>
      </c>
      <c r="AA192" s="83" t="s">
        <v>488</v>
      </c>
      <c r="AB192" s="83" t="s">
        <v>488</v>
      </c>
      <c r="AC192" s="83" t="s">
        <v>488</v>
      </c>
      <c r="AE192" s="93" t="s">
        <v>2869</v>
      </c>
      <c r="AF192" s="93"/>
      <c r="AG192" s="96" t="s">
        <v>488</v>
      </c>
      <c r="AH192" s="96" t="s">
        <v>488</v>
      </c>
      <c r="AI192" s="96" t="s">
        <v>488</v>
      </c>
      <c r="AJ192" s="96" t="s">
        <v>488</v>
      </c>
      <c r="AK192" s="96" t="s">
        <v>488</v>
      </c>
      <c r="AL192" s="96" t="s">
        <v>488</v>
      </c>
      <c r="AM192" s="96" t="s">
        <v>488</v>
      </c>
      <c r="AN192" s="96" t="s">
        <v>488</v>
      </c>
      <c r="AO192" s="96" t="s">
        <v>488</v>
      </c>
      <c r="AP192" s="96" t="s">
        <v>488</v>
      </c>
      <c r="AQ192" s="96" t="s">
        <v>488</v>
      </c>
      <c r="AR192" s="96" t="s">
        <v>488</v>
      </c>
      <c r="AS192" s="96" t="s">
        <v>488</v>
      </c>
      <c r="AT192" s="96" t="s">
        <v>488</v>
      </c>
      <c r="AU192" s="96" t="s">
        <v>488</v>
      </c>
      <c r="AV192" s="96" t="s">
        <v>488</v>
      </c>
      <c r="AW192" s="96" t="s">
        <v>488</v>
      </c>
      <c r="AX192" s="96" t="s">
        <v>488</v>
      </c>
      <c r="AY192" s="344"/>
      <c r="AZ192" s="93"/>
      <c r="BA192" s="93">
        <v>0</v>
      </c>
      <c r="BB192" s="94">
        <v>0</v>
      </c>
      <c r="BC192" s="93">
        <v>0</v>
      </c>
      <c r="BD192" s="94">
        <v>0</v>
      </c>
      <c r="BE192" s="94">
        <v>0</v>
      </c>
      <c r="BF192" s="94">
        <v>0</v>
      </c>
      <c r="BG192" s="94">
        <v>1</v>
      </c>
      <c r="BH192" s="94">
        <v>0</v>
      </c>
      <c r="BI192" s="94">
        <v>0</v>
      </c>
      <c r="BJ192" s="94">
        <v>0</v>
      </c>
      <c r="BK192" s="94">
        <v>0</v>
      </c>
      <c r="BL192" s="94">
        <v>0</v>
      </c>
      <c r="BM192" s="94">
        <v>0</v>
      </c>
      <c r="BN192" s="94">
        <v>0</v>
      </c>
      <c r="BO192" s="94">
        <v>0</v>
      </c>
      <c r="BP192" s="94">
        <v>0</v>
      </c>
      <c r="BQ192" s="94">
        <v>0</v>
      </c>
      <c r="BR192" s="94">
        <v>0</v>
      </c>
      <c r="BS192" s="94">
        <v>0</v>
      </c>
      <c r="BT192" s="94">
        <v>0</v>
      </c>
      <c r="BU192" s="94"/>
      <c r="BV192" s="94">
        <v>0</v>
      </c>
      <c r="BW192" s="94">
        <v>0</v>
      </c>
      <c r="BX192" s="578">
        <v>0</v>
      </c>
      <c r="BY192" s="94">
        <v>0</v>
      </c>
      <c r="BZ192" s="94">
        <v>0</v>
      </c>
    </row>
    <row r="193" spans="1:78" s="2" customFormat="1" ht="11.45" hidden="1" customHeight="1" x14ac:dyDescent="0.2">
      <c r="A193" s="95"/>
      <c r="B193" s="312"/>
      <c r="C193" s="346" t="s">
        <v>488</v>
      </c>
      <c r="D193" s="312"/>
      <c r="E193" s="127"/>
      <c r="F193" s="126"/>
      <c r="G193" s="241" t="s">
        <v>488</v>
      </c>
      <c r="H193" s="241" t="s">
        <v>488</v>
      </c>
      <c r="I193" s="944"/>
      <c r="J193" s="103"/>
      <c r="K193" s="104"/>
      <c r="L193" s="105"/>
      <c r="M193" s="105"/>
      <c r="N193" s="105"/>
      <c r="O193" s="372" t="s">
        <v>488</v>
      </c>
      <c r="P193" s="352"/>
      <c r="Q193" s="241">
        <v>0</v>
      </c>
      <c r="R193" s="241">
        <v>0</v>
      </c>
      <c r="S193" s="241">
        <v>0</v>
      </c>
      <c r="T193" s="228"/>
      <c r="U193" s="340">
        <v>0</v>
      </c>
      <c r="V193" s="227"/>
      <c r="W193" s="5"/>
      <c r="X193" s="108" t="s">
        <v>488</v>
      </c>
      <c r="Y193" s="109" t="s">
        <v>1625</v>
      </c>
      <c r="Z193" s="123">
        <v>0</v>
      </c>
      <c r="AA193" s="83" t="s">
        <v>488</v>
      </c>
      <c r="AB193" s="83" t="s">
        <v>488</v>
      </c>
      <c r="AC193" s="83" t="s">
        <v>488</v>
      </c>
      <c r="AE193" s="93" t="s">
        <v>2869</v>
      </c>
      <c r="AF193" s="93"/>
      <c r="AG193" s="96" t="s">
        <v>488</v>
      </c>
      <c r="AH193" s="96" t="s">
        <v>488</v>
      </c>
      <c r="AI193" s="96" t="s">
        <v>488</v>
      </c>
      <c r="AJ193" s="96" t="s">
        <v>488</v>
      </c>
      <c r="AK193" s="96" t="s">
        <v>488</v>
      </c>
      <c r="AL193" s="96" t="s">
        <v>488</v>
      </c>
      <c r="AM193" s="96" t="s">
        <v>488</v>
      </c>
      <c r="AN193" s="96" t="s">
        <v>488</v>
      </c>
      <c r="AO193" s="96" t="s">
        <v>488</v>
      </c>
      <c r="AP193" s="96" t="s">
        <v>488</v>
      </c>
      <c r="AQ193" s="96" t="s">
        <v>488</v>
      </c>
      <c r="AR193" s="96" t="s">
        <v>488</v>
      </c>
      <c r="AS193" s="96" t="s">
        <v>488</v>
      </c>
      <c r="AT193" s="96" t="s">
        <v>488</v>
      </c>
      <c r="AU193" s="96" t="s">
        <v>488</v>
      </c>
      <c r="AV193" s="96" t="s">
        <v>488</v>
      </c>
      <c r="AW193" s="96" t="s">
        <v>488</v>
      </c>
      <c r="AX193" s="96" t="s">
        <v>488</v>
      </c>
      <c r="AY193" s="344"/>
      <c r="AZ193" s="93"/>
      <c r="BA193" s="93">
        <v>0</v>
      </c>
      <c r="BB193" s="94">
        <v>0</v>
      </c>
      <c r="BC193" s="93">
        <v>0</v>
      </c>
      <c r="BD193" s="94">
        <v>0</v>
      </c>
      <c r="BE193" s="94">
        <v>0</v>
      </c>
      <c r="BF193" s="94">
        <v>0</v>
      </c>
      <c r="BG193" s="94">
        <v>1</v>
      </c>
      <c r="BH193" s="94">
        <v>0</v>
      </c>
      <c r="BI193" s="94">
        <v>0</v>
      </c>
      <c r="BJ193" s="94">
        <v>0</v>
      </c>
      <c r="BK193" s="94">
        <v>0</v>
      </c>
      <c r="BL193" s="94">
        <v>0</v>
      </c>
      <c r="BM193" s="94">
        <v>0</v>
      </c>
      <c r="BN193" s="94">
        <v>0</v>
      </c>
      <c r="BO193" s="94">
        <v>0</v>
      </c>
      <c r="BP193" s="94">
        <v>0</v>
      </c>
      <c r="BQ193" s="94">
        <v>0</v>
      </c>
      <c r="BR193" s="94">
        <v>0</v>
      </c>
      <c r="BS193" s="94">
        <v>0</v>
      </c>
      <c r="BT193" s="94">
        <v>0</v>
      </c>
      <c r="BU193" s="94"/>
      <c r="BV193" s="94">
        <v>0</v>
      </c>
      <c r="BW193" s="94">
        <v>0</v>
      </c>
      <c r="BX193" s="578">
        <v>0</v>
      </c>
      <c r="BY193" s="94">
        <v>0</v>
      </c>
      <c r="BZ193" s="94">
        <v>0</v>
      </c>
    </row>
    <row r="194" spans="1:78" s="2" customFormat="1" ht="11.45" hidden="1" customHeight="1" x14ac:dyDescent="0.2">
      <c r="A194" s="95"/>
      <c r="B194" s="312"/>
      <c r="C194" s="346" t="s">
        <v>488</v>
      </c>
      <c r="D194" s="312"/>
      <c r="E194" s="127"/>
      <c r="F194" s="126"/>
      <c r="G194" s="241" t="s">
        <v>488</v>
      </c>
      <c r="H194" s="241" t="s">
        <v>488</v>
      </c>
      <c r="I194" s="944"/>
      <c r="J194" s="103"/>
      <c r="K194" s="104"/>
      <c r="L194" s="105"/>
      <c r="M194" s="105"/>
      <c r="N194" s="105"/>
      <c r="O194" s="372" t="s">
        <v>488</v>
      </c>
      <c r="P194" s="352"/>
      <c r="Q194" s="241">
        <v>0</v>
      </c>
      <c r="R194" s="241">
        <v>0</v>
      </c>
      <c r="S194" s="241">
        <v>0</v>
      </c>
      <c r="T194" s="228"/>
      <c r="U194" s="340">
        <v>0</v>
      </c>
      <c r="V194" s="227"/>
      <c r="W194" s="5"/>
      <c r="X194" s="108" t="s">
        <v>488</v>
      </c>
      <c r="Y194" s="109" t="s">
        <v>1625</v>
      </c>
      <c r="Z194" s="123">
        <v>0</v>
      </c>
      <c r="AA194" s="83" t="s">
        <v>488</v>
      </c>
      <c r="AB194" s="83" t="s">
        <v>488</v>
      </c>
      <c r="AC194" s="83" t="s">
        <v>488</v>
      </c>
      <c r="AE194" s="93" t="s">
        <v>2869</v>
      </c>
      <c r="AF194" s="93"/>
      <c r="AG194" s="96" t="s">
        <v>488</v>
      </c>
      <c r="AH194" s="96" t="s">
        <v>488</v>
      </c>
      <c r="AI194" s="96" t="s">
        <v>488</v>
      </c>
      <c r="AJ194" s="96" t="s">
        <v>488</v>
      </c>
      <c r="AK194" s="96" t="s">
        <v>488</v>
      </c>
      <c r="AL194" s="96" t="s">
        <v>488</v>
      </c>
      <c r="AM194" s="96" t="s">
        <v>488</v>
      </c>
      <c r="AN194" s="96" t="s">
        <v>488</v>
      </c>
      <c r="AO194" s="96" t="s">
        <v>488</v>
      </c>
      <c r="AP194" s="96" t="s">
        <v>488</v>
      </c>
      <c r="AQ194" s="96" t="s">
        <v>488</v>
      </c>
      <c r="AR194" s="96" t="s">
        <v>488</v>
      </c>
      <c r="AS194" s="96" t="s">
        <v>488</v>
      </c>
      <c r="AT194" s="96" t="s">
        <v>488</v>
      </c>
      <c r="AU194" s="96" t="s">
        <v>488</v>
      </c>
      <c r="AV194" s="96" t="s">
        <v>488</v>
      </c>
      <c r="AW194" s="96" t="s">
        <v>488</v>
      </c>
      <c r="AX194" s="96" t="s">
        <v>488</v>
      </c>
      <c r="AY194" s="344"/>
      <c r="AZ194" s="93"/>
      <c r="BA194" s="93">
        <v>0</v>
      </c>
      <c r="BB194" s="94">
        <v>0</v>
      </c>
      <c r="BC194" s="93">
        <v>0</v>
      </c>
      <c r="BD194" s="94">
        <v>0</v>
      </c>
      <c r="BE194" s="94">
        <v>0</v>
      </c>
      <c r="BF194" s="94">
        <v>0</v>
      </c>
      <c r="BG194" s="94">
        <v>1</v>
      </c>
      <c r="BH194" s="94">
        <v>0</v>
      </c>
      <c r="BI194" s="94">
        <v>0</v>
      </c>
      <c r="BJ194" s="94">
        <v>0</v>
      </c>
      <c r="BK194" s="94">
        <v>0</v>
      </c>
      <c r="BL194" s="94">
        <v>0</v>
      </c>
      <c r="BM194" s="94">
        <v>0</v>
      </c>
      <c r="BN194" s="94">
        <v>0</v>
      </c>
      <c r="BO194" s="94">
        <v>0</v>
      </c>
      <c r="BP194" s="94">
        <v>0</v>
      </c>
      <c r="BQ194" s="94">
        <v>0</v>
      </c>
      <c r="BR194" s="94">
        <v>0</v>
      </c>
      <c r="BS194" s="94">
        <v>0</v>
      </c>
      <c r="BT194" s="94">
        <v>0</v>
      </c>
      <c r="BU194" s="94"/>
      <c r="BV194" s="94">
        <v>0</v>
      </c>
      <c r="BW194" s="94">
        <v>0</v>
      </c>
      <c r="BX194" s="578">
        <v>0</v>
      </c>
      <c r="BY194" s="94">
        <v>0</v>
      </c>
      <c r="BZ194" s="94">
        <v>0</v>
      </c>
    </row>
    <row r="195" spans="1:78" s="2" customFormat="1" ht="11.45" hidden="1" customHeight="1" x14ac:dyDescent="0.2">
      <c r="A195" s="95"/>
      <c r="B195" s="312"/>
      <c r="C195" s="346" t="s">
        <v>488</v>
      </c>
      <c r="D195" s="312"/>
      <c r="E195" s="127"/>
      <c r="F195" s="126"/>
      <c r="G195" s="241" t="s">
        <v>488</v>
      </c>
      <c r="H195" s="241" t="s">
        <v>488</v>
      </c>
      <c r="I195" s="944"/>
      <c r="J195" s="103"/>
      <c r="K195" s="104"/>
      <c r="L195" s="105"/>
      <c r="M195" s="105"/>
      <c r="N195" s="105"/>
      <c r="O195" s="372" t="s">
        <v>488</v>
      </c>
      <c r="P195" s="352"/>
      <c r="Q195" s="241">
        <v>0</v>
      </c>
      <c r="R195" s="241">
        <v>0</v>
      </c>
      <c r="S195" s="241">
        <v>0</v>
      </c>
      <c r="T195" s="228"/>
      <c r="U195" s="340">
        <v>0</v>
      </c>
      <c r="V195" s="227"/>
      <c r="W195" s="5"/>
      <c r="X195" s="108" t="s">
        <v>488</v>
      </c>
      <c r="Y195" s="109" t="s">
        <v>1625</v>
      </c>
      <c r="Z195" s="123">
        <v>0</v>
      </c>
      <c r="AA195" s="83" t="s">
        <v>488</v>
      </c>
      <c r="AB195" s="83" t="s">
        <v>488</v>
      </c>
      <c r="AC195" s="83" t="s">
        <v>488</v>
      </c>
      <c r="AE195" s="93" t="s">
        <v>2869</v>
      </c>
      <c r="AF195" s="93"/>
      <c r="AG195" s="96" t="s">
        <v>488</v>
      </c>
      <c r="AH195" s="96" t="s">
        <v>488</v>
      </c>
      <c r="AI195" s="96" t="s">
        <v>488</v>
      </c>
      <c r="AJ195" s="96" t="s">
        <v>488</v>
      </c>
      <c r="AK195" s="96" t="s">
        <v>488</v>
      </c>
      <c r="AL195" s="96" t="s">
        <v>488</v>
      </c>
      <c r="AM195" s="96" t="s">
        <v>488</v>
      </c>
      <c r="AN195" s="96" t="s">
        <v>488</v>
      </c>
      <c r="AO195" s="96" t="s">
        <v>488</v>
      </c>
      <c r="AP195" s="96" t="s">
        <v>488</v>
      </c>
      <c r="AQ195" s="96" t="s">
        <v>488</v>
      </c>
      <c r="AR195" s="96" t="s">
        <v>488</v>
      </c>
      <c r="AS195" s="96" t="s">
        <v>488</v>
      </c>
      <c r="AT195" s="96" t="s">
        <v>488</v>
      </c>
      <c r="AU195" s="96" t="s">
        <v>488</v>
      </c>
      <c r="AV195" s="96" t="s">
        <v>488</v>
      </c>
      <c r="AW195" s="96" t="s">
        <v>488</v>
      </c>
      <c r="AX195" s="96" t="s">
        <v>488</v>
      </c>
      <c r="AY195" s="344"/>
      <c r="AZ195" s="93"/>
      <c r="BA195" s="93">
        <v>0</v>
      </c>
      <c r="BB195" s="94">
        <v>0</v>
      </c>
      <c r="BC195" s="93">
        <v>0</v>
      </c>
      <c r="BD195" s="94">
        <v>0</v>
      </c>
      <c r="BE195" s="94">
        <v>0</v>
      </c>
      <c r="BF195" s="94">
        <v>0</v>
      </c>
      <c r="BG195" s="94">
        <v>1</v>
      </c>
      <c r="BH195" s="94">
        <v>0</v>
      </c>
      <c r="BI195" s="94">
        <v>0</v>
      </c>
      <c r="BJ195" s="94">
        <v>0</v>
      </c>
      <c r="BK195" s="94">
        <v>0</v>
      </c>
      <c r="BL195" s="94">
        <v>0</v>
      </c>
      <c r="BM195" s="94">
        <v>0</v>
      </c>
      <c r="BN195" s="94">
        <v>0</v>
      </c>
      <c r="BO195" s="94">
        <v>0</v>
      </c>
      <c r="BP195" s="94">
        <v>0</v>
      </c>
      <c r="BQ195" s="94">
        <v>0</v>
      </c>
      <c r="BR195" s="94">
        <v>0</v>
      </c>
      <c r="BS195" s="94">
        <v>0</v>
      </c>
      <c r="BT195" s="94">
        <v>0</v>
      </c>
      <c r="BU195" s="94"/>
      <c r="BV195" s="94">
        <v>0</v>
      </c>
      <c r="BW195" s="94">
        <v>0</v>
      </c>
      <c r="BX195" s="578">
        <v>0</v>
      </c>
      <c r="BY195" s="94">
        <v>0</v>
      </c>
      <c r="BZ195" s="94">
        <v>0</v>
      </c>
    </row>
    <row r="196" spans="1:78" s="2" customFormat="1" ht="11.45" hidden="1" customHeight="1" x14ac:dyDescent="0.2">
      <c r="A196" s="95"/>
      <c r="B196" s="312"/>
      <c r="C196" s="346" t="s">
        <v>488</v>
      </c>
      <c r="D196" s="312"/>
      <c r="E196" s="127"/>
      <c r="F196" s="126"/>
      <c r="G196" s="241" t="s">
        <v>488</v>
      </c>
      <c r="H196" s="241" t="s">
        <v>488</v>
      </c>
      <c r="I196" s="944"/>
      <c r="J196" s="103"/>
      <c r="K196" s="104"/>
      <c r="L196" s="105"/>
      <c r="M196" s="105"/>
      <c r="N196" s="105"/>
      <c r="O196" s="372" t="s">
        <v>488</v>
      </c>
      <c r="P196" s="352"/>
      <c r="Q196" s="241">
        <v>0</v>
      </c>
      <c r="R196" s="241">
        <v>0</v>
      </c>
      <c r="S196" s="241">
        <v>0</v>
      </c>
      <c r="T196" s="228"/>
      <c r="U196" s="340">
        <v>0</v>
      </c>
      <c r="V196" s="227"/>
      <c r="W196" s="5"/>
      <c r="X196" s="108" t="s">
        <v>488</v>
      </c>
      <c r="Y196" s="109" t="s">
        <v>1625</v>
      </c>
      <c r="Z196" s="123">
        <v>0</v>
      </c>
      <c r="AA196" s="83" t="s">
        <v>488</v>
      </c>
      <c r="AB196" s="83" t="s">
        <v>488</v>
      </c>
      <c r="AC196" s="83" t="s">
        <v>488</v>
      </c>
      <c r="AE196" s="93" t="s">
        <v>2869</v>
      </c>
      <c r="AF196" s="93"/>
      <c r="AG196" s="96" t="s">
        <v>488</v>
      </c>
      <c r="AH196" s="96" t="s">
        <v>488</v>
      </c>
      <c r="AI196" s="96" t="s">
        <v>488</v>
      </c>
      <c r="AJ196" s="96" t="s">
        <v>488</v>
      </c>
      <c r="AK196" s="96" t="s">
        <v>488</v>
      </c>
      <c r="AL196" s="96" t="s">
        <v>488</v>
      </c>
      <c r="AM196" s="96" t="s">
        <v>488</v>
      </c>
      <c r="AN196" s="96" t="s">
        <v>488</v>
      </c>
      <c r="AO196" s="96" t="s">
        <v>488</v>
      </c>
      <c r="AP196" s="96" t="s">
        <v>488</v>
      </c>
      <c r="AQ196" s="96" t="s">
        <v>488</v>
      </c>
      <c r="AR196" s="96" t="s">
        <v>488</v>
      </c>
      <c r="AS196" s="96" t="s">
        <v>488</v>
      </c>
      <c r="AT196" s="96" t="s">
        <v>488</v>
      </c>
      <c r="AU196" s="96" t="s">
        <v>488</v>
      </c>
      <c r="AV196" s="96" t="s">
        <v>488</v>
      </c>
      <c r="AW196" s="96" t="s">
        <v>488</v>
      </c>
      <c r="AX196" s="96" t="s">
        <v>488</v>
      </c>
      <c r="AY196" s="344"/>
      <c r="AZ196" s="93"/>
      <c r="BA196" s="93">
        <v>0</v>
      </c>
      <c r="BB196" s="94">
        <v>0</v>
      </c>
      <c r="BC196" s="93">
        <v>0</v>
      </c>
      <c r="BD196" s="94">
        <v>0</v>
      </c>
      <c r="BE196" s="94">
        <v>0</v>
      </c>
      <c r="BF196" s="94">
        <v>0</v>
      </c>
      <c r="BG196" s="94">
        <v>1</v>
      </c>
      <c r="BH196" s="94">
        <v>0</v>
      </c>
      <c r="BI196" s="94">
        <v>0</v>
      </c>
      <c r="BJ196" s="94">
        <v>0</v>
      </c>
      <c r="BK196" s="94">
        <v>0</v>
      </c>
      <c r="BL196" s="94">
        <v>0</v>
      </c>
      <c r="BM196" s="94">
        <v>0</v>
      </c>
      <c r="BN196" s="94">
        <v>0</v>
      </c>
      <c r="BO196" s="94">
        <v>0</v>
      </c>
      <c r="BP196" s="94">
        <v>0</v>
      </c>
      <c r="BQ196" s="94">
        <v>0</v>
      </c>
      <c r="BR196" s="94">
        <v>0</v>
      </c>
      <c r="BS196" s="94">
        <v>0</v>
      </c>
      <c r="BT196" s="94">
        <v>0</v>
      </c>
      <c r="BU196" s="94"/>
      <c r="BV196" s="94">
        <v>0</v>
      </c>
      <c r="BW196" s="94">
        <v>0</v>
      </c>
      <c r="BX196" s="578">
        <v>0</v>
      </c>
      <c r="BY196" s="94">
        <v>0</v>
      </c>
      <c r="BZ196" s="94">
        <v>0</v>
      </c>
    </row>
    <row r="197" spans="1:78" s="2" customFormat="1" ht="11.45" hidden="1" customHeight="1" x14ac:dyDescent="0.2">
      <c r="A197" s="95"/>
      <c r="B197" s="312"/>
      <c r="C197" s="346" t="s">
        <v>488</v>
      </c>
      <c r="D197" s="312"/>
      <c r="E197" s="127"/>
      <c r="F197" s="126"/>
      <c r="G197" s="241" t="s">
        <v>488</v>
      </c>
      <c r="H197" s="241" t="s">
        <v>488</v>
      </c>
      <c r="I197" s="944"/>
      <c r="J197" s="103"/>
      <c r="K197" s="104"/>
      <c r="L197" s="105"/>
      <c r="M197" s="105"/>
      <c r="N197" s="105"/>
      <c r="O197" s="372" t="s">
        <v>488</v>
      </c>
      <c r="P197" s="352"/>
      <c r="Q197" s="241">
        <v>0</v>
      </c>
      <c r="R197" s="241">
        <v>0</v>
      </c>
      <c r="S197" s="241">
        <v>0</v>
      </c>
      <c r="T197" s="228"/>
      <c r="U197" s="340">
        <v>0</v>
      </c>
      <c r="V197" s="227"/>
      <c r="W197" s="5"/>
      <c r="X197" s="108" t="s">
        <v>488</v>
      </c>
      <c r="Y197" s="109" t="s">
        <v>1625</v>
      </c>
      <c r="Z197" s="123">
        <v>0</v>
      </c>
      <c r="AA197" s="83" t="s">
        <v>488</v>
      </c>
      <c r="AB197" s="83" t="s">
        <v>488</v>
      </c>
      <c r="AC197" s="83" t="s">
        <v>488</v>
      </c>
      <c r="AE197" s="93" t="s">
        <v>2869</v>
      </c>
      <c r="AF197" s="93"/>
      <c r="AG197" s="96" t="s">
        <v>488</v>
      </c>
      <c r="AH197" s="96" t="s">
        <v>488</v>
      </c>
      <c r="AI197" s="96" t="s">
        <v>488</v>
      </c>
      <c r="AJ197" s="96" t="s">
        <v>488</v>
      </c>
      <c r="AK197" s="96" t="s">
        <v>488</v>
      </c>
      <c r="AL197" s="96" t="s">
        <v>488</v>
      </c>
      <c r="AM197" s="96" t="s">
        <v>488</v>
      </c>
      <c r="AN197" s="96" t="s">
        <v>488</v>
      </c>
      <c r="AO197" s="96" t="s">
        <v>488</v>
      </c>
      <c r="AP197" s="96" t="s">
        <v>488</v>
      </c>
      <c r="AQ197" s="96" t="s">
        <v>488</v>
      </c>
      <c r="AR197" s="96" t="s">
        <v>488</v>
      </c>
      <c r="AS197" s="96" t="s">
        <v>488</v>
      </c>
      <c r="AT197" s="96" t="s">
        <v>488</v>
      </c>
      <c r="AU197" s="96" t="s">
        <v>488</v>
      </c>
      <c r="AV197" s="96" t="s">
        <v>488</v>
      </c>
      <c r="AW197" s="96" t="s">
        <v>488</v>
      </c>
      <c r="AX197" s="96" t="s">
        <v>488</v>
      </c>
      <c r="AY197" s="344"/>
      <c r="AZ197" s="93"/>
      <c r="BA197" s="93">
        <v>0</v>
      </c>
      <c r="BB197" s="94">
        <v>0</v>
      </c>
      <c r="BC197" s="93">
        <v>0</v>
      </c>
      <c r="BD197" s="94">
        <v>0</v>
      </c>
      <c r="BE197" s="94">
        <v>0</v>
      </c>
      <c r="BF197" s="94">
        <v>0</v>
      </c>
      <c r="BG197" s="94">
        <v>1</v>
      </c>
      <c r="BH197" s="94">
        <v>0</v>
      </c>
      <c r="BI197" s="94">
        <v>0</v>
      </c>
      <c r="BJ197" s="94">
        <v>0</v>
      </c>
      <c r="BK197" s="94">
        <v>0</v>
      </c>
      <c r="BL197" s="94">
        <v>0</v>
      </c>
      <c r="BM197" s="94">
        <v>0</v>
      </c>
      <c r="BN197" s="94">
        <v>0</v>
      </c>
      <c r="BO197" s="94">
        <v>0</v>
      </c>
      <c r="BP197" s="94">
        <v>0</v>
      </c>
      <c r="BQ197" s="94">
        <v>0</v>
      </c>
      <c r="BR197" s="94">
        <v>0</v>
      </c>
      <c r="BS197" s="94">
        <v>0</v>
      </c>
      <c r="BT197" s="94">
        <v>0</v>
      </c>
      <c r="BU197" s="94"/>
      <c r="BV197" s="94">
        <v>0</v>
      </c>
      <c r="BW197" s="94">
        <v>0</v>
      </c>
      <c r="BX197" s="578">
        <v>0</v>
      </c>
      <c r="BY197" s="94">
        <v>0</v>
      </c>
      <c r="BZ197" s="94">
        <v>0</v>
      </c>
    </row>
    <row r="198" spans="1:78" s="2" customFormat="1" ht="11.45" hidden="1" customHeight="1" x14ac:dyDescent="0.2">
      <c r="A198" s="95"/>
      <c r="B198" s="312"/>
      <c r="C198" s="346" t="s">
        <v>488</v>
      </c>
      <c r="D198" s="312"/>
      <c r="E198" s="127"/>
      <c r="F198" s="126"/>
      <c r="G198" s="241" t="s">
        <v>488</v>
      </c>
      <c r="H198" s="241" t="s">
        <v>488</v>
      </c>
      <c r="I198" s="944"/>
      <c r="J198" s="103"/>
      <c r="K198" s="104"/>
      <c r="L198" s="105"/>
      <c r="M198" s="105"/>
      <c r="N198" s="105"/>
      <c r="O198" s="372" t="s">
        <v>488</v>
      </c>
      <c r="P198" s="352"/>
      <c r="Q198" s="241">
        <v>0</v>
      </c>
      <c r="R198" s="241">
        <v>0</v>
      </c>
      <c r="S198" s="241">
        <v>0</v>
      </c>
      <c r="T198" s="228"/>
      <c r="U198" s="340">
        <v>0</v>
      </c>
      <c r="V198" s="227"/>
      <c r="W198" s="5"/>
      <c r="X198" s="108" t="s">
        <v>488</v>
      </c>
      <c r="Y198" s="109" t="s">
        <v>1625</v>
      </c>
      <c r="Z198" s="123">
        <v>0</v>
      </c>
      <c r="AA198" s="83" t="s">
        <v>488</v>
      </c>
      <c r="AB198" s="83" t="s">
        <v>488</v>
      </c>
      <c r="AC198" s="83" t="s">
        <v>488</v>
      </c>
      <c r="AE198" s="93" t="s">
        <v>2869</v>
      </c>
      <c r="AF198" s="93"/>
      <c r="AG198" s="96" t="s">
        <v>488</v>
      </c>
      <c r="AH198" s="96" t="s">
        <v>488</v>
      </c>
      <c r="AI198" s="96" t="s">
        <v>488</v>
      </c>
      <c r="AJ198" s="96" t="s">
        <v>488</v>
      </c>
      <c r="AK198" s="96" t="s">
        <v>488</v>
      </c>
      <c r="AL198" s="96" t="s">
        <v>488</v>
      </c>
      <c r="AM198" s="96" t="s">
        <v>488</v>
      </c>
      <c r="AN198" s="96" t="s">
        <v>488</v>
      </c>
      <c r="AO198" s="96" t="s">
        <v>488</v>
      </c>
      <c r="AP198" s="96" t="s">
        <v>488</v>
      </c>
      <c r="AQ198" s="96" t="s">
        <v>488</v>
      </c>
      <c r="AR198" s="96" t="s">
        <v>488</v>
      </c>
      <c r="AS198" s="96" t="s">
        <v>488</v>
      </c>
      <c r="AT198" s="96" t="s">
        <v>488</v>
      </c>
      <c r="AU198" s="96" t="s">
        <v>488</v>
      </c>
      <c r="AV198" s="96" t="s">
        <v>488</v>
      </c>
      <c r="AW198" s="96" t="s">
        <v>488</v>
      </c>
      <c r="AX198" s="96" t="s">
        <v>488</v>
      </c>
      <c r="AY198" s="344"/>
      <c r="AZ198" s="93"/>
      <c r="BA198" s="93">
        <v>0</v>
      </c>
      <c r="BB198" s="94">
        <v>0</v>
      </c>
      <c r="BC198" s="93">
        <v>0</v>
      </c>
      <c r="BD198" s="94">
        <v>0</v>
      </c>
      <c r="BE198" s="94">
        <v>0</v>
      </c>
      <c r="BF198" s="94">
        <v>0</v>
      </c>
      <c r="BG198" s="94">
        <v>1</v>
      </c>
      <c r="BH198" s="94">
        <v>0</v>
      </c>
      <c r="BI198" s="94">
        <v>0</v>
      </c>
      <c r="BJ198" s="94">
        <v>0</v>
      </c>
      <c r="BK198" s="94">
        <v>0</v>
      </c>
      <c r="BL198" s="94">
        <v>0</v>
      </c>
      <c r="BM198" s="94">
        <v>0</v>
      </c>
      <c r="BN198" s="94">
        <v>0</v>
      </c>
      <c r="BO198" s="94">
        <v>0</v>
      </c>
      <c r="BP198" s="94">
        <v>0</v>
      </c>
      <c r="BQ198" s="94">
        <v>0</v>
      </c>
      <c r="BR198" s="94">
        <v>0</v>
      </c>
      <c r="BS198" s="94">
        <v>0</v>
      </c>
      <c r="BT198" s="94">
        <v>0</v>
      </c>
      <c r="BU198" s="94"/>
      <c r="BV198" s="94">
        <v>0</v>
      </c>
      <c r="BW198" s="94">
        <v>0</v>
      </c>
      <c r="BX198" s="578">
        <v>0</v>
      </c>
      <c r="BY198" s="94">
        <v>0</v>
      </c>
      <c r="BZ198" s="94">
        <v>0</v>
      </c>
    </row>
    <row r="199" spans="1:78" s="2" customFormat="1" ht="11.45" hidden="1" customHeight="1" x14ac:dyDescent="0.2">
      <c r="A199" s="95"/>
      <c r="B199" s="312"/>
      <c r="C199" s="346" t="s">
        <v>488</v>
      </c>
      <c r="D199" s="312"/>
      <c r="E199" s="127"/>
      <c r="F199" s="126"/>
      <c r="G199" s="241" t="s">
        <v>488</v>
      </c>
      <c r="H199" s="241" t="s">
        <v>488</v>
      </c>
      <c r="I199" s="944"/>
      <c r="J199" s="103"/>
      <c r="K199" s="104"/>
      <c r="L199" s="105"/>
      <c r="M199" s="105"/>
      <c r="N199" s="105"/>
      <c r="O199" s="372" t="s">
        <v>488</v>
      </c>
      <c r="P199" s="352"/>
      <c r="Q199" s="241">
        <v>0</v>
      </c>
      <c r="R199" s="241">
        <v>0</v>
      </c>
      <c r="S199" s="241">
        <v>0</v>
      </c>
      <c r="T199" s="228"/>
      <c r="U199" s="340">
        <v>0</v>
      </c>
      <c r="V199" s="227"/>
      <c r="W199" s="5"/>
      <c r="X199" s="108" t="s">
        <v>488</v>
      </c>
      <c r="Y199" s="109" t="s">
        <v>1625</v>
      </c>
      <c r="Z199" s="123">
        <v>0</v>
      </c>
      <c r="AA199" s="83" t="s">
        <v>488</v>
      </c>
      <c r="AB199" s="83" t="s">
        <v>488</v>
      </c>
      <c r="AC199" s="83" t="s">
        <v>488</v>
      </c>
      <c r="AE199" s="93" t="s">
        <v>2869</v>
      </c>
      <c r="AF199" s="93"/>
      <c r="AG199" s="96" t="s">
        <v>488</v>
      </c>
      <c r="AH199" s="96" t="s">
        <v>488</v>
      </c>
      <c r="AI199" s="96" t="s">
        <v>488</v>
      </c>
      <c r="AJ199" s="96" t="s">
        <v>488</v>
      </c>
      <c r="AK199" s="96" t="s">
        <v>488</v>
      </c>
      <c r="AL199" s="96" t="s">
        <v>488</v>
      </c>
      <c r="AM199" s="96" t="s">
        <v>488</v>
      </c>
      <c r="AN199" s="96" t="s">
        <v>488</v>
      </c>
      <c r="AO199" s="96" t="s">
        <v>488</v>
      </c>
      <c r="AP199" s="96" t="s">
        <v>488</v>
      </c>
      <c r="AQ199" s="96" t="s">
        <v>488</v>
      </c>
      <c r="AR199" s="96" t="s">
        <v>488</v>
      </c>
      <c r="AS199" s="96" t="s">
        <v>488</v>
      </c>
      <c r="AT199" s="96" t="s">
        <v>488</v>
      </c>
      <c r="AU199" s="96" t="s">
        <v>488</v>
      </c>
      <c r="AV199" s="96" t="s">
        <v>488</v>
      </c>
      <c r="AW199" s="96" t="s">
        <v>488</v>
      </c>
      <c r="AX199" s="96" t="s">
        <v>488</v>
      </c>
      <c r="AY199" s="344"/>
      <c r="AZ199" s="93"/>
      <c r="BA199" s="93">
        <v>0</v>
      </c>
      <c r="BB199" s="94">
        <v>0</v>
      </c>
      <c r="BC199" s="93">
        <v>0</v>
      </c>
      <c r="BD199" s="94">
        <v>0</v>
      </c>
      <c r="BE199" s="94">
        <v>0</v>
      </c>
      <c r="BF199" s="94">
        <v>0</v>
      </c>
      <c r="BG199" s="94">
        <v>1</v>
      </c>
      <c r="BH199" s="94">
        <v>0</v>
      </c>
      <c r="BI199" s="94">
        <v>0</v>
      </c>
      <c r="BJ199" s="94">
        <v>0</v>
      </c>
      <c r="BK199" s="94">
        <v>0</v>
      </c>
      <c r="BL199" s="94">
        <v>0</v>
      </c>
      <c r="BM199" s="94">
        <v>0</v>
      </c>
      <c r="BN199" s="94">
        <v>0</v>
      </c>
      <c r="BO199" s="94">
        <v>0</v>
      </c>
      <c r="BP199" s="94">
        <v>0</v>
      </c>
      <c r="BQ199" s="94">
        <v>0</v>
      </c>
      <c r="BR199" s="94">
        <v>0</v>
      </c>
      <c r="BS199" s="94">
        <v>0</v>
      </c>
      <c r="BT199" s="94">
        <v>0</v>
      </c>
      <c r="BU199" s="94"/>
      <c r="BV199" s="94">
        <v>0</v>
      </c>
      <c r="BW199" s="94">
        <v>0</v>
      </c>
      <c r="BX199" s="578">
        <v>0</v>
      </c>
      <c r="BY199" s="94">
        <v>0</v>
      </c>
      <c r="BZ199" s="94">
        <v>0</v>
      </c>
    </row>
    <row r="200" spans="1:78" s="2" customFormat="1" ht="11.45" hidden="1" customHeight="1" x14ac:dyDescent="0.2">
      <c r="A200" s="95"/>
      <c r="B200" s="312"/>
      <c r="C200" s="346" t="s">
        <v>488</v>
      </c>
      <c r="D200" s="312"/>
      <c r="E200" s="127"/>
      <c r="F200" s="126"/>
      <c r="G200" s="241" t="s">
        <v>488</v>
      </c>
      <c r="H200" s="241" t="s">
        <v>488</v>
      </c>
      <c r="I200" s="944"/>
      <c r="J200" s="103"/>
      <c r="K200" s="104"/>
      <c r="L200" s="105"/>
      <c r="M200" s="105"/>
      <c r="N200" s="105"/>
      <c r="O200" s="372" t="s">
        <v>488</v>
      </c>
      <c r="P200" s="352"/>
      <c r="Q200" s="241">
        <v>0</v>
      </c>
      <c r="R200" s="241">
        <v>0</v>
      </c>
      <c r="S200" s="241">
        <v>0</v>
      </c>
      <c r="T200" s="228"/>
      <c r="U200" s="340">
        <v>0</v>
      </c>
      <c r="V200" s="227"/>
      <c r="W200" s="5"/>
      <c r="X200" s="108" t="s">
        <v>488</v>
      </c>
      <c r="Y200" s="109" t="s">
        <v>1625</v>
      </c>
      <c r="Z200" s="123">
        <v>0</v>
      </c>
      <c r="AA200" s="83" t="s">
        <v>488</v>
      </c>
      <c r="AB200" s="83" t="s">
        <v>488</v>
      </c>
      <c r="AC200" s="83" t="s">
        <v>488</v>
      </c>
      <c r="AE200" s="93" t="s">
        <v>2869</v>
      </c>
      <c r="AF200" s="93"/>
      <c r="AG200" s="96" t="s">
        <v>488</v>
      </c>
      <c r="AH200" s="96" t="s">
        <v>488</v>
      </c>
      <c r="AI200" s="96" t="s">
        <v>488</v>
      </c>
      <c r="AJ200" s="96" t="s">
        <v>488</v>
      </c>
      <c r="AK200" s="96" t="s">
        <v>488</v>
      </c>
      <c r="AL200" s="96" t="s">
        <v>488</v>
      </c>
      <c r="AM200" s="96" t="s">
        <v>488</v>
      </c>
      <c r="AN200" s="96" t="s">
        <v>488</v>
      </c>
      <c r="AO200" s="96" t="s">
        <v>488</v>
      </c>
      <c r="AP200" s="96" t="s">
        <v>488</v>
      </c>
      <c r="AQ200" s="96" t="s">
        <v>488</v>
      </c>
      <c r="AR200" s="96" t="s">
        <v>488</v>
      </c>
      <c r="AS200" s="96" t="s">
        <v>488</v>
      </c>
      <c r="AT200" s="96" t="s">
        <v>488</v>
      </c>
      <c r="AU200" s="96" t="s">
        <v>488</v>
      </c>
      <c r="AV200" s="96" t="s">
        <v>488</v>
      </c>
      <c r="AW200" s="96" t="s">
        <v>488</v>
      </c>
      <c r="AX200" s="96" t="s">
        <v>488</v>
      </c>
      <c r="AY200" s="344"/>
      <c r="AZ200" s="93"/>
      <c r="BA200" s="93">
        <v>0</v>
      </c>
      <c r="BB200" s="94">
        <v>0</v>
      </c>
      <c r="BC200" s="93">
        <v>0</v>
      </c>
      <c r="BD200" s="94">
        <v>0</v>
      </c>
      <c r="BE200" s="94">
        <v>0</v>
      </c>
      <c r="BF200" s="94">
        <v>0</v>
      </c>
      <c r="BG200" s="94">
        <v>1</v>
      </c>
      <c r="BH200" s="94">
        <v>0</v>
      </c>
      <c r="BI200" s="94">
        <v>0</v>
      </c>
      <c r="BJ200" s="94">
        <v>0</v>
      </c>
      <c r="BK200" s="94">
        <v>0</v>
      </c>
      <c r="BL200" s="94">
        <v>0</v>
      </c>
      <c r="BM200" s="94">
        <v>0</v>
      </c>
      <c r="BN200" s="94">
        <v>0</v>
      </c>
      <c r="BO200" s="94">
        <v>0</v>
      </c>
      <c r="BP200" s="94">
        <v>0</v>
      </c>
      <c r="BQ200" s="94">
        <v>0</v>
      </c>
      <c r="BR200" s="94">
        <v>0</v>
      </c>
      <c r="BS200" s="94">
        <v>0</v>
      </c>
      <c r="BT200" s="94">
        <v>0</v>
      </c>
      <c r="BU200" s="94"/>
      <c r="BV200" s="94">
        <v>0</v>
      </c>
      <c r="BW200" s="94">
        <v>0</v>
      </c>
      <c r="BX200" s="578">
        <v>0</v>
      </c>
      <c r="BY200" s="94">
        <v>0</v>
      </c>
      <c r="BZ200" s="94">
        <v>0</v>
      </c>
    </row>
    <row r="201" spans="1:78" s="2" customFormat="1" ht="11.45" hidden="1" customHeight="1" x14ac:dyDescent="0.2">
      <c r="A201" s="95"/>
      <c r="B201" s="312"/>
      <c r="C201" s="347" t="s">
        <v>1096</v>
      </c>
      <c r="D201" s="312"/>
      <c r="E201" s="227"/>
      <c r="F201" s="228"/>
      <c r="G201" s="228"/>
      <c r="H201" s="353" t="s">
        <v>796</v>
      </c>
      <c r="I201" s="354"/>
      <c r="J201" s="259"/>
      <c r="K201" s="358">
        <v>0</v>
      </c>
      <c r="L201" s="352"/>
      <c r="M201" s="352"/>
      <c r="N201" s="352"/>
      <c r="O201" s="352"/>
      <c r="P201" s="352"/>
      <c r="Q201" s="358">
        <v>0</v>
      </c>
      <c r="R201" s="358">
        <v>0</v>
      </c>
      <c r="S201" s="358">
        <v>0</v>
      </c>
      <c r="T201" s="228"/>
      <c r="U201" s="358">
        <v>0</v>
      </c>
      <c r="V201" s="227"/>
      <c r="W201" s="5"/>
      <c r="X201" s="97" t="s">
        <v>1096</v>
      </c>
      <c r="Y201" s="83"/>
      <c r="AE201" s="93"/>
      <c r="AF201" s="93"/>
      <c r="AG201" s="93"/>
      <c r="AH201" s="93"/>
      <c r="AI201" s="93"/>
      <c r="AJ201" s="93"/>
      <c r="AK201" s="93"/>
      <c r="AL201" s="93"/>
      <c r="AM201" s="93"/>
      <c r="AN201" s="93"/>
      <c r="AO201" s="93"/>
      <c r="AP201" s="93"/>
      <c r="AQ201" s="93"/>
      <c r="AR201" s="93"/>
      <c r="AS201" s="93"/>
      <c r="AT201" s="93"/>
      <c r="AU201" s="93"/>
      <c r="AV201" s="93"/>
      <c r="AW201" s="93"/>
      <c r="AX201" s="93"/>
      <c r="AY201" s="93"/>
      <c r="AZ201" s="93"/>
    </row>
    <row r="202" spans="1:78" s="2" customFormat="1" ht="11.45" hidden="1" customHeight="1" x14ac:dyDescent="0.2">
      <c r="A202" s="95"/>
      <c r="B202" s="312"/>
      <c r="C202" s="312"/>
      <c r="D202" s="312"/>
      <c r="E202" s="227"/>
      <c r="F202" s="228"/>
      <c r="G202" s="228"/>
      <c r="H202" s="228"/>
      <c r="I202" s="354"/>
      <c r="J202" s="259"/>
      <c r="K202" s="259"/>
      <c r="L202" s="352"/>
      <c r="M202" s="352"/>
      <c r="N202" s="352"/>
      <c r="O202" s="352"/>
      <c r="P202" s="352"/>
      <c r="Q202" s="228"/>
      <c r="R202" s="228"/>
      <c r="S202" s="228"/>
      <c r="T202" s="228"/>
      <c r="U202" s="228"/>
      <c r="V202" s="227"/>
      <c r="Y202" s="83"/>
    </row>
    <row r="203" spans="1:78" s="2" customFormat="1" ht="11.45" hidden="1" customHeight="1" x14ac:dyDescent="0.2">
      <c r="A203" s="95"/>
      <c r="B203" s="312"/>
      <c r="C203" s="312"/>
      <c r="D203" s="312"/>
      <c r="E203" s="227"/>
      <c r="F203" s="228"/>
      <c r="G203" s="228"/>
      <c r="H203" s="228"/>
      <c r="I203" s="354"/>
      <c r="J203" s="259"/>
      <c r="K203" s="259"/>
      <c r="L203" s="352"/>
      <c r="M203" s="352"/>
      <c r="N203" s="352"/>
      <c r="O203" s="352"/>
      <c r="P203" s="352"/>
      <c r="Q203" s="228"/>
      <c r="R203" s="228"/>
      <c r="S203" s="228"/>
      <c r="T203" s="228"/>
      <c r="U203" s="228"/>
      <c r="V203" s="227"/>
      <c r="Y203" s="83"/>
    </row>
    <row r="204" spans="1:78" s="2" customFormat="1" ht="11.45" hidden="1" customHeight="1" x14ac:dyDescent="0.2">
      <c r="A204" s="95"/>
      <c r="B204" s="312"/>
      <c r="C204" s="312"/>
      <c r="D204" s="312"/>
      <c r="E204" s="227"/>
      <c r="F204" s="228"/>
      <c r="G204" s="228"/>
      <c r="H204" s="228"/>
      <c r="I204" s="354"/>
      <c r="J204" s="259"/>
      <c r="K204" s="259"/>
      <c r="L204" s="352"/>
      <c r="M204" s="352"/>
      <c r="N204" s="352"/>
      <c r="O204" s="352"/>
      <c r="P204" s="352"/>
      <c r="Q204" s="228"/>
      <c r="R204" s="228"/>
      <c r="S204" s="228"/>
      <c r="T204" s="228"/>
      <c r="U204" s="228"/>
      <c r="V204" s="227"/>
      <c r="Y204" s="83"/>
    </row>
    <row r="205" spans="1:78" s="2" customFormat="1" ht="11.45" hidden="1" customHeight="1" x14ac:dyDescent="0.2">
      <c r="A205" s="95"/>
      <c r="B205" s="312"/>
      <c r="C205" s="312"/>
      <c r="D205" s="312"/>
      <c r="E205" s="1357" t="s">
        <v>788</v>
      </c>
      <c r="F205" s="1357" t="s">
        <v>1637</v>
      </c>
      <c r="G205" s="1357" t="s">
        <v>1638</v>
      </c>
      <c r="H205" s="1357" t="s">
        <v>1639</v>
      </c>
      <c r="I205" s="1357" t="s">
        <v>2511</v>
      </c>
      <c r="J205" s="1357" t="s">
        <v>2512</v>
      </c>
      <c r="K205" s="1357" t="s">
        <v>1459</v>
      </c>
      <c r="L205" s="79" t="s">
        <v>660</v>
      </c>
      <c r="M205" s="85"/>
      <c r="N205" s="85"/>
      <c r="O205" s="80"/>
      <c r="P205" s="284"/>
      <c r="Q205" s="79" t="s">
        <v>1139</v>
      </c>
      <c r="R205" s="80"/>
      <c r="S205" s="1357" t="s">
        <v>1140</v>
      </c>
      <c r="T205" s="284"/>
      <c r="U205" s="1357" t="s">
        <v>758</v>
      </c>
      <c r="V205" s="227"/>
      <c r="Y205" s="83"/>
      <c r="BM205" s="83"/>
      <c r="BN205" s="83"/>
      <c r="BO205" s="83"/>
      <c r="BP205" s="83"/>
      <c r="BQ205" s="83"/>
      <c r="BR205" s="83"/>
      <c r="BS205" s="83"/>
      <c r="BT205" s="83"/>
    </row>
    <row r="206" spans="1:78" s="2" customFormat="1" ht="11.45" hidden="1" customHeight="1" x14ac:dyDescent="0.2">
      <c r="A206" s="95"/>
      <c r="B206" s="312"/>
      <c r="C206" s="312"/>
      <c r="D206" s="312"/>
      <c r="E206" s="1358"/>
      <c r="F206" s="1358"/>
      <c r="G206" s="1358"/>
      <c r="H206" s="1358"/>
      <c r="I206" s="1358"/>
      <c r="J206" s="1358"/>
      <c r="K206" s="1358"/>
      <c r="L206" s="37" t="s">
        <v>152</v>
      </c>
      <c r="M206" s="37" t="s">
        <v>671</v>
      </c>
      <c r="N206" s="37" t="s">
        <v>153</v>
      </c>
      <c r="O206" s="37" t="s">
        <v>758</v>
      </c>
      <c r="P206" s="284"/>
      <c r="Q206" s="37" t="s">
        <v>152</v>
      </c>
      <c r="R206" s="37" t="s">
        <v>671</v>
      </c>
      <c r="S206" s="1358"/>
      <c r="T206" s="284"/>
      <c r="U206" s="1358"/>
      <c r="V206" s="227"/>
      <c r="Y206" s="83"/>
      <c r="BA206" s="83" t="s">
        <v>1267</v>
      </c>
      <c r="BB206" s="83" t="s">
        <v>1267</v>
      </c>
      <c r="BC206" s="83" t="s">
        <v>884</v>
      </c>
      <c r="BD206" s="83" t="s">
        <v>884</v>
      </c>
      <c r="BE206" s="83" t="s">
        <v>1633</v>
      </c>
      <c r="BF206" s="83" t="s">
        <v>1635</v>
      </c>
      <c r="BG206" s="83" t="s">
        <v>1635</v>
      </c>
      <c r="BH206" s="83" t="s">
        <v>1635</v>
      </c>
      <c r="BI206" s="83" t="s">
        <v>2525</v>
      </c>
      <c r="BJ206" s="83" t="s">
        <v>1188</v>
      </c>
      <c r="BK206" s="83" t="s">
        <v>232</v>
      </c>
      <c r="BL206" s="83" t="s">
        <v>175</v>
      </c>
      <c r="BM206" s="83" t="s">
        <v>233</v>
      </c>
      <c r="BN206" s="83" t="s">
        <v>233</v>
      </c>
      <c r="BO206" s="83" t="s">
        <v>233</v>
      </c>
      <c r="BP206" s="83" t="s">
        <v>2702</v>
      </c>
      <c r="BQ206" s="83" t="s">
        <v>1423</v>
      </c>
      <c r="BR206" s="83" t="s">
        <v>235</v>
      </c>
      <c r="BS206" s="83" t="s">
        <v>1631</v>
      </c>
      <c r="BT206" s="83" t="s">
        <v>1631</v>
      </c>
      <c r="BU206" s="83" t="s">
        <v>548</v>
      </c>
      <c r="BV206" s="83"/>
      <c r="BW206" s="83" t="s">
        <v>1266</v>
      </c>
      <c r="BX206" s="83" t="s">
        <v>236</v>
      </c>
      <c r="BY206" s="83" t="s">
        <v>1641</v>
      </c>
      <c r="BZ206" s="83"/>
    </row>
    <row r="207" spans="1:78" s="2" customFormat="1" ht="11.45" hidden="1" customHeight="1" x14ac:dyDescent="0.2">
      <c r="A207" s="95" t="s">
        <v>1188</v>
      </c>
      <c r="B207" s="312"/>
      <c r="C207" s="312"/>
      <c r="D207" s="312"/>
      <c r="E207" s="1357"/>
      <c r="F207" s="1357"/>
      <c r="G207" s="1357"/>
      <c r="H207" s="1357"/>
      <c r="I207" s="1357"/>
      <c r="J207" s="1357"/>
      <c r="K207" s="1357"/>
      <c r="L207" s="79"/>
      <c r="M207" s="85"/>
      <c r="N207" s="85"/>
      <c r="O207" s="80"/>
      <c r="P207" s="284"/>
      <c r="Q207" s="79"/>
      <c r="R207" s="80"/>
      <c r="S207" s="1357"/>
      <c r="T207" s="284"/>
      <c r="U207" s="1357"/>
      <c r="V207" s="227"/>
      <c r="Y207" s="83"/>
      <c r="BE207" s="2" t="s">
        <v>516</v>
      </c>
      <c r="BM207" s="83"/>
      <c r="BN207" s="83"/>
      <c r="BO207" s="83"/>
      <c r="BP207" s="83"/>
      <c r="BQ207" s="83"/>
      <c r="BR207" s="83"/>
      <c r="BS207" s="83"/>
      <c r="BT207" s="83"/>
    </row>
    <row r="208" spans="1:78" s="2" customFormat="1" ht="11.45" hidden="1" customHeight="1" x14ac:dyDescent="0.2">
      <c r="A208" s="95" t="s">
        <v>1188</v>
      </c>
      <c r="B208" s="312"/>
      <c r="C208" s="312"/>
      <c r="D208" s="312"/>
      <c r="E208" s="1358"/>
      <c r="F208" s="1358"/>
      <c r="G208" s="1358"/>
      <c r="H208" s="1358"/>
      <c r="I208" s="1358"/>
      <c r="J208" s="1358"/>
      <c r="K208" s="1358"/>
      <c r="L208" s="37"/>
      <c r="M208" s="37"/>
      <c r="N208" s="37"/>
      <c r="O208" s="37"/>
      <c r="P208" s="284"/>
      <c r="Q208" s="37"/>
      <c r="R208" s="37"/>
      <c r="S208" s="1358"/>
      <c r="T208" s="284"/>
      <c r="U208" s="1358"/>
      <c r="V208" s="227"/>
      <c r="Y208" s="83"/>
      <c r="BA208" s="83"/>
      <c r="BB208" s="83"/>
      <c r="BC208" s="83"/>
      <c r="BD208" s="83"/>
      <c r="BE208" s="83"/>
      <c r="BF208" s="83"/>
      <c r="BG208" s="83"/>
      <c r="BH208" s="83"/>
      <c r="BI208" s="83"/>
      <c r="BJ208" s="83"/>
      <c r="BK208" s="83"/>
      <c r="BL208" s="83"/>
      <c r="BM208" s="83"/>
      <c r="BN208" s="83"/>
      <c r="BO208" s="83"/>
      <c r="BP208" s="83"/>
      <c r="BQ208" s="83"/>
      <c r="BR208" s="83"/>
      <c r="BS208" s="83"/>
      <c r="BT208" s="83"/>
      <c r="BU208" s="83"/>
      <c r="BV208" s="83"/>
      <c r="BW208" s="83"/>
      <c r="BX208" s="83"/>
      <c r="BY208" s="83"/>
      <c r="BZ208" s="83"/>
    </row>
    <row r="209" spans="1:78" s="2" customFormat="1" ht="11.45" hidden="1" customHeight="1" x14ac:dyDescent="0.2">
      <c r="A209" s="95"/>
      <c r="B209" s="312"/>
      <c r="C209" s="312"/>
      <c r="D209" s="312"/>
      <c r="E209" s="86">
        <v>1</v>
      </c>
      <c r="F209" s="46">
        <v>2</v>
      </c>
      <c r="G209" s="46">
        <v>3</v>
      </c>
      <c r="H209" s="46">
        <v>4</v>
      </c>
      <c r="I209" s="46">
        <v>5</v>
      </c>
      <c r="J209" s="87">
        <v>6</v>
      </c>
      <c r="K209" s="46">
        <v>7</v>
      </c>
      <c r="L209" s="46">
        <v>8</v>
      </c>
      <c r="M209" s="46">
        <v>9</v>
      </c>
      <c r="N209" s="46">
        <v>10</v>
      </c>
      <c r="O209" s="46">
        <v>11</v>
      </c>
      <c r="P209" s="227"/>
      <c r="Q209" s="46">
        <v>12</v>
      </c>
      <c r="R209" s="46">
        <v>13</v>
      </c>
      <c r="S209" s="46">
        <v>14</v>
      </c>
      <c r="T209" s="227"/>
      <c r="U209" s="46">
        <v>15</v>
      </c>
      <c r="V209" s="227"/>
      <c r="X209" s="365" t="s">
        <v>891</v>
      </c>
      <c r="Y209" s="365" t="s">
        <v>2417</v>
      </c>
      <c r="Z209" s="365" t="s">
        <v>497</v>
      </c>
      <c r="AA209" s="365" t="s">
        <v>1346</v>
      </c>
      <c r="AB209" s="365" t="s">
        <v>1628</v>
      </c>
      <c r="AC209" s="365" t="s">
        <v>1268</v>
      </c>
      <c r="AE209" s="365" t="s">
        <v>1741</v>
      </c>
      <c r="AF209" s="95"/>
      <c r="AG209" s="369" t="s">
        <v>589</v>
      </c>
      <c r="AH209" s="370"/>
      <c r="AI209" s="370"/>
      <c r="AJ209" s="370"/>
      <c r="AK209" s="370"/>
      <c r="AL209" s="370"/>
      <c r="AM209" s="370"/>
      <c r="AN209" s="370"/>
      <c r="AO209" s="370"/>
      <c r="AP209" s="370"/>
      <c r="AQ209" s="370"/>
      <c r="AR209" s="370"/>
      <c r="AS209" s="370"/>
      <c r="AT209" s="370"/>
      <c r="AU209" s="370"/>
      <c r="AV209" s="370"/>
      <c r="AW209" s="370"/>
      <c r="AX209" s="370"/>
      <c r="AY209" s="370"/>
      <c r="AZ209" s="343"/>
      <c r="BA209" s="83" t="s">
        <v>1742</v>
      </c>
      <c r="BB209" s="345">
        <v>0.05</v>
      </c>
      <c r="BC209" s="83" t="s">
        <v>499</v>
      </c>
      <c r="BD209" s="345">
        <v>0.05</v>
      </c>
      <c r="BE209" s="83" t="s">
        <v>516</v>
      </c>
      <c r="BF209" s="83" t="s">
        <v>500</v>
      </c>
      <c r="BG209" s="83" t="s">
        <v>500</v>
      </c>
      <c r="BH209" s="83" t="s">
        <v>500</v>
      </c>
      <c r="BI209" s="83" t="s">
        <v>956</v>
      </c>
      <c r="BJ209" s="83" t="s">
        <v>587</v>
      </c>
      <c r="BK209" s="83" t="s">
        <v>588</v>
      </c>
      <c r="BL209" s="83" t="s">
        <v>525</v>
      </c>
      <c r="BM209" s="83" t="s">
        <v>1628</v>
      </c>
      <c r="BN209" s="83" t="s">
        <v>1268</v>
      </c>
      <c r="BO209" s="83" t="s">
        <v>526</v>
      </c>
      <c r="BP209" s="83" t="s">
        <v>528</v>
      </c>
      <c r="BQ209" s="83" t="s">
        <v>529</v>
      </c>
      <c r="BR209" s="83" t="s">
        <v>594</v>
      </c>
      <c r="BS209" s="83" t="s">
        <v>1460</v>
      </c>
      <c r="BT209" s="83" t="s">
        <v>1460</v>
      </c>
      <c r="BU209" s="83" t="s">
        <v>590</v>
      </c>
      <c r="BV209" s="83"/>
      <c r="BW209" s="83" t="s">
        <v>1461</v>
      </c>
      <c r="BX209" s="83" t="s">
        <v>960</v>
      </c>
      <c r="BY209" s="83" t="s">
        <v>959</v>
      </c>
      <c r="BZ209" s="83"/>
    </row>
    <row r="210" spans="1:78" s="2" customFormat="1" ht="11.45" hidden="1" customHeight="1" x14ac:dyDescent="0.2">
      <c r="A210" s="95"/>
      <c r="B210" s="312"/>
      <c r="C210" s="312"/>
      <c r="D210" s="312"/>
      <c r="E210" s="58" t="s">
        <v>2433</v>
      </c>
      <c r="F210" s="13" t="s">
        <v>2433</v>
      </c>
      <c r="G210" s="13"/>
      <c r="H210" s="13"/>
      <c r="I210" s="13"/>
      <c r="J210" s="88" t="s">
        <v>149</v>
      </c>
      <c r="K210" s="13" t="s">
        <v>1476</v>
      </c>
      <c r="L210" s="13" t="s">
        <v>1219</v>
      </c>
      <c r="M210" s="13" t="s">
        <v>1219</v>
      </c>
      <c r="N210" s="13" t="s">
        <v>1219</v>
      </c>
      <c r="O210" s="13" t="s">
        <v>1219</v>
      </c>
      <c r="P210" s="228"/>
      <c r="Q210" s="13" t="s">
        <v>1476</v>
      </c>
      <c r="R210" s="13" t="s">
        <v>1476</v>
      </c>
      <c r="S210" s="13" t="s">
        <v>1476</v>
      </c>
      <c r="T210" s="228"/>
      <c r="U210" s="13" t="s">
        <v>1476</v>
      </c>
      <c r="V210" s="227"/>
      <c r="X210" s="365"/>
      <c r="Y210" s="365" t="s">
        <v>174</v>
      </c>
      <c r="Z210" s="365" t="s">
        <v>498</v>
      </c>
      <c r="AA210" s="365"/>
      <c r="AB210" s="365"/>
      <c r="AC210" s="365"/>
      <c r="AE210" s="368"/>
      <c r="AF210" s="95"/>
      <c r="AG210" s="371"/>
      <c r="AH210" s="367"/>
      <c r="AI210" s="367"/>
      <c r="AJ210" s="367"/>
      <c r="AK210" s="367"/>
      <c r="AL210" s="367"/>
      <c r="AM210" s="367"/>
      <c r="AN210" s="367"/>
      <c r="AO210" s="367"/>
      <c r="AP210" s="367"/>
      <c r="AQ210" s="367"/>
      <c r="AR210" s="367"/>
      <c r="AS210" s="367"/>
      <c r="AT210" s="367"/>
      <c r="AU210" s="367"/>
      <c r="AV210" s="367"/>
      <c r="AW210" s="367"/>
      <c r="AX210" s="367"/>
      <c r="AY210" s="367"/>
      <c r="AZ210" s="83"/>
      <c r="BA210" s="83" t="s">
        <v>997</v>
      </c>
      <c r="BB210" s="83" t="s">
        <v>496</v>
      </c>
      <c r="BC210" s="83" t="s">
        <v>997</v>
      </c>
      <c r="BD210" s="83" t="s">
        <v>496</v>
      </c>
      <c r="BE210" s="83" t="s">
        <v>496</v>
      </c>
      <c r="BF210" s="83" t="s">
        <v>501</v>
      </c>
      <c r="BG210" s="83" t="s">
        <v>586</v>
      </c>
      <c r="BH210" s="83" t="s">
        <v>496</v>
      </c>
      <c r="BI210" s="83" t="s">
        <v>496</v>
      </c>
      <c r="BJ210" s="83" t="s">
        <v>517</v>
      </c>
      <c r="BK210" s="83" t="s">
        <v>518</v>
      </c>
      <c r="BL210" s="83" t="s">
        <v>496</v>
      </c>
      <c r="BM210" s="83"/>
      <c r="BN210" s="83" t="s">
        <v>527</v>
      </c>
      <c r="BO210" s="83" t="s">
        <v>496</v>
      </c>
      <c r="BP210" s="83" t="s">
        <v>496</v>
      </c>
      <c r="BQ210" s="83" t="s">
        <v>593</v>
      </c>
      <c r="BR210" s="83" t="s">
        <v>595</v>
      </c>
      <c r="BS210" s="83"/>
      <c r="BT210" s="83" t="s">
        <v>957</v>
      </c>
      <c r="BU210" s="83" t="s">
        <v>2087</v>
      </c>
      <c r="BV210" s="83"/>
      <c r="BW210" s="83" t="s">
        <v>591</v>
      </c>
      <c r="BX210" s="93">
        <v>2.64E-3</v>
      </c>
      <c r="BY210" s="93">
        <v>6.6E-4</v>
      </c>
      <c r="BZ210" s="83"/>
    </row>
    <row r="211" spans="1:78" s="2" customFormat="1" ht="11.45" hidden="1" customHeight="1" x14ac:dyDescent="0.2">
      <c r="A211" s="95"/>
      <c r="B211" s="312"/>
      <c r="C211" s="347" t="s">
        <v>1097</v>
      </c>
      <c r="D211" s="312"/>
      <c r="E211" s="359"/>
      <c r="F211" s="360"/>
      <c r="G211" s="361"/>
      <c r="H211" s="362"/>
      <c r="I211" s="363"/>
      <c r="J211" s="228"/>
      <c r="K211" s="312"/>
      <c r="L211" s="228"/>
      <c r="M211" s="312"/>
      <c r="N211" s="312"/>
      <c r="O211" s="228"/>
      <c r="P211" s="228"/>
      <c r="Q211" s="227"/>
      <c r="R211" s="228"/>
      <c r="S211" s="228"/>
      <c r="T211" s="228"/>
      <c r="U211" s="312"/>
      <c r="V211" s="227"/>
      <c r="W211" s="5"/>
      <c r="X211" s="366" t="s">
        <v>1097</v>
      </c>
      <c r="Y211" s="367"/>
      <c r="Z211" s="367"/>
      <c r="AA211" s="367"/>
      <c r="AB211" s="367"/>
      <c r="AC211" s="367"/>
      <c r="AE211" s="368"/>
      <c r="AF211" s="95"/>
      <c r="AG211" s="371" t="s">
        <v>2870</v>
      </c>
      <c r="AH211" s="367"/>
      <c r="AI211" s="370"/>
      <c r="AJ211" s="370"/>
      <c r="AK211" s="370"/>
      <c r="AL211" s="370"/>
      <c r="AM211" s="370"/>
      <c r="AN211" s="370"/>
      <c r="AO211" s="370"/>
      <c r="AP211" s="370"/>
      <c r="AQ211" s="370"/>
      <c r="AR211" s="370"/>
      <c r="AS211" s="370"/>
      <c r="AT211" s="370"/>
      <c r="AU211" s="370"/>
      <c r="AV211" s="370"/>
      <c r="AW211" s="370"/>
      <c r="AX211" s="370"/>
      <c r="AY211" s="370"/>
    </row>
    <row r="212" spans="1:78" s="2" customFormat="1" ht="11.45" hidden="1" customHeight="1" x14ac:dyDescent="0.2">
      <c r="A212" s="95"/>
      <c r="B212" s="312"/>
      <c r="C212" s="346" t="s">
        <v>1430</v>
      </c>
      <c r="D212" s="312"/>
      <c r="E212" s="355" t="s">
        <v>170</v>
      </c>
      <c r="F212" s="356">
        <v>0</v>
      </c>
      <c r="G212" s="241" t="s">
        <v>1630</v>
      </c>
      <c r="H212" s="241" t="s">
        <v>706</v>
      </c>
      <c r="I212" s="943">
        <v>1</v>
      </c>
      <c r="J212" s="357">
        <v>1</v>
      </c>
      <c r="K212" s="104"/>
      <c r="L212" s="105"/>
      <c r="M212" s="105"/>
      <c r="N212" s="105"/>
      <c r="O212" s="372" t="s">
        <v>488</v>
      </c>
      <c r="P212" s="352"/>
      <c r="Q212" s="241">
        <v>0</v>
      </c>
      <c r="R212" s="241">
        <v>0</v>
      </c>
      <c r="S212" s="241">
        <v>0</v>
      </c>
      <c r="T212" s="228"/>
      <c r="U212" s="340">
        <v>0</v>
      </c>
      <c r="V212" s="227"/>
      <c r="W212" s="5"/>
      <c r="X212" s="106" t="s">
        <v>1430</v>
      </c>
      <c r="Y212" s="107" t="s">
        <v>191</v>
      </c>
      <c r="Z212" s="122">
        <v>0</v>
      </c>
      <c r="AA212" s="83" t="s">
        <v>1629</v>
      </c>
      <c r="AB212" s="83" t="s">
        <v>1629</v>
      </c>
      <c r="AC212" s="83" t="s">
        <v>1188</v>
      </c>
      <c r="AE212" s="93" t="s">
        <v>2869</v>
      </c>
      <c r="AF212" s="93"/>
      <c r="AG212" s="96" t="s">
        <v>488</v>
      </c>
      <c r="AH212" s="96" t="s">
        <v>488</v>
      </c>
      <c r="AI212" s="96" t="s">
        <v>488</v>
      </c>
      <c r="AJ212" s="96" t="s">
        <v>488</v>
      </c>
      <c r="AK212" s="96" t="s">
        <v>488</v>
      </c>
      <c r="AL212" s="96" t="s">
        <v>488</v>
      </c>
      <c r="AM212" s="96" t="s">
        <v>488</v>
      </c>
      <c r="AN212" s="96" t="s">
        <v>488</v>
      </c>
      <c r="AO212" s="96" t="s">
        <v>488</v>
      </c>
      <c r="AP212" s="96" t="s">
        <v>488</v>
      </c>
      <c r="AQ212" s="96" t="s">
        <v>488</v>
      </c>
      <c r="AR212" s="96" t="s">
        <v>488</v>
      </c>
      <c r="AS212" s="96" t="s">
        <v>488</v>
      </c>
      <c r="AT212" s="96" t="s">
        <v>488</v>
      </c>
      <c r="AU212" s="96" t="s">
        <v>488</v>
      </c>
      <c r="AV212" s="96" t="s">
        <v>488</v>
      </c>
      <c r="AW212" s="96" t="s">
        <v>488</v>
      </c>
      <c r="AX212" s="96" t="s">
        <v>488</v>
      </c>
      <c r="AY212" s="344"/>
      <c r="AZ212" s="93"/>
      <c r="BA212" s="93">
        <v>0</v>
      </c>
      <c r="BB212" s="94">
        <v>0</v>
      </c>
      <c r="BC212" s="93">
        <v>0</v>
      </c>
      <c r="BD212" s="94">
        <v>0</v>
      </c>
      <c r="BE212" s="94">
        <v>0</v>
      </c>
      <c r="BF212" s="94">
        <v>0</v>
      </c>
      <c r="BG212" s="94">
        <v>0</v>
      </c>
      <c r="BH212" s="578">
        <v>0</v>
      </c>
      <c r="BI212" s="578">
        <v>0</v>
      </c>
      <c r="BJ212" s="94">
        <v>0</v>
      </c>
      <c r="BK212" s="94">
        <v>0</v>
      </c>
      <c r="BL212" s="94">
        <v>0</v>
      </c>
      <c r="BM212" s="94">
        <v>1</v>
      </c>
      <c r="BN212" s="94">
        <v>0</v>
      </c>
      <c r="BO212" s="94">
        <v>0</v>
      </c>
      <c r="BP212" s="94">
        <v>0</v>
      </c>
      <c r="BQ212" s="94">
        <v>0</v>
      </c>
      <c r="BR212" s="94">
        <v>0</v>
      </c>
      <c r="BS212" s="94">
        <v>1</v>
      </c>
      <c r="BT212" s="94">
        <v>0</v>
      </c>
      <c r="BU212" s="94"/>
      <c r="BV212" s="94">
        <v>0</v>
      </c>
      <c r="BW212" s="94">
        <v>0</v>
      </c>
      <c r="BX212" s="578">
        <v>0</v>
      </c>
      <c r="BY212" s="94">
        <v>0</v>
      </c>
      <c r="BZ212" s="94">
        <v>0</v>
      </c>
    </row>
    <row r="213" spans="1:78" s="2" customFormat="1" ht="11.45" hidden="1" customHeight="1" x14ac:dyDescent="0.2">
      <c r="A213" s="95"/>
      <c r="B213" s="312"/>
      <c r="C213" s="346" t="s">
        <v>488</v>
      </c>
      <c r="D213" s="312"/>
      <c r="E213" s="127"/>
      <c r="F213" s="126"/>
      <c r="G213" s="241" t="s">
        <v>488</v>
      </c>
      <c r="H213" s="241" t="s">
        <v>488</v>
      </c>
      <c r="I213" s="944"/>
      <c r="J213" s="103"/>
      <c r="K213" s="104"/>
      <c r="L213" s="105"/>
      <c r="M213" s="105"/>
      <c r="N213" s="105"/>
      <c r="O213" s="372" t="s">
        <v>488</v>
      </c>
      <c r="P213" s="352"/>
      <c r="Q213" s="241">
        <v>0</v>
      </c>
      <c r="R213" s="241">
        <v>0</v>
      </c>
      <c r="S213" s="241">
        <v>0</v>
      </c>
      <c r="T213" s="228"/>
      <c r="U213" s="340">
        <v>0</v>
      </c>
      <c r="V213" s="227"/>
      <c r="W213" s="5"/>
      <c r="X213" s="108" t="s">
        <v>488</v>
      </c>
      <c r="Y213" s="109" t="s">
        <v>1625</v>
      </c>
      <c r="Z213" s="123">
        <v>0</v>
      </c>
      <c r="AA213" s="83" t="s">
        <v>488</v>
      </c>
      <c r="AB213" s="83" t="s">
        <v>488</v>
      </c>
      <c r="AC213" s="83" t="s">
        <v>488</v>
      </c>
      <c r="AE213" s="93" t="s">
        <v>2869</v>
      </c>
      <c r="AF213" s="93"/>
      <c r="AG213" s="96" t="s">
        <v>488</v>
      </c>
      <c r="AH213" s="96" t="s">
        <v>488</v>
      </c>
      <c r="AI213" s="96" t="s">
        <v>488</v>
      </c>
      <c r="AJ213" s="96" t="s">
        <v>488</v>
      </c>
      <c r="AK213" s="96" t="s">
        <v>488</v>
      </c>
      <c r="AL213" s="96" t="s">
        <v>488</v>
      </c>
      <c r="AM213" s="96" t="s">
        <v>488</v>
      </c>
      <c r="AN213" s="96" t="s">
        <v>488</v>
      </c>
      <c r="AO213" s="96" t="s">
        <v>488</v>
      </c>
      <c r="AP213" s="96" t="s">
        <v>488</v>
      </c>
      <c r="AQ213" s="96" t="s">
        <v>488</v>
      </c>
      <c r="AR213" s="96" t="s">
        <v>488</v>
      </c>
      <c r="AS213" s="96" t="s">
        <v>488</v>
      </c>
      <c r="AT213" s="96" t="s">
        <v>488</v>
      </c>
      <c r="AU213" s="96" t="s">
        <v>488</v>
      </c>
      <c r="AV213" s="96" t="s">
        <v>488</v>
      </c>
      <c r="AW213" s="96" t="s">
        <v>488</v>
      </c>
      <c r="AX213" s="96" t="s">
        <v>488</v>
      </c>
      <c r="AY213" s="344"/>
      <c r="AZ213" s="93"/>
      <c r="BA213" s="93">
        <v>0</v>
      </c>
      <c r="BB213" s="94">
        <v>0</v>
      </c>
      <c r="BC213" s="93">
        <v>0</v>
      </c>
      <c r="BD213" s="94">
        <v>0</v>
      </c>
      <c r="BE213" s="94">
        <v>0</v>
      </c>
      <c r="BF213" s="94">
        <v>0</v>
      </c>
      <c r="BG213" s="94">
        <v>1</v>
      </c>
      <c r="BH213" s="94">
        <v>0</v>
      </c>
      <c r="BI213" s="94">
        <v>0</v>
      </c>
      <c r="BJ213" s="94">
        <v>0</v>
      </c>
      <c r="BK213" s="94">
        <v>0</v>
      </c>
      <c r="BL213" s="94">
        <v>0</v>
      </c>
      <c r="BM213" s="94">
        <v>0</v>
      </c>
      <c r="BN213" s="94">
        <v>0</v>
      </c>
      <c r="BO213" s="94">
        <v>0</v>
      </c>
      <c r="BP213" s="94">
        <v>0</v>
      </c>
      <c r="BQ213" s="94">
        <v>0</v>
      </c>
      <c r="BR213" s="94">
        <v>0</v>
      </c>
      <c r="BS213" s="94">
        <v>0</v>
      </c>
      <c r="BT213" s="94">
        <v>0</v>
      </c>
      <c r="BU213" s="94"/>
      <c r="BV213" s="94">
        <v>0</v>
      </c>
      <c r="BW213" s="94">
        <v>0</v>
      </c>
      <c r="BX213" s="578">
        <v>0</v>
      </c>
      <c r="BY213" s="94">
        <v>0</v>
      </c>
      <c r="BZ213" s="94">
        <v>0</v>
      </c>
    </row>
    <row r="214" spans="1:78" s="2" customFormat="1" ht="11.45" hidden="1" customHeight="1" x14ac:dyDescent="0.2">
      <c r="A214" s="95"/>
      <c r="B214" s="312"/>
      <c r="C214" s="346" t="s">
        <v>488</v>
      </c>
      <c r="D214" s="312"/>
      <c r="E214" s="127"/>
      <c r="F214" s="126"/>
      <c r="G214" s="241" t="s">
        <v>488</v>
      </c>
      <c r="H214" s="241" t="s">
        <v>488</v>
      </c>
      <c r="I214" s="944"/>
      <c r="J214" s="103"/>
      <c r="K214" s="104"/>
      <c r="L214" s="105"/>
      <c r="M214" s="105"/>
      <c r="N214" s="105"/>
      <c r="O214" s="372" t="s">
        <v>488</v>
      </c>
      <c r="P214" s="352"/>
      <c r="Q214" s="241">
        <v>0</v>
      </c>
      <c r="R214" s="241">
        <v>0</v>
      </c>
      <c r="S214" s="241">
        <v>0</v>
      </c>
      <c r="T214" s="228"/>
      <c r="U214" s="340">
        <v>0</v>
      </c>
      <c r="V214" s="227"/>
      <c r="W214" s="5"/>
      <c r="X214" s="108" t="s">
        <v>488</v>
      </c>
      <c r="Y214" s="109" t="s">
        <v>1625</v>
      </c>
      <c r="Z214" s="123">
        <v>0</v>
      </c>
      <c r="AA214" s="83" t="s">
        <v>488</v>
      </c>
      <c r="AB214" s="83" t="s">
        <v>488</v>
      </c>
      <c r="AC214" s="83" t="s">
        <v>488</v>
      </c>
      <c r="AE214" s="93" t="s">
        <v>2869</v>
      </c>
      <c r="AF214" s="93"/>
      <c r="AG214" s="96" t="s">
        <v>488</v>
      </c>
      <c r="AH214" s="96" t="s">
        <v>488</v>
      </c>
      <c r="AI214" s="96" t="s">
        <v>488</v>
      </c>
      <c r="AJ214" s="96" t="s">
        <v>488</v>
      </c>
      <c r="AK214" s="96" t="s">
        <v>488</v>
      </c>
      <c r="AL214" s="96" t="s">
        <v>488</v>
      </c>
      <c r="AM214" s="96" t="s">
        <v>488</v>
      </c>
      <c r="AN214" s="96" t="s">
        <v>488</v>
      </c>
      <c r="AO214" s="96" t="s">
        <v>488</v>
      </c>
      <c r="AP214" s="96" t="s">
        <v>488</v>
      </c>
      <c r="AQ214" s="96" t="s">
        <v>488</v>
      </c>
      <c r="AR214" s="96" t="s">
        <v>488</v>
      </c>
      <c r="AS214" s="96" t="s">
        <v>488</v>
      </c>
      <c r="AT214" s="96" t="s">
        <v>488</v>
      </c>
      <c r="AU214" s="96" t="s">
        <v>488</v>
      </c>
      <c r="AV214" s="96" t="s">
        <v>488</v>
      </c>
      <c r="AW214" s="96" t="s">
        <v>488</v>
      </c>
      <c r="AX214" s="96" t="s">
        <v>488</v>
      </c>
      <c r="AY214" s="344"/>
      <c r="AZ214" s="93"/>
      <c r="BA214" s="93">
        <v>0</v>
      </c>
      <c r="BB214" s="94">
        <v>0</v>
      </c>
      <c r="BC214" s="93">
        <v>0</v>
      </c>
      <c r="BD214" s="94">
        <v>0</v>
      </c>
      <c r="BE214" s="94">
        <v>0</v>
      </c>
      <c r="BF214" s="94">
        <v>0</v>
      </c>
      <c r="BG214" s="94">
        <v>1</v>
      </c>
      <c r="BH214" s="94">
        <v>0</v>
      </c>
      <c r="BI214" s="94">
        <v>0</v>
      </c>
      <c r="BJ214" s="94">
        <v>0</v>
      </c>
      <c r="BK214" s="94">
        <v>0</v>
      </c>
      <c r="BL214" s="94">
        <v>0</v>
      </c>
      <c r="BM214" s="94">
        <v>0</v>
      </c>
      <c r="BN214" s="94">
        <v>0</v>
      </c>
      <c r="BO214" s="94">
        <v>0</v>
      </c>
      <c r="BP214" s="94">
        <v>0</v>
      </c>
      <c r="BQ214" s="94">
        <v>0</v>
      </c>
      <c r="BR214" s="94">
        <v>0</v>
      </c>
      <c r="BS214" s="94">
        <v>0</v>
      </c>
      <c r="BT214" s="94">
        <v>0</v>
      </c>
      <c r="BU214" s="94"/>
      <c r="BV214" s="94">
        <v>0</v>
      </c>
      <c r="BW214" s="94">
        <v>0</v>
      </c>
      <c r="BX214" s="578">
        <v>0</v>
      </c>
      <c r="BY214" s="94">
        <v>0</v>
      </c>
      <c r="BZ214" s="94">
        <v>0</v>
      </c>
    </row>
    <row r="215" spans="1:78" s="2" customFormat="1" ht="11.45" hidden="1" customHeight="1" x14ac:dyDescent="0.2">
      <c r="A215" s="95"/>
      <c r="B215" s="312"/>
      <c r="C215" s="346" t="s">
        <v>488</v>
      </c>
      <c r="D215" s="312"/>
      <c r="E215" s="127"/>
      <c r="F215" s="126"/>
      <c r="G215" s="241" t="s">
        <v>488</v>
      </c>
      <c r="H215" s="241" t="s">
        <v>488</v>
      </c>
      <c r="I215" s="944"/>
      <c r="J215" s="103"/>
      <c r="K215" s="104"/>
      <c r="L215" s="105"/>
      <c r="M215" s="105"/>
      <c r="N215" s="105"/>
      <c r="O215" s="372" t="s">
        <v>488</v>
      </c>
      <c r="P215" s="352"/>
      <c r="Q215" s="241">
        <v>0</v>
      </c>
      <c r="R215" s="241">
        <v>0</v>
      </c>
      <c r="S215" s="241">
        <v>0</v>
      </c>
      <c r="T215" s="228"/>
      <c r="U215" s="340">
        <v>0</v>
      </c>
      <c r="V215" s="227"/>
      <c r="W215" s="5"/>
      <c r="X215" s="108" t="s">
        <v>488</v>
      </c>
      <c r="Y215" s="109" t="s">
        <v>1625</v>
      </c>
      <c r="Z215" s="123">
        <v>0</v>
      </c>
      <c r="AA215" s="83" t="s">
        <v>488</v>
      </c>
      <c r="AB215" s="83" t="s">
        <v>488</v>
      </c>
      <c r="AC215" s="83" t="s">
        <v>488</v>
      </c>
      <c r="AE215" s="93" t="s">
        <v>2869</v>
      </c>
      <c r="AF215" s="93"/>
      <c r="AG215" s="96" t="s">
        <v>488</v>
      </c>
      <c r="AH215" s="96" t="s">
        <v>488</v>
      </c>
      <c r="AI215" s="96" t="s">
        <v>488</v>
      </c>
      <c r="AJ215" s="96" t="s">
        <v>488</v>
      </c>
      <c r="AK215" s="96" t="s">
        <v>488</v>
      </c>
      <c r="AL215" s="96" t="s">
        <v>488</v>
      </c>
      <c r="AM215" s="96" t="s">
        <v>488</v>
      </c>
      <c r="AN215" s="96" t="s">
        <v>488</v>
      </c>
      <c r="AO215" s="96" t="s">
        <v>488</v>
      </c>
      <c r="AP215" s="96" t="s">
        <v>488</v>
      </c>
      <c r="AQ215" s="96" t="s">
        <v>488</v>
      </c>
      <c r="AR215" s="96" t="s">
        <v>488</v>
      </c>
      <c r="AS215" s="96" t="s">
        <v>488</v>
      </c>
      <c r="AT215" s="96" t="s">
        <v>488</v>
      </c>
      <c r="AU215" s="96" t="s">
        <v>488</v>
      </c>
      <c r="AV215" s="96" t="s">
        <v>488</v>
      </c>
      <c r="AW215" s="96" t="s">
        <v>488</v>
      </c>
      <c r="AX215" s="96" t="s">
        <v>488</v>
      </c>
      <c r="AY215" s="344"/>
      <c r="AZ215" s="93"/>
      <c r="BA215" s="93">
        <v>0</v>
      </c>
      <c r="BB215" s="94">
        <v>0</v>
      </c>
      <c r="BC215" s="93">
        <v>0</v>
      </c>
      <c r="BD215" s="94">
        <v>0</v>
      </c>
      <c r="BE215" s="94">
        <v>0</v>
      </c>
      <c r="BF215" s="94">
        <v>0</v>
      </c>
      <c r="BG215" s="94">
        <v>1</v>
      </c>
      <c r="BH215" s="94">
        <v>0</v>
      </c>
      <c r="BI215" s="94">
        <v>0</v>
      </c>
      <c r="BJ215" s="94">
        <v>0</v>
      </c>
      <c r="BK215" s="94">
        <v>0</v>
      </c>
      <c r="BL215" s="94">
        <v>0</v>
      </c>
      <c r="BM215" s="94">
        <v>0</v>
      </c>
      <c r="BN215" s="94">
        <v>0</v>
      </c>
      <c r="BO215" s="94">
        <v>0</v>
      </c>
      <c r="BP215" s="94">
        <v>0</v>
      </c>
      <c r="BQ215" s="94">
        <v>0</v>
      </c>
      <c r="BR215" s="94">
        <v>0</v>
      </c>
      <c r="BS215" s="94">
        <v>0</v>
      </c>
      <c r="BT215" s="94">
        <v>0</v>
      </c>
      <c r="BU215" s="94"/>
      <c r="BV215" s="94">
        <v>0</v>
      </c>
      <c r="BW215" s="94">
        <v>0</v>
      </c>
      <c r="BX215" s="578">
        <v>0</v>
      </c>
      <c r="BY215" s="94">
        <v>0</v>
      </c>
      <c r="BZ215" s="94">
        <v>0</v>
      </c>
    </row>
    <row r="216" spans="1:78" s="2" customFormat="1" ht="11.45" hidden="1" customHeight="1" x14ac:dyDescent="0.2">
      <c r="A216" s="95"/>
      <c r="B216" s="312"/>
      <c r="C216" s="346" t="s">
        <v>488</v>
      </c>
      <c r="D216" s="312"/>
      <c r="E216" s="127"/>
      <c r="F216" s="126"/>
      <c r="G216" s="241" t="s">
        <v>488</v>
      </c>
      <c r="H216" s="241" t="s">
        <v>488</v>
      </c>
      <c r="I216" s="944"/>
      <c r="J216" s="103"/>
      <c r="K216" s="104"/>
      <c r="L216" s="105"/>
      <c r="M216" s="105"/>
      <c r="N216" s="105"/>
      <c r="O216" s="372" t="s">
        <v>488</v>
      </c>
      <c r="P216" s="352"/>
      <c r="Q216" s="241">
        <v>0</v>
      </c>
      <c r="R216" s="241">
        <v>0</v>
      </c>
      <c r="S216" s="241">
        <v>0</v>
      </c>
      <c r="T216" s="228"/>
      <c r="U216" s="340">
        <v>0</v>
      </c>
      <c r="V216" s="227"/>
      <c r="W216" s="5"/>
      <c r="X216" s="108" t="s">
        <v>488</v>
      </c>
      <c r="Y216" s="109" t="s">
        <v>1625</v>
      </c>
      <c r="Z216" s="123">
        <v>0</v>
      </c>
      <c r="AA216" s="83" t="s">
        <v>488</v>
      </c>
      <c r="AB216" s="83" t="s">
        <v>488</v>
      </c>
      <c r="AC216" s="83" t="s">
        <v>488</v>
      </c>
      <c r="AE216" s="93" t="s">
        <v>2869</v>
      </c>
      <c r="AF216" s="93"/>
      <c r="AG216" s="96" t="s">
        <v>488</v>
      </c>
      <c r="AH216" s="96" t="s">
        <v>488</v>
      </c>
      <c r="AI216" s="96" t="s">
        <v>488</v>
      </c>
      <c r="AJ216" s="96" t="s">
        <v>488</v>
      </c>
      <c r="AK216" s="96" t="s">
        <v>488</v>
      </c>
      <c r="AL216" s="96" t="s">
        <v>488</v>
      </c>
      <c r="AM216" s="96" t="s">
        <v>488</v>
      </c>
      <c r="AN216" s="96" t="s">
        <v>488</v>
      </c>
      <c r="AO216" s="96" t="s">
        <v>488</v>
      </c>
      <c r="AP216" s="96" t="s">
        <v>488</v>
      </c>
      <c r="AQ216" s="96" t="s">
        <v>488</v>
      </c>
      <c r="AR216" s="96" t="s">
        <v>488</v>
      </c>
      <c r="AS216" s="96" t="s">
        <v>488</v>
      </c>
      <c r="AT216" s="96" t="s">
        <v>488</v>
      </c>
      <c r="AU216" s="96" t="s">
        <v>488</v>
      </c>
      <c r="AV216" s="96" t="s">
        <v>488</v>
      </c>
      <c r="AW216" s="96" t="s">
        <v>488</v>
      </c>
      <c r="AX216" s="96" t="s">
        <v>488</v>
      </c>
      <c r="AY216" s="344"/>
      <c r="AZ216" s="93"/>
      <c r="BA216" s="93">
        <v>0</v>
      </c>
      <c r="BB216" s="94">
        <v>0</v>
      </c>
      <c r="BC216" s="93">
        <v>0</v>
      </c>
      <c r="BD216" s="94">
        <v>0</v>
      </c>
      <c r="BE216" s="94">
        <v>0</v>
      </c>
      <c r="BF216" s="94">
        <v>0</v>
      </c>
      <c r="BG216" s="94">
        <v>1</v>
      </c>
      <c r="BH216" s="94">
        <v>0</v>
      </c>
      <c r="BI216" s="94">
        <v>0</v>
      </c>
      <c r="BJ216" s="94">
        <v>0</v>
      </c>
      <c r="BK216" s="94">
        <v>0</v>
      </c>
      <c r="BL216" s="94">
        <v>0</v>
      </c>
      <c r="BM216" s="94">
        <v>0</v>
      </c>
      <c r="BN216" s="94">
        <v>0</v>
      </c>
      <c r="BO216" s="94">
        <v>0</v>
      </c>
      <c r="BP216" s="94">
        <v>0</v>
      </c>
      <c r="BQ216" s="94">
        <v>0</v>
      </c>
      <c r="BR216" s="94">
        <v>0</v>
      </c>
      <c r="BS216" s="94">
        <v>0</v>
      </c>
      <c r="BT216" s="94">
        <v>0</v>
      </c>
      <c r="BU216" s="94"/>
      <c r="BV216" s="94">
        <v>0</v>
      </c>
      <c r="BW216" s="94">
        <v>0</v>
      </c>
      <c r="BX216" s="578">
        <v>0</v>
      </c>
      <c r="BY216" s="94">
        <v>0</v>
      </c>
      <c r="BZ216" s="94">
        <v>0</v>
      </c>
    </row>
    <row r="217" spans="1:78" s="2" customFormat="1" ht="11.45" hidden="1" customHeight="1" x14ac:dyDescent="0.2">
      <c r="A217" s="95"/>
      <c r="B217" s="312"/>
      <c r="C217" s="346" t="s">
        <v>488</v>
      </c>
      <c r="D217" s="312"/>
      <c r="E217" s="127"/>
      <c r="F217" s="126"/>
      <c r="G217" s="241" t="s">
        <v>488</v>
      </c>
      <c r="H217" s="241" t="s">
        <v>488</v>
      </c>
      <c r="I217" s="944"/>
      <c r="J217" s="103"/>
      <c r="K217" s="104"/>
      <c r="L217" s="105"/>
      <c r="M217" s="105"/>
      <c r="N217" s="105"/>
      <c r="O217" s="372" t="s">
        <v>488</v>
      </c>
      <c r="P217" s="352"/>
      <c r="Q217" s="241">
        <v>0</v>
      </c>
      <c r="R217" s="241">
        <v>0</v>
      </c>
      <c r="S217" s="241">
        <v>0</v>
      </c>
      <c r="T217" s="228"/>
      <c r="U217" s="340">
        <v>0</v>
      </c>
      <c r="V217" s="227"/>
      <c r="W217" s="5"/>
      <c r="X217" s="108" t="s">
        <v>488</v>
      </c>
      <c r="Y217" s="109" t="s">
        <v>1625</v>
      </c>
      <c r="Z217" s="123">
        <v>0</v>
      </c>
      <c r="AA217" s="83" t="s">
        <v>488</v>
      </c>
      <c r="AB217" s="83" t="s">
        <v>488</v>
      </c>
      <c r="AC217" s="83" t="s">
        <v>488</v>
      </c>
      <c r="AE217" s="93" t="s">
        <v>2869</v>
      </c>
      <c r="AF217" s="93"/>
      <c r="AG217" s="96" t="s">
        <v>488</v>
      </c>
      <c r="AH217" s="96" t="s">
        <v>488</v>
      </c>
      <c r="AI217" s="96" t="s">
        <v>488</v>
      </c>
      <c r="AJ217" s="96" t="s">
        <v>488</v>
      </c>
      <c r="AK217" s="96" t="s">
        <v>488</v>
      </c>
      <c r="AL217" s="96" t="s">
        <v>488</v>
      </c>
      <c r="AM217" s="96" t="s">
        <v>488</v>
      </c>
      <c r="AN217" s="96" t="s">
        <v>488</v>
      </c>
      <c r="AO217" s="96" t="s">
        <v>488</v>
      </c>
      <c r="AP217" s="96" t="s">
        <v>488</v>
      </c>
      <c r="AQ217" s="96" t="s">
        <v>488</v>
      </c>
      <c r="AR217" s="96" t="s">
        <v>488</v>
      </c>
      <c r="AS217" s="96" t="s">
        <v>488</v>
      </c>
      <c r="AT217" s="96" t="s">
        <v>488</v>
      </c>
      <c r="AU217" s="96" t="s">
        <v>488</v>
      </c>
      <c r="AV217" s="96" t="s">
        <v>488</v>
      </c>
      <c r="AW217" s="96" t="s">
        <v>488</v>
      </c>
      <c r="AX217" s="96" t="s">
        <v>488</v>
      </c>
      <c r="AY217" s="344"/>
      <c r="AZ217" s="93"/>
      <c r="BA217" s="93">
        <v>0</v>
      </c>
      <c r="BB217" s="94">
        <v>0</v>
      </c>
      <c r="BC217" s="93">
        <v>0</v>
      </c>
      <c r="BD217" s="94">
        <v>0</v>
      </c>
      <c r="BE217" s="94">
        <v>0</v>
      </c>
      <c r="BF217" s="94">
        <v>0</v>
      </c>
      <c r="BG217" s="94">
        <v>1</v>
      </c>
      <c r="BH217" s="94">
        <v>0</v>
      </c>
      <c r="BI217" s="94">
        <v>0</v>
      </c>
      <c r="BJ217" s="94">
        <v>0</v>
      </c>
      <c r="BK217" s="94">
        <v>0</v>
      </c>
      <c r="BL217" s="94">
        <v>0</v>
      </c>
      <c r="BM217" s="94">
        <v>0</v>
      </c>
      <c r="BN217" s="94">
        <v>0</v>
      </c>
      <c r="BO217" s="94">
        <v>0</v>
      </c>
      <c r="BP217" s="94">
        <v>0</v>
      </c>
      <c r="BQ217" s="94">
        <v>0</v>
      </c>
      <c r="BR217" s="94">
        <v>0</v>
      </c>
      <c r="BS217" s="94">
        <v>0</v>
      </c>
      <c r="BT217" s="94">
        <v>0</v>
      </c>
      <c r="BU217" s="94"/>
      <c r="BV217" s="94">
        <v>0</v>
      </c>
      <c r="BW217" s="94">
        <v>0</v>
      </c>
      <c r="BX217" s="578">
        <v>0</v>
      </c>
      <c r="BY217" s="94">
        <v>0</v>
      </c>
      <c r="BZ217" s="94">
        <v>0</v>
      </c>
    </row>
    <row r="218" spans="1:78" s="2" customFormat="1" ht="11.45" hidden="1" customHeight="1" x14ac:dyDescent="0.2">
      <c r="A218" s="95"/>
      <c r="B218" s="312"/>
      <c r="C218" s="346" t="s">
        <v>488</v>
      </c>
      <c r="D218" s="312"/>
      <c r="E218" s="127"/>
      <c r="F218" s="126"/>
      <c r="G218" s="241" t="s">
        <v>488</v>
      </c>
      <c r="H218" s="241" t="s">
        <v>488</v>
      </c>
      <c r="I218" s="944"/>
      <c r="J218" s="103"/>
      <c r="K218" s="104"/>
      <c r="L218" s="105"/>
      <c r="M218" s="105"/>
      <c r="N218" s="105"/>
      <c r="O218" s="372" t="s">
        <v>488</v>
      </c>
      <c r="P218" s="352"/>
      <c r="Q218" s="241">
        <v>0</v>
      </c>
      <c r="R218" s="241">
        <v>0</v>
      </c>
      <c r="S218" s="241">
        <v>0</v>
      </c>
      <c r="T218" s="228"/>
      <c r="U218" s="340">
        <v>0</v>
      </c>
      <c r="V218" s="227"/>
      <c r="W218" s="5"/>
      <c r="X218" s="108" t="s">
        <v>488</v>
      </c>
      <c r="Y218" s="109" t="s">
        <v>1625</v>
      </c>
      <c r="Z218" s="123">
        <v>0</v>
      </c>
      <c r="AA218" s="83" t="s">
        <v>488</v>
      </c>
      <c r="AB218" s="83" t="s">
        <v>488</v>
      </c>
      <c r="AC218" s="83" t="s">
        <v>488</v>
      </c>
      <c r="AE218" s="93" t="s">
        <v>2869</v>
      </c>
      <c r="AF218" s="93"/>
      <c r="AG218" s="96" t="s">
        <v>488</v>
      </c>
      <c r="AH218" s="96" t="s">
        <v>488</v>
      </c>
      <c r="AI218" s="96" t="s">
        <v>488</v>
      </c>
      <c r="AJ218" s="96" t="s">
        <v>488</v>
      </c>
      <c r="AK218" s="96" t="s">
        <v>488</v>
      </c>
      <c r="AL218" s="96" t="s">
        <v>488</v>
      </c>
      <c r="AM218" s="96" t="s">
        <v>488</v>
      </c>
      <c r="AN218" s="96" t="s">
        <v>488</v>
      </c>
      <c r="AO218" s="96" t="s">
        <v>488</v>
      </c>
      <c r="AP218" s="96" t="s">
        <v>488</v>
      </c>
      <c r="AQ218" s="96" t="s">
        <v>488</v>
      </c>
      <c r="AR218" s="96" t="s">
        <v>488</v>
      </c>
      <c r="AS218" s="96" t="s">
        <v>488</v>
      </c>
      <c r="AT218" s="96" t="s">
        <v>488</v>
      </c>
      <c r="AU218" s="96" t="s">
        <v>488</v>
      </c>
      <c r="AV218" s="96" t="s">
        <v>488</v>
      </c>
      <c r="AW218" s="96" t="s">
        <v>488</v>
      </c>
      <c r="AX218" s="96" t="s">
        <v>488</v>
      </c>
      <c r="AY218" s="344"/>
      <c r="AZ218" s="93"/>
      <c r="BA218" s="93">
        <v>0</v>
      </c>
      <c r="BB218" s="94">
        <v>0</v>
      </c>
      <c r="BC218" s="93">
        <v>0</v>
      </c>
      <c r="BD218" s="94">
        <v>0</v>
      </c>
      <c r="BE218" s="94">
        <v>0</v>
      </c>
      <c r="BF218" s="94">
        <v>0</v>
      </c>
      <c r="BG218" s="94">
        <v>1</v>
      </c>
      <c r="BH218" s="94">
        <v>0</v>
      </c>
      <c r="BI218" s="94">
        <v>0</v>
      </c>
      <c r="BJ218" s="94">
        <v>0</v>
      </c>
      <c r="BK218" s="94">
        <v>0</v>
      </c>
      <c r="BL218" s="94">
        <v>0</v>
      </c>
      <c r="BM218" s="94">
        <v>0</v>
      </c>
      <c r="BN218" s="94">
        <v>0</v>
      </c>
      <c r="BO218" s="94">
        <v>0</v>
      </c>
      <c r="BP218" s="94">
        <v>0</v>
      </c>
      <c r="BQ218" s="94">
        <v>0</v>
      </c>
      <c r="BR218" s="94">
        <v>0</v>
      </c>
      <c r="BS218" s="94">
        <v>0</v>
      </c>
      <c r="BT218" s="94">
        <v>0</v>
      </c>
      <c r="BU218" s="94"/>
      <c r="BV218" s="94">
        <v>0</v>
      </c>
      <c r="BW218" s="94">
        <v>0</v>
      </c>
      <c r="BX218" s="578">
        <v>0</v>
      </c>
      <c r="BY218" s="94">
        <v>0</v>
      </c>
      <c r="BZ218" s="94">
        <v>0</v>
      </c>
    </row>
    <row r="219" spans="1:78" s="2" customFormat="1" ht="11.45" hidden="1" customHeight="1" x14ac:dyDescent="0.2">
      <c r="A219" s="95"/>
      <c r="B219" s="312"/>
      <c r="C219" s="346" t="s">
        <v>488</v>
      </c>
      <c r="D219" s="312"/>
      <c r="E219" s="127"/>
      <c r="F219" s="126"/>
      <c r="G219" s="241" t="s">
        <v>488</v>
      </c>
      <c r="H219" s="241" t="s">
        <v>488</v>
      </c>
      <c r="I219" s="944"/>
      <c r="J219" s="103"/>
      <c r="K219" s="104"/>
      <c r="L219" s="105"/>
      <c r="M219" s="105"/>
      <c r="N219" s="105"/>
      <c r="O219" s="372" t="s">
        <v>488</v>
      </c>
      <c r="P219" s="352"/>
      <c r="Q219" s="241">
        <v>0</v>
      </c>
      <c r="R219" s="241">
        <v>0</v>
      </c>
      <c r="S219" s="241">
        <v>0</v>
      </c>
      <c r="T219" s="228"/>
      <c r="U219" s="340">
        <v>0</v>
      </c>
      <c r="V219" s="227"/>
      <c r="W219" s="5"/>
      <c r="X219" s="108" t="s">
        <v>488</v>
      </c>
      <c r="Y219" s="109" t="s">
        <v>1625</v>
      </c>
      <c r="Z219" s="123">
        <v>0</v>
      </c>
      <c r="AA219" s="83" t="s">
        <v>488</v>
      </c>
      <c r="AB219" s="83" t="s">
        <v>488</v>
      </c>
      <c r="AC219" s="83" t="s">
        <v>488</v>
      </c>
      <c r="AE219" s="93" t="s">
        <v>2869</v>
      </c>
      <c r="AF219" s="93"/>
      <c r="AG219" s="96" t="s">
        <v>488</v>
      </c>
      <c r="AH219" s="96" t="s">
        <v>488</v>
      </c>
      <c r="AI219" s="96" t="s">
        <v>488</v>
      </c>
      <c r="AJ219" s="96" t="s">
        <v>488</v>
      </c>
      <c r="AK219" s="96" t="s">
        <v>488</v>
      </c>
      <c r="AL219" s="96" t="s">
        <v>488</v>
      </c>
      <c r="AM219" s="96" t="s">
        <v>488</v>
      </c>
      <c r="AN219" s="96" t="s">
        <v>488</v>
      </c>
      <c r="AO219" s="96" t="s">
        <v>488</v>
      </c>
      <c r="AP219" s="96" t="s">
        <v>488</v>
      </c>
      <c r="AQ219" s="96" t="s">
        <v>488</v>
      </c>
      <c r="AR219" s="96" t="s">
        <v>488</v>
      </c>
      <c r="AS219" s="96" t="s">
        <v>488</v>
      </c>
      <c r="AT219" s="96" t="s">
        <v>488</v>
      </c>
      <c r="AU219" s="96" t="s">
        <v>488</v>
      </c>
      <c r="AV219" s="96" t="s">
        <v>488</v>
      </c>
      <c r="AW219" s="96" t="s">
        <v>488</v>
      </c>
      <c r="AX219" s="96" t="s">
        <v>488</v>
      </c>
      <c r="AY219" s="344"/>
      <c r="AZ219" s="93"/>
      <c r="BA219" s="93">
        <v>0</v>
      </c>
      <c r="BB219" s="94">
        <v>0</v>
      </c>
      <c r="BC219" s="93">
        <v>0</v>
      </c>
      <c r="BD219" s="94">
        <v>0</v>
      </c>
      <c r="BE219" s="94">
        <v>0</v>
      </c>
      <c r="BF219" s="94">
        <v>0</v>
      </c>
      <c r="BG219" s="94">
        <v>1</v>
      </c>
      <c r="BH219" s="94">
        <v>0</v>
      </c>
      <c r="BI219" s="94">
        <v>0</v>
      </c>
      <c r="BJ219" s="94">
        <v>0</v>
      </c>
      <c r="BK219" s="94">
        <v>0</v>
      </c>
      <c r="BL219" s="94">
        <v>0</v>
      </c>
      <c r="BM219" s="94">
        <v>0</v>
      </c>
      <c r="BN219" s="94">
        <v>0</v>
      </c>
      <c r="BO219" s="94">
        <v>0</v>
      </c>
      <c r="BP219" s="94">
        <v>0</v>
      </c>
      <c r="BQ219" s="94">
        <v>0</v>
      </c>
      <c r="BR219" s="94">
        <v>0</v>
      </c>
      <c r="BS219" s="94">
        <v>0</v>
      </c>
      <c r="BT219" s="94">
        <v>0</v>
      </c>
      <c r="BU219" s="94"/>
      <c r="BV219" s="94">
        <v>0</v>
      </c>
      <c r="BW219" s="94">
        <v>0</v>
      </c>
      <c r="BX219" s="578">
        <v>0</v>
      </c>
      <c r="BY219" s="94">
        <v>0</v>
      </c>
      <c r="BZ219" s="94">
        <v>0</v>
      </c>
    </row>
    <row r="220" spans="1:78" s="2" customFormat="1" ht="11.45" hidden="1" customHeight="1" x14ac:dyDescent="0.2">
      <c r="A220" s="95"/>
      <c r="B220" s="312"/>
      <c r="C220" s="346" t="s">
        <v>488</v>
      </c>
      <c r="D220" s="312"/>
      <c r="E220" s="127"/>
      <c r="F220" s="126"/>
      <c r="G220" s="241" t="s">
        <v>488</v>
      </c>
      <c r="H220" s="241" t="s">
        <v>488</v>
      </c>
      <c r="I220" s="944"/>
      <c r="J220" s="103"/>
      <c r="K220" s="104"/>
      <c r="L220" s="105"/>
      <c r="M220" s="105"/>
      <c r="N220" s="105"/>
      <c r="O220" s="372" t="s">
        <v>488</v>
      </c>
      <c r="P220" s="352"/>
      <c r="Q220" s="241">
        <v>0</v>
      </c>
      <c r="R220" s="241">
        <v>0</v>
      </c>
      <c r="S220" s="241">
        <v>0</v>
      </c>
      <c r="T220" s="228"/>
      <c r="U220" s="340">
        <v>0</v>
      </c>
      <c r="V220" s="227"/>
      <c r="W220" s="5"/>
      <c r="X220" s="108" t="s">
        <v>488</v>
      </c>
      <c r="Y220" s="109" t="s">
        <v>1625</v>
      </c>
      <c r="Z220" s="123">
        <v>0</v>
      </c>
      <c r="AA220" s="83" t="s">
        <v>488</v>
      </c>
      <c r="AB220" s="83" t="s">
        <v>488</v>
      </c>
      <c r="AC220" s="83" t="s">
        <v>488</v>
      </c>
      <c r="AE220" s="93" t="s">
        <v>2869</v>
      </c>
      <c r="AF220" s="93"/>
      <c r="AG220" s="96" t="s">
        <v>488</v>
      </c>
      <c r="AH220" s="96" t="s">
        <v>488</v>
      </c>
      <c r="AI220" s="96" t="s">
        <v>488</v>
      </c>
      <c r="AJ220" s="96" t="s">
        <v>488</v>
      </c>
      <c r="AK220" s="96" t="s">
        <v>488</v>
      </c>
      <c r="AL220" s="96" t="s">
        <v>488</v>
      </c>
      <c r="AM220" s="96" t="s">
        <v>488</v>
      </c>
      <c r="AN220" s="96" t="s">
        <v>488</v>
      </c>
      <c r="AO220" s="96" t="s">
        <v>488</v>
      </c>
      <c r="AP220" s="96" t="s">
        <v>488</v>
      </c>
      <c r="AQ220" s="96" t="s">
        <v>488</v>
      </c>
      <c r="AR220" s="96" t="s">
        <v>488</v>
      </c>
      <c r="AS220" s="96" t="s">
        <v>488</v>
      </c>
      <c r="AT220" s="96" t="s">
        <v>488</v>
      </c>
      <c r="AU220" s="96" t="s">
        <v>488</v>
      </c>
      <c r="AV220" s="96" t="s">
        <v>488</v>
      </c>
      <c r="AW220" s="96" t="s">
        <v>488</v>
      </c>
      <c r="AX220" s="96" t="s">
        <v>488</v>
      </c>
      <c r="AY220" s="344"/>
      <c r="AZ220" s="93"/>
      <c r="BA220" s="93">
        <v>0</v>
      </c>
      <c r="BB220" s="94">
        <v>0</v>
      </c>
      <c r="BC220" s="93">
        <v>0</v>
      </c>
      <c r="BD220" s="94">
        <v>0</v>
      </c>
      <c r="BE220" s="94">
        <v>0</v>
      </c>
      <c r="BF220" s="94">
        <v>0</v>
      </c>
      <c r="BG220" s="94">
        <v>1</v>
      </c>
      <c r="BH220" s="94">
        <v>0</v>
      </c>
      <c r="BI220" s="94">
        <v>0</v>
      </c>
      <c r="BJ220" s="94">
        <v>0</v>
      </c>
      <c r="BK220" s="94">
        <v>0</v>
      </c>
      <c r="BL220" s="94">
        <v>0</v>
      </c>
      <c r="BM220" s="94">
        <v>0</v>
      </c>
      <c r="BN220" s="94">
        <v>0</v>
      </c>
      <c r="BO220" s="94">
        <v>0</v>
      </c>
      <c r="BP220" s="94">
        <v>0</v>
      </c>
      <c r="BQ220" s="94">
        <v>0</v>
      </c>
      <c r="BR220" s="94">
        <v>0</v>
      </c>
      <c r="BS220" s="94">
        <v>0</v>
      </c>
      <c r="BT220" s="94">
        <v>0</v>
      </c>
      <c r="BU220" s="94"/>
      <c r="BV220" s="94">
        <v>0</v>
      </c>
      <c r="BW220" s="94">
        <v>0</v>
      </c>
      <c r="BX220" s="578">
        <v>0</v>
      </c>
      <c r="BY220" s="94">
        <v>0</v>
      </c>
      <c r="BZ220" s="94">
        <v>0</v>
      </c>
    </row>
    <row r="221" spans="1:78" s="2" customFormat="1" ht="11.45" hidden="1" customHeight="1" x14ac:dyDescent="0.2">
      <c r="A221" s="95"/>
      <c r="B221" s="312"/>
      <c r="C221" s="346" t="s">
        <v>488</v>
      </c>
      <c r="D221" s="312"/>
      <c r="E221" s="127"/>
      <c r="F221" s="126"/>
      <c r="G221" s="241" t="s">
        <v>488</v>
      </c>
      <c r="H221" s="241" t="s">
        <v>488</v>
      </c>
      <c r="I221" s="944"/>
      <c r="J221" s="103"/>
      <c r="K221" s="104"/>
      <c r="L221" s="105"/>
      <c r="M221" s="105"/>
      <c r="N221" s="105"/>
      <c r="O221" s="372" t="s">
        <v>488</v>
      </c>
      <c r="P221" s="352"/>
      <c r="Q221" s="241">
        <v>0</v>
      </c>
      <c r="R221" s="241">
        <v>0</v>
      </c>
      <c r="S221" s="241">
        <v>0</v>
      </c>
      <c r="T221" s="228"/>
      <c r="U221" s="340">
        <v>0</v>
      </c>
      <c r="V221" s="227"/>
      <c r="W221" s="5"/>
      <c r="X221" s="108" t="s">
        <v>488</v>
      </c>
      <c r="Y221" s="109" t="s">
        <v>1625</v>
      </c>
      <c r="Z221" s="123">
        <v>0</v>
      </c>
      <c r="AA221" s="83" t="s">
        <v>488</v>
      </c>
      <c r="AB221" s="83" t="s">
        <v>488</v>
      </c>
      <c r="AC221" s="83" t="s">
        <v>488</v>
      </c>
      <c r="AE221" s="93" t="s">
        <v>2869</v>
      </c>
      <c r="AF221" s="93"/>
      <c r="AG221" s="96" t="s">
        <v>488</v>
      </c>
      <c r="AH221" s="96" t="s">
        <v>488</v>
      </c>
      <c r="AI221" s="96" t="s">
        <v>488</v>
      </c>
      <c r="AJ221" s="96" t="s">
        <v>488</v>
      </c>
      <c r="AK221" s="96" t="s">
        <v>488</v>
      </c>
      <c r="AL221" s="96" t="s">
        <v>488</v>
      </c>
      <c r="AM221" s="96" t="s">
        <v>488</v>
      </c>
      <c r="AN221" s="96" t="s">
        <v>488</v>
      </c>
      <c r="AO221" s="96" t="s">
        <v>488</v>
      </c>
      <c r="AP221" s="96" t="s">
        <v>488</v>
      </c>
      <c r="AQ221" s="96" t="s">
        <v>488</v>
      </c>
      <c r="AR221" s="96" t="s">
        <v>488</v>
      </c>
      <c r="AS221" s="96" t="s">
        <v>488</v>
      </c>
      <c r="AT221" s="96" t="s">
        <v>488</v>
      </c>
      <c r="AU221" s="96" t="s">
        <v>488</v>
      </c>
      <c r="AV221" s="96" t="s">
        <v>488</v>
      </c>
      <c r="AW221" s="96" t="s">
        <v>488</v>
      </c>
      <c r="AX221" s="96" t="s">
        <v>488</v>
      </c>
      <c r="AY221" s="344"/>
      <c r="AZ221" s="93"/>
      <c r="BA221" s="93">
        <v>0</v>
      </c>
      <c r="BB221" s="94">
        <v>0</v>
      </c>
      <c r="BC221" s="93">
        <v>0</v>
      </c>
      <c r="BD221" s="94">
        <v>0</v>
      </c>
      <c r="BE221" s="94">
        <v>0</v>
      </c>
      <c r="BF221" s="94">
        <v>0</v>
      </c>
      <c r="BG221" s="94">
        <v>1</v>
      </c>
      <c r="BH221" s="94">
        <v>0</v>
      </c>
      <c r="BI221" s="94">
        <v>0</v>
      </c>
      <c r="BJ221" s="94">
        <v>0</v>
      </c>
      <c r="BK221" s="94">
        <v>0</v>
      </c>
      <c r="BL221" s="94">
        <v>0</v>
      </c>
      <c r="BM221" s="94">
        <v>0</v>
      </c>
      <c r="BN221" s="94">
        <v>0</v>
      </c>
      <c r="BO221" s="94">
        <v>0</v>
      </c>
      <c r="BP221" s="94">
        <v>0</v>
      </c>
      <c r="BQ221" s="94">
        <v>0</v>
      </c>
      <c r="BR221" s="94">
        <v>0</v>
      </c>
      <c r="BS221" s="94">
        <v>0</v>
      </c>
      <c r="BT221" s="94">
        <v>0</v>
      </c>
      <c r="BU221" s="94"/>
      <c r="BV221" s="94">
        <v>0</v>
      </c>
      <c r="BW221" s="94">
        <v>0</v>
      </c>
      <c r="BX221" s="578">
        <v>0</v>
      </c>
      <c r="BY221" s="94">
        <v>0</v>
      </c>
      <c r="BZ221" s="94">
        <v>0</v>
      </c>
    </row>
    <row r="222" spans="1:78" s="2" customFormat="1" ht="11.45" hidden="1" customHeight="1" x14ac:dyDescent="0.2">
      <c r="A222" s="95"/>
      <c r="B222" s="312"/>
      <c r="C222" s="346" t="s">
        <v>488</v>
      </c>
      <c r="D222" s="312"/>
      <c r="E222" s="127"/>
      <c r="F222" s="126"/>
      <c r="G222" s="241" t="s">
        <v>488</v>
      </c>
      <c r="H222" s="241" t="s">
        <v>488</v>
      </c>
      <c r="I222" s="944"/>
      <c r="J222" s="103"/>
      <c r="K222" s="104"/>
      <c r="L222" s="105"/>
      <c r="M222" s="105"/>
      <c r="N222" s="105"/>
      <c r="O222" s="372" t="s">
        <v>488</v>
      </c>
      <c r="P222" s="352"/>
      <c r="Q222" s="241">
        <v>0</v>
      </c>
      <c r="R222" s="241">
        <v>0</v>
      </c>
      <c r="S222" s="241">
        <v>0</v>
      </c>
      <c r="T222" s="228"/>
      <c r="U222" s="340">
        <v>0</v>
      </c>
      <c r="V222" s="227"/>
      <c r="W222" s="5"/>
      <c r="X222" s="108" t="s">
        <v>488</v>
      </c>
      <c r="Y222" s="109" t="s">
        <v>1625</v>
      </c>
      <c r="Z222" s="123">
        <v>0</v>
      </c>
      <c r="AA222" s="83" t="s">
        <v>488</v>
      </c>
      <c r="AB222" s="83" t="s">
        <v>488</v>
      </c>
      <c r="AC222" s="83" t="s">
        <v>488</v>
      </c>
      <c r="AE222" s="93" t="s">
        <v>2869</v>
      </c>
      <c r="AF222" s="93"/>
      <c r="AG222" s="96" t="s">
        <v>488</v>
      </c>
      <c r="AH222" s="96" t="s">
        <v>488</v>
      </c>
      <c r="AI222" s="96" t="s">
        <v>488</v>
      </c>
      <c r="AJ222" s="96" t="s">
        <v>488</v>
      </c>
      <c r="AK222" s="96" t="s">
        <v>488</v>
      </c>
      <c r="AL222" s="96" t="s">
        <v>488</v>
      </c>
      <c r="AM222" s="96" t="s">
        <v>488</v>
      </c>
      <c r="AN222" s="96" t="s">
        <v>488</v>
      </c>
      <c r="AO222" s="96" t="s">
        <v>488</v>
      </c>
      <c r="AP222" s="96" t="s">
        <v>488</v>
      </c>
      <c r="AQ222" s="96" t="s">
        <v>488</v>
      </c>
      <c r="AR222" s="96" t="s">
        <v>488</v>
      </c>
      <c r="AS222" s="96" t="s">
        <v>488</v>
      </c>
      <c r="AT222" s="96" t="s">
        <v>488</v>
      </c>
      <c r="AU222" s="96" t="s">
        <v>488</v>
      </c>
      <c r="AV222" s="96" t="s">
        <v>488</v>
      </c>
      <c r="AW222" s="96" t="s">
        <v>488</v>
      </c>
      <c r="AX222" s="96" t="s">
        <v>488</v>
      </c>
      <c r="AY222" s="344"/>
      <c r="AZ222" s="93"/>
      <c r="BA222" s="93">
        <v>0</v>
      </c>
      <c r="BB222" s="94">
        <v>0</v>
      </c>
      <c r="BC222" s="93">
        <v>0</v>
      </c>
      <c r="BD222" s="94">
        <v>0</v>
      </c>
      <c r="BE222" s="94">
        <v>0</v>
      </c>
      <c r="BF222" s="94">
        <v>0</v>
      </c>
      <c r="BG222" s="94">
        <v>1</v>
      </c>
      <c r="BH222" s="94">
        <v>0</v>
      </c>
      <c r="BI222" s="94">
        <v>0</v>
      </c>
      <c r="BJ222" s="94">
        <v>0</v>
      </c>
      <c r="BK222" s="94">
        <v>0</v>
      </c>
      <c r="BL222" s="94">
        <v>0</v>
      </c>
      <c r="BM222" s="94">
        <v>0</v>
      </c>
      <c r="BN222" s="94">
        <v>0</v>
      </c>
      <c r="BO222" s="94">
        <v>0</v>
      </c>
      <c r="BP222" s="94">
        <v>0</v>
      </c>
      <c r="BQ222" s="94">
        <v>0</v>
      </c>
      <c r="BR222" s="94">
        <v>0</v>
      </c>
      <c r="BS222" s="94">
        <v>0</v>
      </c>
      <c r="BT222" s="94">
        <v>0</v>
      </c>
      <c r="BU222" s="94"/>
      <c r="BV222" s="94">
        <v>0</v>
      </c>
      <c r="BW222" s="94">
        <v>0</v>
      </c>
      <c r="BX222" s="578">
        <v>0</v>
      </c>
      <c r="BY222" s="94">
        <v>0</v>
      </c>
      <c r="BZ222" s="94">
        <v>0</v>
      </c>
    </row>
    <row r="223" spans="1:78" s="2" customFormat="1" ht="11.45" hidden="1" customHeight="1" x14ac:dyDescent="0.2">
      <c r="A223" s="95"/>
      <c r="B223" s="312"/>
      <c r="C223" s="346" t="s">
        <v>488</v>
      </c>
      <c r="D223" s="312"/>
      <c r="E223" s="127"/>
      <c r="F223" s="126"/>
      <c r="G223" s="241" t="s">
        <v>488</v>
      </c>
      <c r="H223" s="241" t="s">
        <v>488</v>
      </c>
      <c r="I223" s="944"/>
      <c r="J223" s="103"/>
      <c r="K223" s="104"/>
      <c r="L223" s="105"/>
      <c r="M223" s="105"/>
      <c r="N223" s="105"/>
      <c r="O223" s="372" t="s">
        <v>488</v>
      </c>
      <c r="P223" s="352"/>
      <c r="Q223" s="241">
        <v>0</v>
      </c>
      <c r="R223" s="241">
        <v>0</v>
      </c>
      <c r="S223" s="241">
        <v>0</v>
      </c>
      <c r="T223" s="228"/>
      <c r="U223" s="340">
        <v>0</v>
      </c>
      <c r="V223" s="227"/>
      <c r="W223" s="5"/>
      <c r="X223" s="108" t="s">
        <v>488</v>
      </c>
      <c r="Y223" s="109" t="s">
        <v>1625</v>
      </c>
      <c r="Z223" s="123">
        <v>0</v>
      </c>
      <c r="AA223" s="83" t="s">
        <v>488</v>
      </c>
      <c r="AB223" s="83" t="s">
        <v>488</v>
      </c>
      <c r="AC223" s="83" t="s">
        <v>488</v>
      </c>
      <c r="AE223" s="93" t="s">
        <v>2869</v>
      </c>
      <c r="AF223" s="93"/>
      <c r="AG223" s="96" t="s">
        <v>488</v>
      </c>
      <c r="AH223" s="96" t="s">
        <v>488</v>
      </c>
      <c r="AI223" s="96" t="s">
        <v>488</v>
      </c>
      <c r="AJ223" s="96" t="s">
        <v>488</v>
      </c>
      <c r="AK223" s="96" t="s">
        <v>488</v>
      </c>
      <c r="AL223" s="96" t="s">
        <v>488</v>
      </c>
      <c r="AM223" s="96" t="s">
        <v>488</v>
      </c>
      <c r="AN223" s="96" t="s">
        <v>488</v>
      </c>
      <c r="AO223" s="96" t="s">
        <v>488</v>
      </c>
      <c r="AP223" s="96" t="s">
        <v>488</v>
      </c>
      <c r="AQ223" s="96" t="s">
        <v>488</v>
      </c>
      <c r="AR223" s="96" t="s">
        <v>488</v>
      </c>
      <c r="AS223" s="96" t="s">
        <v>488</v>
      </c>
      <c r="AT223" s="96" t="s">
        <v>488</v>
      </c>
      <c r="AU223" s="96" t="s">
        <v>488</v>
      </c>
      <c r="AV223" s="96" t="s">
        <v>488</v>
      </c>
      <c r="AW223" s="96" t="s">
        <v>488</v>
      </c>
      <c r="AX223" s="96" t="s">
        <v>488</v>
      </c>
      <c r="AY223" s="344"/>
      <c r="AZ223" s="93"/>
      <c r="BA223" s="93">
        <v>0</v>
      </c>
      <c r="BB223" s="94">
        <v>0</v>
      </c>
      <c r="BC223" s="93">
        <v>0</v>
      </c>
      <c r="BD223" s="94">
        <v>0</v>
      </c>
      <c r="BE223" s="94">
        <v>0</v>
      </c>
      <c r="BF223" s="94">
        <v>0</v>
      </c>
      <c r="BG223" s="94">
        <v>1</v>
      </c>
      <c r="BH223" s="94">
        <v>0</v>
      </c>
      <c r="BI223" s="94">
        <v>0</v>
      </c>
      <c r="BJ223" s="94">
        <v>0</v>
      </c>
      <c r="BK223" s="94">
        <v>0</v>
      </c>
      <c r="BL223" s="94">
        <v>0</v>
      </c>
      <c r="BM223" s="94">
        <v>0</v>
      </c>
      <c r="BN223" s="94">
        <v>0</v>
      </c>
      <c r="BO223" s="94">
        <v>0</v>
      </c>
      <c r="BP223" s="94">
        <v>0</v>
      </c>
      <c r="BQ223" s="94">
        <v>0</v>
      </c>
      <c r="BR223" s="94">
        <v>0</v>
      </c>
      <c r="BS223" s="94">
        <v>0</v>
      </c>
      <c r="BT223" s="94">
        <v>0</v>
      </c>
      <c r="BU223" s="94"/>
      <c r="BV223" s="94">
        <v>0</v>
      </c>
      <c r="BW223" s="94">
        <v>0</v>
      </c>
      <c r="BX223" s="578">
        <v>0</v>
      </c>
      <c r="BY223" s="94">
        <v>0</v>
      </c>
      <c r="BZ223" s="94">
        <v>0</v>
      </c>
    </row>
    <row r="224" spans="1:78" s="2" customFormat="1" ht="11.45" hidden="1" customHeight="1" x14ac:dyDescent="0.2">
      <c r="A224" s="95"/>
      <c r="B224" s="312"/>
      <c r="C224" s="346" t="s">
        <v>488</v>
      </c>
      <c r="D224" s="312"/>
      <c r="E224" s="127"/>
      <c r="F224" s="126"/>
      <c r="G224" s="241" t="s">
        <v>488</v>
      </c>
      <c r="H224" s="241" t="s">
        <v>488</v>
      </c>
      <c r="I224" s="944"/>
      <c r="J224" s="103"/>
      <c r="K224" s="104"/>
      <c r="L224" s="105"/>
      <c r="M224" s="105"/>
      <c r="N224" s="105"/>
      <c r="O224" s="372" t="s">
        <v>488</v>
      </c>
      <c r="P224" s="352"/>
      <c r="Q224" s="241">
        <v>0</v>
      </c>
      <c r="R224" s="241">
        <v>0</v>
      </c>
      <c r="S224" s="241">
        <v>0</v>
      </c>
      <c r="T224" s="228"/>
      <c r="U224" s="340">
        <v>0</v>
      </c>
      <c r="V224" s="227"/>
      <c r="W224" s="5"/>
      <c r="X224" s="108" t="s">
        <v>488</v>
      </c>
      <c r="Y224" s="109" t="s">
        <v>1625</v>
      </c>
      <c r="Z224" s="123">
        <v>0</v>
      </c>
      <c r="AA224" s="83" t="s">
        <v>488</v>
      </c>
      <c r="AB224" s="83" t="s">
        <v>488</v>
      </c>
      <c r="AC224" s="83" t="s">
        <v>488</v>
      </c>
      <c r="AE224" s="93" t="s">
        <v>2869</v>
      </c>
      <c r="AF224" s="93"/>
      <c r="AG224" s="96" t="s">
        <v>488</v>
      </c>
      <c r="AH224" s="96" t="s">
        <v>488</v>
      </c>
      <c r="AI224" s="96" t="s">
        <v>488</v>
      </c>
      <c r="AJ224" s="96" t="s">
        <v>488</v>
      </c>
      <c r="AK224" s="96" t="s">
        <v>488</v>
      </c>
      <c r="AL224" s="96" t="s">
        <v>488</v>
      </c>
      <c r="AM224" s="96" t="s">
        <v>488</v>
      </c>
      <c r="AN224" s="96" t="s">
        <v>488</v>
      </c>
      <c r="AO224" s="96" t="s">
        <v>488</v>
      </c>
      <c r="AP224" s="96" t="s">
        <v>488</v>
      </c>
      <c r="AQ224" s="96" t="s">
        <v>488</v>
      </c>
      <c r="AR224" s="96" t="s">
        <v>488</v>
      </c>
      <c r="AS224" s="96" t="s">
        <v>488</v>
      </c>
      <c r="AT224" s="96" t="s">
        <v>488</v>
      </c>
      <c r="AU224" s="96" t="s">
        <v>488</v>
      </c>
      <c r="AV224" s="96" t="s">
        <v>488</v>
      </c>
      <c r="AW224" s="96" t="s">
        <v>488</v>
      </c>
      <c r="AX224" s="96" t="s">
        <v>488</v>
      </c>
      <c r="AY224" s="344"/>
      <c r="AZ224" s="93"/>
      <c r="BA224" s="93">
        <v>0</v>
      </c>
      <c r="BB224" s="94">
        <v>0</v>
      </c>
      <c r="BC224" s="93">
        <v>0</v>
      </c>
      <c r="BD224" s="94">
        <v>0</v>
      </c>
      <c r="BE224" s="94">
        <v>0</v>
      </c>
      <c r="BF224" s="94">
        <v>0</v>
      </c>
      <c r="BG224" s="94">
        <v>1</v>
      </c>
      <c r="BH224" s="94">
        <v>0</v>
      </c>
      <c r="BI224" s="94">
        <v>0</v>
      </c>
      <c r="BJ224" s="94">
        <v>0</v>
      </c>
      <c r="BK224" s="94">
        <v>0</v>
      </c>
      <c r="BL224" s="94">
        <v>0</v>
      </c>
      <c r="BM224" s="94">
        <v>0</v>
      </c>
      <c r="BN224" s="94">
        <v>0</v>
      </c>
      <c r="BO224" s="94">
        <v>0</v>
      </c>
      <c r="BP224" s="94">
        <v>0</v>
      </c>
      <c r="BQ224" s="94">
        <v>0</v>
      </c>
      <c r="BR224" s="94">
        <v>0</v>
      </c>
      <c r="BS224" s="94">
        <v>0</v>
      </c>
      <c r="BT224" s="94">
        <v>0</v>
      </c>
      <c r="BU224" s="94"/>
      <c r="BV224" s="94">
        <v>0</v>
      </c>
      <c r="BW224" s="94">
        <v>0</v>
      </c>
      <c r="BX224" s="578">
        <v>0</v>
      </c>
      <c r="BY224" s="94">
        <v>0</v>
      </c>
      <c r="BZ224" s="94">
        <v>0</v>
      </c>
    </row>
    <row r="225" spans="1:78" s="2" customFormat="1" ht="11.45" hidden="1" customHeight="1" x14ac:dyDescent="0.2">
      <c r="A225" s="95"/>
      <c r="B225" s="312"/>
      <c r="C225" s="346" t="s">
        <v>488</v>
      </c>
      <c r="D225" s="312"/>
      <c r="E225" s="127"/>
      <c r="F225" s="126"/>
      <c r="G225" s="241" t="s">
        <v>488</v>
      </c>
      <c r="H225" s="241" t="s">
        <v>488</v>
      </c>
      <c r="I225" s="944"/>
      <c r="J225" s="103"/>
      <c r="K225" s="104"/>
      <c r="L225" s="105"/>
      <c r="M225" s="105"/>
      <c r="N225" s="105"/>
      <c r="O225" s="372" t="s">
        <v>488</v>
      </c>
      <c r="P225" s="352"/>
      <c r="Q225" s="241">
        <v>0</v>
      </c>
      <c r="R225" s="241">
        <v>0</v>
      </c>
      <c r="S225" s="241">
        <v>0</v>
      </c>
      <c r="T225" s="228"/>
      <c r="U225" s="340">
        <v>0</v>
      </c>
      <c r="V225" s="227"/>
      <c r="W225" s="5"/>
      <c r="X225" s="108" t="s">
        <v>488</v>
      </c>
      <c r="Y225" s="109" t="s">
        <v>1625</v>
      </c>
      <c r="Z225" s="123">
        <v>0</v>
      </c>
      <c r="AA225" s="83" t="s">
        <v>488</v>
      </c>
      <c r="AB225" s="83" t="s">
        <v>488</v>
      </c>
      <c r="AC225" s="83" t="s">
        <v>488</v>
      </c>
      <c r="AE225" s="93" t="s">
        <v>2869</v>
      </c>
      <c r="AF225" s="93"/>
      <c r="AG225" s="96" t="s">
        <v>488</v>
      </c>
      <c r="AH225" s="96" t="s">
        <v>488</v>
      </c>
      <c r="AI225" s="96" t="s">
        <v>488</v>
      </c>
      <c r="AJ225" s="96" t="s">
        <v>488</v>
      </c>
      <c r="AK225" s="96" t="s">
        <v>488</v>
      </c>
      <c r="AL225" s="96" t="s">
        <v>488</v>
      </c>
      <c r="AM225" s="96" t="s">
        <v>488</v>
      </c>
      <c r="AN225" s="96" t="s">
        <v>488</v>
      </c>
      <c r="AO225" s="96" t="s">
        <v>488</v>
      </c>
      <c r="AP225" s="96" t="s">
        <v>488</v>
      </c>
      <c r="AQ225" s="96" t="s">
        <v>488</v>
      </c>
      <c r="AR225" s="96" t="s">
        <v>488</v>
      </c>
      <c r="AS225" s="96" t="s">
        <v>488</v>
      </c>
      <c r="AT225" s="96" t="s">
        <v>488</v>
      </c>
      <c r="AU225" s="96" t="s">
        <v>488</v>
      </c>
      <c r="AV225" s="96" t="s">
        <v>488</v>
      </c>
      <c r="AW225" s="96" t="s">
        <v>488</v>
      </c>
      <c r="AX225" s="96" t="s">
        <v>488</v>
      </c>
      <c r="AY225" s="344"/>
      <c r="AZ225" s="93"/>
      <c r="BA225" s="93">
        <v>0</v>
      </c>
      <c r="BB225" s="94">
        <v>0</v>
      </c>
      <c r="BC225" s="93">
        <v>0</v>
      </c>
      <c r="BD225" s="94">
        <v>0</v>
      </c>
      <c r="BE225" s="94">
        <v>0</v>
      </c>
      <c r="BF225" s="94">
        <v>0</v>
      </c>
      <c r="BG225" s="94">
        <v>1</v>
      </c>
      <c r="BH225" s="94">
        <v>0</v>
      </c>
      <c r="BI225" s="94">
        <v>0</v>
      </c>
      <c r="BJ225" s="94">
        <v>0</v>
      </c>
      <c r="BK225" s="94">
        <v>0</v>
      </c>
      <c r="BL225" s="94">
        <v>0</v>
      </c>
      <c r="BM225" s="94">
        <v>0</v>
      </c>
      <c r="BN225" s="94">
        <v>0</v>
      </c>
      <c r="BO225" s="94">
        <v>0</v>
      </c>
      <c r="BP225" s="94">
        <v>0</v>
      </c>
      <c r="BQ225" s="94">
        <v>0</v>
      </c>
      <c r="BR225" s="94">
        <v>0</v>
      </c>
      <c r="BS225" s="94">
        <v>0</v>
      </c>
      <c r="BT225" s="94">
        <v>0</v>
      </c>
      <c r="BU225" s="94"/>
      <c r="BV225" s="94">
        <v>0</v>
      </c>
      <c r="BW225" s="94">
        <v>0</v>
      </c>
      <c r="BX225" s="578">
        <v>0</v>
      </c>
      <c r="BY225" s="94">
        <v>0</v>
      </c>
      <c r="BZ225" s="94">
        <v>0</v>
      </c>
    </row>
    <row r="226" spans="1:78" s="2" customFormat="1" ht="11.45" hidden="1" customHeight="1" x14ac:dyDescent="0.2">
      <c r="A226" s="95"/>
      <c r="B226" s="312"/>
      <c r="C226" s="346" t="s">
        <v>488</v>
      </c>
      <c r="D226" s="312"/>
      <c r="E226" s="127"/>
      <c r="F226" s="126"/>
      <c r="G226" s="241" t="s">
        <v>488</v>
      </c>
      <c r="H226" s="241" t="s">
        <v>488</v>
      </c>
      <c r="I226" s="944"/>
      <c r="J226" s="103"/>
      <c r="K226" s="104"/>
      <c r="L226" s="105"/>
      <c r="M226" s="105"/>
      <c r="N226" s="105"/>
      <c r="O226" s="372" t="s">
        <v>488</v>
      </c>
      <c r="P226" s="352"/>
      <c r="Q226" s="241">
        <v>0</v>
      </c>
      <c r="R226" s="241">
        <v>0</v>
      </c>
      <c r="S226" s="241">
        <v>0</v>
      </c>
      <c r="T226" s="228"/>
      <c r="U226" s="340">
        <v>0</v>
      </c>
      <c r="V226" s="227"/>
      <c r="W226" s="5"/>
      <c r="X226" s="108" t="s">
        <v>488</v>
      </c>
      <c r="Y226" s="109" t="s">
        <v>1625</v>
      </c>
      <c r="Z226" s="123">
        <v>0</v>
      </c>
      <c r="AA226" s="83" t="s">
        <v>488</v>
      </c>
      <c r="AB226" s="83" t="s">
        <v>488</v>
      </c>
      <c r="AC226" s="83" t="s">
        <v>488</v>
      </c>
      <c r="AE226" s="93" t="s">
        <v>2869</v>
      </c>
      <c r="AF226" s="93"/>
      <c r="AG226" s="96" t="s">
        <v>488</v>
      </c>
      <c r="AH226" s="96" t="s">
        <v>488</v>
      </c>
      <c r="AI226" s="96" t="s">
        <v>488</v>
      </c>
      <c r="AJ226" s="96" t="s">
        <v>488</v>
      </c>
      <c r="AK226" s="96" t="s">
        <v>488</v>
      </c>
      <c r="AL226" s="96" t="s">
        <v>488</v>
      </c>
      <c r="AM226" s="96" t="s">
        <v>488</v>
      </c>
      <c r="AN226" s="96" t="s">
        <v>488</v>
      </c>
      <c r="AO226" s="96" t="s">
        <v>488</v>
      </c>
      <c r="AP226" s="96" t="s">
        <v>488</v>
      </c>
      <c r="AQ226" s="96" t="s">
        <v>488</v>
      </c>
      <c r="AR226" s="96" t="s">
        <v>488</v>
      </c>
      <c r="AS226" s="96" t="s">
        <v>488</v>
      </c>
      <c r="AT226" s="96" t="s">
        <v>488</v>
      </c>
      <c r="AU226" s="96" t="s">
        <v>488</v>
      </c>
      <c r="AV226" s="96" t="s">
        <v>488</v>
      </c>
      <c r="AW226" s="96" t="s">
        <v>488</v>
      </c>
      <c r="AX226" s="96" t="s">
        <v>488</v>
      </c>
      <c r="AY226" s="344"/>
      <c r="AZ226" s="93"/>
      <c r="BA226" s="93">
        <v>0</v>
      </c>
      <c r="BB226" s="94">
        <v>0</v>
      </c>
      <c r="BC226" s="93">
        <v>0</v>
      </c>
      <c r="BD226" s="94">
        <v>0</v>
      </c>
      <c r="BE226" s="94">
        <v>0</v>
      </c>
      <c r="BF226" s="94">
        <v>0</v>
      </c>
      <c r="BG226" s="94">
        <v>1</v>
      </c>
      <c r="BH226" s="94">
        <v>0</v>
      </c>
      <c r="BI226" s="94">
        <v>0</v>
      </c>
      <c r="BJ226" s="94">
        <v>0</v>
      </c>
      <c r="BK226" s="94">
        <v>0</v>
      </c>
      <c r="BL226" s="94">
        <v>0</v>
      </c>
      <c r="BM226" s="94">
        <v>0</v>
      </c>
      <c r="BN226" s="94">
        <v>0</v>
      </c>
      <c r="BO226" s="94">
        <v>0</v>
      </c>
      <c r="BP226" s="94">
        <v>0</v>
      </c>
      <c r="BQ226" s="94">
        <v>0</v>
      </c>
      <c r="BR226" s="94">
        <v>0</v>
      </c>
      <c r="BS226" s="94">
        <v>0</v>
      </c>
      <c r="BT226" s="94">
        <v>0</v>
      </c>
      <c r="BU226" s="94"/>
      <c r="BV226" s="94">
        <v>0</v>
      </c>
      <c r="BW226" s="94">
        <v>0</v>
      </c>
      <c r="BX226" s="578">
        <v>0</v>
      </c>
      <c r="BY226" s="94">
        <v>0</v>
      </c>
      <c r="BZ226" s="94">
        <v>0</v>
      </c>
    </row>
    <row r="227" spans="1:78" s="2" customFormat="1" ht="11.45" hidden="1" customHeight="1" x14ac:dyDescent="0.2">
      <c r="A227" s="95"/>
      <c r="B227" s="312"/>
      <c r="C227" s="346" t="s">
        <v>488</v>
      </c>
      <c r="D227" s="312"/>
      <c r="E227" s="127"/>
      <c r="F227" s="126"/>
      <c r="G227" s="241" t="s">
        <v>488</v>
      </c>
      <c r="H227" s="241" t="s">
        <v>488</v>
      </c>
      <c r="I227" s="944"/>
      <c r="J227" s="103"/>
      <c r="K227" s="104"/>
      <c r="L227" s="105"/>
      <c r="M227" s="105"/>
      <c r="N227" s="105"/>
      <c r="O227" s="372" t="s">
        <v>488</v>
      </c>
      <c r="P227" s="352"/>
      <c r="Q227" s="241">
        <v>0</v>
      </c>
      <c r="R227" s="241">
        <v>0</v>
      </c>
      <c r="S227" s="241">
        <v>0</v>
      </c>
      <c r="T227" s="228"/>
      <c r="U227" s="340">
        <v>0</v>
      </c>
      <c r="V227" s="227"/>
      <c r="W227" s="5"/>
      <c r="X227" s="108" t="s">
        <v>488</v>
      </c>
      <c r="Y227" s="109" t="s">
        <v>1625</v>
      </c>
      <c r="Z227" s="123">
        <v>0</v>
      </c>
      <c r="AA227" s="83" t="s">
        <v>488</v>
      </c>
      <c r="AB227" s="83" t="s">
        <v>488</v>
      </c>
      <c r="AC227" s="83" t="s">
        <v>488</v>
      </c>
      <c r="AE227" s="93" t="s">
        <v>2869</v>
      </c>
      <c r="AF227" s="93"/>
      <c r="AG227" s="96" t="s">
        <v>488</v>
      </c>
      <c r="AH227" s="96" t="s">
        <v>488</v>
      </c>
      <c r="AI227" s="96" t="s">
        <v>488</v>
      </c>
      <c r="AJ227" s="96" t="s">
        <v>488</v>
      </c>
      <c r="AK227" s="96" t="s">
        <v>488</v>
      </c>
      <c r="AL227" s="96" t="s">
        <v>488</v>
      </c>
      <c r="AM227" s="96" t="s">
        <v>488</v>
      </c>
      <c r="AN227" s="96" t="s">
        <v>488</v>
      </c>
      <c r="AO227" s="96" t="s">
        <v>488</v>
      </c>
      <c r="AP227" s="96" t="s">
        <v>488</v>
      </c>
      <c r="AQ227" s="96" t="s">
        <v>488</v>
      </c>
      <c r="AR227" s="96" t="s">
        <v>488</v>
      </c>
      <c r="AS227" s="96" t="s">
        <v>488</v>
      </c>
      <c r="AT227" s="96" t="s">
        <v>488</v>
      </c>
      <c r="AU227" s="96" t="s">
        <v>488</v>
      </c>
      <c r="AV227" s="96" t="s">
        <v>488</v>
      </c>
      <c r="AW227" s="96" t="s">
        <v>488</v>
      </c>
      <c r="AX227" s="96" t="s">
        <v>488</v>
      </c>
      <c r="AY227" s="344"/>
      <c r="AZ227" s="93"/>
      <c r="BA227" s="93">
        <v>0</v>
      </c>
      <c r="BB227" s="94">
        <v>0</v>
      </c>
      <c r="BC227" s="93">
        <v>0</v>
      </c>
      <c r="BD227" s="94">
        <v>0</v>
      </c>
      <c r="BE227" s="94">
        <v>0</v>
      </c>
      <c r="BF227" s="94">
        <v>0</v>
      </c>
      <c r="BG227" s="94">
        <v>1</v>
      </c>
      <c r="BH227" s="94">
        <v>0</v>
      </c>
      <c r="BI227" s="94">
        <v>0</v>
      </c>
      <c r="BJ227" s="94">
        <v>0</v>
      </c>
      <c r="BK227" s="94">
        <v>0</v>
      </c>
      <c r="BL227" s="94">
        <v>0</v>
      </c>
      <c r="BM227" s="94">
        <v>0</v>
      </c>
      <c r="BN227" s="94">
        <v>0</v>
      </c>
      <c r="BO227" s="94">
        <v>0</v>
      </c>
      <c r="BP227" s="94">
        <v>0</v>
      </c>
      <c r="BQ227" s="94">
        <v>0</v>
      </c>
      <c r="BR227" s="94">
        <v>0</v>
      </c>
      <c r="BS227" s="94">
        <v>0</v>
      </c>
      <c r="BT227" s="94">
        <v>0</v>
      </c>
      <c r="BU227" s="94"/>
      <c r="BV227" s="94">
        <v>0</v>
      </c>
      <c r="BW227" s="94">
        <v>0</v>
      </c>
      <c r="BX227" s="578">
        <v>0</v>
      </c>
      <c r="BY227" s="94">
        <v>0</v>
      </c>
      <c r="BZ227" s="94">
        <v>0</v>
      </c>
    </row>
    <row r="228" spans="1:78" s="2" customFormat="1" ht="11.45" hidden="1" customHeight="1" x14ac:dyDescent="0.2">
      <c r="A228" s="95"/>
      <c r="B228" s="312"/>
      <c r="C228" s="346" t="s">
        <v>488</v>
      </c>
      <c r="D228" s="312"/>
      <c r="E228" s="127"/>
      <c r="F228" s="126"/>
      <c r="G228" s="241" t="s">
        <v>488</v>
      </c>
      <c r="H228" s="241" t="s">
        <v>488</v>
      </c>
      <c r="I228" s="944"/>
      <c r="J228" s="103"/>
      <c r="K228" s="104"/>
      <c r="L228" s="105"/>
      <c r="M228" s="105"/>
      <c r="N228" s="105"/>
      <c r="O228" s="372" t="s">
        <v>488</v>
      </c>
      <c r="P228" s="352"/>
      <c r="Q228" s="241">
        <v>0</v>
      </c>
      <c r="R228" s="241">
        <v>0</v>
      </c>
      <c r="S228" s="241">
        <v>0</v>
      </c>
      <c r="T228" s="228"/>
      <c r="U228" s="340">
        <v>0</v>
      </c>
      <c r="V228" s="227"/>
      <c r="W228" s="5"/>
      <c r="X228" s="108" t="s">
        <v>488</v>
      </c>
      <c r="Y228" s="109" t="s">
        <v>1625</v>
      </c>
      <c r="Z228" s="123">
        <v>0</v>
      </c>
      <c r="AA228" s="83" t="s">
        <v>488</v>
      </c>
      <c r="AB228" s="83" t="s">
        <v>488</v>
      </c>
      <c r="AC228" s="83" t="s">
        <v>488</v>
      </c>
      <c r="AE228" s="93" t="s">
        <v>2869</v>
      </c>
      <c r="AF228" s="93"/>
      <c r="AG228" s="96" t="s">
        <v>488</v>
      </c>
      <c r="AH228" s="96" t="s">
        <v>488</v>
      </c>
      <c r="AI228" s="96" t="s">
        <v>488</v>
      </c>
      <c r="AJ228" s="96" t="s">
        <v>488</v>
      </c>
      <c r="AK228" s="96" t="s">
        <v>488</v>
      </c>
      <c r="AL228" s="96" t="s">
        <v>488</v>
      </c>
      <c r="AM228" s="96" t="s">
        <v>488</v>
      </c>
      <c r="AN228" s="96" t="s">
        <v>488</v>
      </c>
      <c r="AO228" s="96" t="s">
        <v>488</v>
      </c>
      <c r="AP228" s="96" t="s">
        <v>488</v>
      </c>
      <c r="AQ228" s="96" t="s">
        <v>488</v>
      </c>
      <c r="AR228" s="96" t="s">
        <v>488</v>
      </c>
      <c r="AS228" s="96" t="s">
        <v>488</v>
      </c>
      <c r="AT228" s="96" t="s">
        <v>488</v>
      </c>
      <c r="AU228" s="96" t="s">
        <v>488</v>
      </c>
      <c r="AV228" s="96" t="s">
        <v>488</v>
      </c>
      <c r="AW228" s="96" t="s">
        <v>488</v>
      </c>
      <c r="AX228" s="96" t="s">
        <v>488</v>
      </c>
      <c r="AY228" s="344"/>
      <c r="AZ228" s="93"/>
      <c r="BA228" s="93">
        <v>0</v>
      </c>
      <c r="BB228" s="94">
        <v>0</v>
      </c>
      <c r="BC228" s="93">
        <v>0</v>
      </c>
      <c r="BD228" s="94">
        <v>0</v>
      </c>
      <c r="BE228" s="94">
        <v>0</v>
      </c>
      <c r="BF228" s="94">
        <v>0</v>
      </c>
      <c r="BG228" s="94">
        <v>1</v>
      </c>
      <c r="BH228" s="94">
        <v>0</v>
      </c>
      <c r="BI228" s="94">
        <v>0</v>
      </c>
      <c r="BJ228" s="94">
        <v>0</v>
      </c>
      <c r="BK228" s="94">
        <v>0</v>
      </c>
      <c r="BL228" s="94">
        <v>0</v>
      </c>
      <c r="BM228" s="94">
        <v>0</v>
      </c>
      <c r="BN228" s="94">
        <v>0</v>
      </c>
      <c r="BO228" s="94">
        <v>0</v>
      </c>
      <c r="BP228" s="94">
        <v>0</v>
      </c>
      <c r="BQ228" s="94">
        <v>0</v>
      </c>
      <c r="BR228" s="94">
        <v>0</v>
      </c>
      <c r="BS228" s="94">
        <v>0</v>
      </c>
      <c r="BT228" s="94">
        <v>0</v>
      </c>
      <c r="BU228" s="94"/>
      <c r="BV228" s="94">
        <v>0</v>
      </c>
      <c r="BW228" s="94">
        <v>0</v>
      </c>
      <c r="BX228" s="578">
        <v>0</v>
      </c>
      <c r="BY228" s="94">
        <v>0</v>
      </c>
      <c r="BZ228" s="94">
        <v>0</v>
      </c>
    </row>
    <row r="229" spans="1:78" s="2" customFormat="1" ht="11.45" hidden="1" customHeight="1" x14ac:dyDescent="0.2">
      <c r="A229" s="95"/>
      <c r="B229" s="312"/>
      <c r="C229" s="346" t="s">
        <v>488</v>
      </c>
      <c r="D229" s="312"/>
      <c r="E229" s="127"/>
      <c r="F229" s="126"/>
      <c r="G229" s="241" t="s">
        <v>488</v>
      </c>
      <c r="H229" s="241" t="s">
        <v>488</v>
      </c>
      <c r="I229" s="944"/>
      <c r="J229" s="103"/>
      <c r="K229" s="104"/>
      <c r="L229" s="105"/>
      <c r="M229" s="105"/>
      <c r="N229" s="105"/>
      <c r="O229" s="372" t="s">
        <v>488</v>
      </c>
      <c r="P229" s="352"/>
      <c r="Q229" s="241">
        <v>0</v>
      </c>
      <c r="R229" s="241">
        <v>0</v>
      </c>
      <c r="S229" s="241">
        <v>0</v>
      </c>
      <c r="T229" s="228"/>
      <c r="U229" s="340">
        <v>0</v>
      </c>
      <c r="V229" s="227"/>
      <c r="W229" s="5"/>
      <c r="X229" s="108" t="s">
        <v>488</v>
      </c>
      <c r="Y229" s="109" t="s">
        <v>1625</v>
      </c>
      <c r="Z229" s="123">
        <v>0</v>
      </c>
      <c r="AA229" s="83" t="s">
        <v>488</v>
      </c>
      <c r="AB229" s="83" t="s">
        <v>488</v>
      </c>
      <c r="AC229" s="83" t="s">
        <v>488</v>
      </c>
      <c r="AE229" s="93" t="s">
        <v>2869</v>
      </c>
      <c r="AF229" s="93"/>
      <c r="AG229" s="96" t="s">
        <v>488</v>
      </c>
      <c r="AH229" s="96" t="s">
        <v>488</v>
      </c>
      <c r="AI229" s="96" t="s">
        <v>488</v>
      </c>
      <c r="AJ229" s="96" t="s">
        <v>488</v>
      </c>
      <c r="AK229" s="96" t="s">
        <v>488</v>
      </c>
      <c r="AL229" s="96" t="s">
        <v>488</v>
      </c>
      <c r="AM229" s="96" t="s">
        <v>488</v>
      </c>
      <c r="AN229" s="96" t="s">
        <v>488</v>
      </c>
      <c r="AO229" s="96" t="s">
        <v>488</v>
      </c>
      <c r="AP229" s="96" t="s">
        <v>488</v>
      </c>
      <c r="AQ229" s="96" t="s">
        <v>488</v>
      </c>
      <c r="AR229" s="96" t="s">
        <v>488</v>
      </c>
      <c r="AS229" s="96" t="s">
        <v>488</v>
      </c>
      <c r="AT229" s="96" t="s">
        <v>488</v>
      </c>
      <c r="AU229" s="96" t="s">
        <v>488</v>
      </c>
      <c r="AV229" s="96" t="s">
        <v>488</v>
      </c>
      <c r="AW229" s="96" t="s">
        <v>488</v>
      </c>
      <c r="AX229" s="96" t="s">
        <v>488</v>
      </c>
      <c r="AY229" s="344"/>
      <c r="AZ229" s="93"/>
      <c r="BA229" s="93">
        <v>0</v>
      </c>
      <c r="BB229" s="94">
        <v>0</v>
      </c>
      <c r="BC229" s="93">
        <v>0</v>
      </c>
      <c r="BD229" s="94">
        <v>0</v>
      </c>
      <c r="BE229" s="94">
        <v>0</v>
      </c>
      <c r="BF229" s="94">
        <v>0</v>
      </c>
      <c r="BG229" s="94">
        <v>1</v>
      </c>
      <c r="BH229" s="94">
        <v>0</v>
      </c>
      <c r="BI229" s="94">
        <v>0</v>
      </c>
      <c r="BJ229" s="94">
        <v>0</v>
      </c>
      <c r="BK229" s="94">
        <v>0</v>
      </c>
      <c r="BL229" s="94">
        <v>0</v>
      </c>
      <c r="BM229" s="94">
        <v>0</v>
      </c>
      <c r="BN229" s="94">
        <v>0</v>
      </c>
      <c r="BO229" s="94">
        <v>0</v>
      </c>
      <c r="BP229" s="94">
        <v>0</v>
      </c>
      <c r="BQ229" s="94">
        <v>0</v>
      </c>
      <c r="BR229" s="94">
        <v>0</v>
      </c>
      <c r="BS229" s="94">
        <v>0</v>
      </c>
      <c r="BT229" s="94">
        <v>0</v>
      </c>
      <c r="BU229" s="94"/>
      <c r="BV229" s="94">
        <v>0</v>
      </c>
      <c r="BW229" s="94">
        <v>0</v>
      </c>
      <c r="BX229" s="578">
        <v>0</v>
      </c>
      <c r="BY229" s="94">
        <v>0</v>
      </c>
      <c r="BZ229" s="94">
        <v>0</v>
      </c>
    </row>
    <row r="230" spans="1:78" s="2" customFormat="1" ht="11.45" hidden="1" customHeight="1" x14ac:dyDescent="0.2">
      <c r="A230" s="95"/>
      <c r="B230" s="312"/>
      <c r="C230" s="346" t="s">
        <v>488</v>
      </c>
      <c r="D230" s="312"/>
      <c r="E230" s="127"/>
      <c r="F230" s="126"/>
      <c r="G230" s="241" t="s">
        <v>488</v>
      </c>
      <c r="H230" s="241" t="s">
        <v>488</v>
      </c>
      <c r="I230" s="944"/>
      <c r="J230" s="103"/>
      <c r="K230" s="104"/>
      <c r="L230" s="105"/>
      <c r="M230" s="105"/>
      <c r="N230" s="105"/>
      <c r="O230" s="372" t="s">
        <v>488</v>
      </c>
      <c r="P230" s="352"/>
      <c r="Q230" s="241">
        <v>0</v>
      </c>
      <c r="R230" s="241">
        <v>0</v>
      </c>
      <c r="S230" s="241">
        <v>0</v>
      </c>
      <c r="T230" s="228"/>
      <c r="U230" s="340">
        <v>0</v>
      </c>
      <c r="V230" s="227"/>
      <c r="W230" s="5"/>
      <c r="X230" s="108" t="s">
        <v>488</v>
      </c>
      <c r="Y230" s="109" t="s">
        <v>1625</v>
      </c>
      <c r="Z230" s="123">
        <v>0</v>
      </c>
      <c r="AA230" s="83" t="s">
        <v>488</v>
      </c>
      <c r="AB230" s="83" t="s">
        <v>488</v>
      </c>
      <c r="AC230" s="83" t="s">
        <v>488</v>
      </c>
      <c r="AE230" s="93" t="s">
        <v>2869</v>
      </c>
      <c r="AF230" s="93"/>
      <c r="AG230" s="96" t="s">
        <v>488</v>
      </c>
      <c r="AH230" s="96" t="s">
        <v>488</v>
      </c>
      <c r="AI230" s="96" t="s">
        <v>488</v>
      </c>
      <c r="AJ230" s="96" t="s">
        <v>488</v>
      </c>
      <c r="AK230" s="96" t="s">
        <v>488</v>
      </c>
      <c r="AL230" s="96" t="s">
        <v>488</v>
      </c>
      <c r="AM230" s="96" t="s">
        <v>488</v>
      </c>
      <c r="AN230" s="96" t="s">
        <v>488</v>
      </c>
      <c r="AO230" s="96" t="s">
        <v>488</v>
      </c>
      <c r="AP230" s="96" t="s">
        <v>488</v>
      </c>
      <c r="AQ230" s="96" t="s">
        <v>488</v>
      </c>
      <c r="AR230" s="96" t="s">
        <v>488</v>
      </c>
      <c r="AS230" s="96" t="s">
        <v>488</v>
      </c>
      <c r="AT230" s="96" t="s">
        <v>488</v>
      </c>
      <c r="AU230" s="96" t="s">
        <v>488</v>
      </c>
      <c r="AV230" s="96" t="s">
        <v>488</v>
      </c>
      <c r="AW230" s="96" t="s">
        <v>488</v>
      </c>
      <c r="AX230" s="96" t="s">
        <v>488</v>
      </c>
      <c r="AY230" s="344"/>
      <c r="AZ230" s="93"/>
      <c r="BA230" s="93">
        <v>0</v>
      </c>
      <c r="BB230" s="94">
        <v>0</v>
      </c>
      <c r="BC230" s="93">
        <v>0</v>
      </c>
      <c r="BD230" s="94">
        <v>0</v>
      </c>
      <c r="BE230" s="94">
        <v>0</v>
      </c>
      <c r="BF230" s="94">
        <v>0</v>
      </c>
      <c r="BG230" s="94">
        <v>1</v>
      </c>
      <c r="BH230" s="94">
        <v>0</v>
      </c>
      <c r="BI230" s="94">
        <v>0</v>
      </c>
      <c r="BJ230" s="94">
        <v>0</v>
      </c>
      <c r="BK230" s="94">
        <v>0</v>
      </c>
      <c r="BL230" s="94">
        <v>0</v>
      </c>
      <c r="BM230" s="94">
        <v>0</v>
      </c>
      <c r="BN230" s="94">
        <v>0</v>
      </c>
      <c r="BO230" s="94">
        <v>0</v>
      </c>
      <c r="BP230" s="94">
        <v>0</v>
      </c>
      <c r="BQ230" s="94">
        <v>0</v>
      </c>
      <c r="BR230" s="94">
        <v>0</v>
      </c>
      <c r="BS230" s="94">
        <v>0</v>
      </c>
      <c r="BT230" s="94">
        <v>0</v>
      </c>
      <c r="BU230" s="94"/>
      <c r="BV230" s="94">
        <v>0</v>
      </c>
      <c r="BW230" s="94">
        <v>0</v>
      </c>
      <c r="BX230" s="578">
        <v>0</v>
      </c>
      <c r="BY230" s="94">
        <v>0</v>
      </c>
      <c r="BZ230" s="94">
        <v>0</v>
      </c>
    </row>
    <row r="231" spans="1:78" s="2" customFormat="1" ht="11.45" hidden="1" customHeight="1" x14ac:dyDescent="0.2">
      <c r="A231" s="95"/>
      <c r="B231" s="312"/>
      <c r="C231" s="346" t="s">
        <v>488</v>
      </c>
      <c r="D231" s="312"/>
      <c r="E231" s="127"/>
      <c r="F231" s="126"/>
      <c r="G231" s="241" t="s">
        <v>488</v>
      </c>
      <c r="H231" s="241" t="s">
        <v>488</v>
      </c>
      <c r="I231" s="944"/>
      <c r="J231" s="103"/>
      <c r="K231" s="104"/>
      <c r="L231" s="105"/>
      <c r="M231" s="105"/>
      <c r="N231" s="105"/>
      <c r="O231" s="372" t="s">
        <v>488</v>
      </c>
      <c r="P231" s="352"/>
      <c r="Q231" s="241">
        <v>0</v>
      </c>
      <c r="R231" s="241">
        <v>0</v>
      </c>
      <c r="S231" s="241">
        <v>0</v>
      </c>
      <c r="T231" s="228"/>
      <c r="U231" s="340">
        <v>0</v>
      </c>
      <c r="V231" s="227"/>
      <c r="W231" s="5"/>
      <c r="X231" s="108" t="s">
        <v>488</v>
      </c>
      <c r="Y231" s="109" t="s">
        <v>1625</v>
      </c>
      <c r="Z231" s="123">
        <v>0</v>
      </c>
      <c r="AA231" s="83" t="s">
        <v>488</v>
      </c>
      <c r="AB231" s="83" t="s">
        <v>488</v>
      </c>
      <c r="AC231" s="83" t="s">
        <v>488</v>
      </c>
      <c r="AE231" s="93" t="s">
        <v>2869</v>
      </c>
      <c r="AF231" s="93"/>
      <c r="AG231" s="96" t="s">
        <v>488</v>
      </c>
      <c r="AH231" s="96" t="s">
        <v>488</v>
      </c>
      <c r="AI231" s="96" t="s">
        <v>488</v>
      </c>
      <c r="AJ231" s="96" t="s">
        <v>488</v>
      </c>
      <c r="AK231" s="96" t="s">
        <v>488</v>
      </c>
      <c r="AL231" s="96" t="s">
        <v>488</v>
      </c>
      <c r="AM231" s="96" t="s">
        <v>488</v>
      </c>
      <c r="AN231" s="96" t="s">
        <v>488</v>
      </c>
      <c r="AO231" s="96" t="s">
        <v>488</v>
      </c>
      <c r="AP231" s="96" t="s">
        <v>488</v>
      </c>
      <c r="AQ231" s="96" t="s">
        <v>488</v>
      </c>
      <c r="AR231" s="96" t="s">
        <v>488</v>
      </c>
      <c r="AS231" s="96" t="s">
        <v>488</v>
      </c>
      <c r="AT231" s="96" t="s">
        <v>488</v>
      </c>
      <c r="AU231" s="96" t="s">
        <v>488</v>
      </c>
      <c r="AV231" s="96" t="s">
        <v>488</v>
      </c>
      <c r="AW231" s="96" t="s">
        <v>488</v>
      </c>
      <c r="AX231" s="96" t="s">
        <v>488</v>
      </c>
      <c r="AY231" s="344"/>
      <c r="AZ231" s="93"/>
      <c r="BA231" s="93">
        <v>0</v>
      </c>
      <c r="BB231" s="94">
        <v>0</v>
      </c>
      <c r="BC231" s="93">
        <v>0</v>
      </c>
      <c r="BD231" s="94">
        <v>0</v>
      </c>
      <c r="BE231" s="94">
        <v>0</v>
      </c>
      <c r="BF231" s="94">
        <v>0</v>
      </c>
      <c r="BG231" s="94">
        <v>1</v>
      </c>
      <c r="BH231" s="94">
        <v>0</v>
      </c>
      <c r="BI231" s="94">
        <v>0</v>
      </c>
      <c r="BJ231" s="94">
        <v>0</v>
      </c>
      <c r="BK231" s="94">
        <v>0</v>
      </c>
      <c r="BL231" s="94">
        <v>0</v>
      </c>
      <c r="BM231" s="94">
        <v>0</v>
      </c>
      <c r="BN231" s="94">
        <v>0</v>
      </c>
      <c r="BO231" s="94">
        <v>0</v>
      </c>
      <c r="BP231" s="94">
        <v>0</v>
      </c>
      <c r="BQ231" s="94">
        <v>0</v>
      </c>
      <c r="BR231" s="94">
        <v>0</v>
      </c>
      <c r="BS231" s="94">
        <v>0</v>
      </c>
      <c r="BT231" s="94">
        <v>0</v>
      </c>
      <c r="BU231" s="94"/>
      <c r="BV231" s="94">
        <v>0</v>
      </c>
      <c r="BW231" s="94">
        <v>0</v>
      </c>
      <c r="BX231" s="578">
        <v>0</v>
      </c>
      <c r="BY231" s="94">
        <v>0</v>
      </c>
      <c r="BZ231" s="94">
        <v>0</v>
      </c>
    </row>
    <row r="232" spans="1:78" s="2" customFormat="1" ht="11.45" hidden="1" customHeight="1" x14ac:dyDescent="0.2">
      <c r="A232" s="95"/>
      <c r="B232" s="312"/>
      <c r="C232" s="347" t="s">
        <v>1098</v>
      </c>
      <c r="D232" s="312"/>
      <c r="E232" s="227"/>
      <c r="F232" s="228"/>
      <c r="G232" s="228"/>
      <c r="H232" s="353" t="s">
        <v>796</v>
      </c>
      <c r="I232" s="354"/>
      <c r="J232" s="259"/>
      <c r="K232" s="358">
        <v>0</v>
      </c>
      <c r="L232" s="352"/>
      <c r="M232" s="352"/>
      <c r="N232" s="352"/>
      <c r="O232" s="352"/>
      <c r="P232" s="352"/>
      <c r="Q232" s="358">
        <v>0</v>
      </c>
      <c r="R232" s="358">
        <v>0</v>
      </c>
      <c r="S232" s="358">
        <v>0</v>
      </c>
      <c r="T232" s="228"/>
      <c r="U232" s="358">
        <v>0</v>
      </c>
      <c r="V232" s="227"/>
      <c r="W232" s="5"/>
      <c r="X232" s="97" t="s">
        <v>1098</v>
      </c>
      <c r="Y232" s="83"/>
      <c r="AE232" s="93"/>
      <c r="AF232" s="93"/>
      <c r="AG232" s="93"/>
      <c r="AH232" s="93"/>
      <c r="AI232" s="93"/>
      <c r="AJ232" s="93"/>
      <c r="AK232" s="93"/>
      <c r="AL232" s="93"/>
      <c r="AM232" s="93"/>
      <c r="AN232" s="93"/>
      <c r="AO232" s="93"/>
      <c r="AP232" s="93"/>
      <c r="AQ232" s="93"/>
      <c r="AR232" s="93"/>
      <c r="AS232" s="93"/>
      <c r="AT232" s="93"/>
      <c r="AU232" s="93"/>
      <c r="AV232" s="93"/>
      <c r="AW232" s="93"/>
      <c r="AX232" s="93"/>
      <c r="AY232" s="93"/>
      <c r="AZ232" s="93"/>
    </row>
    <row r="233" spans="1:78" s="2" customFormat="1" ht="11.45" hidden="1" customHeight="1" x14ac:dyDescent="0.2">
      <c r="A233" s="95"/>
      <c r="B233" s="312"/>
      <c r="C233" s="312"/>
      <c r="D233" s="312"/>
      <c r="E233" s="227"/>
      <c r="F233" s="228"/>
      <c r="G233" s="228"/>
      <c r="H233" s="228"/>
      <c r="I233" s="354"/>
      <c r="J233" s="259"/>
      <c r="K233" s="259"/>
      <c r="L233" s="352"/>
      <c r="M233" s="352"/>
      <c r="N233" s="352"/>
      <c r="O233" s="352"/>
      <c r="P233" s="352"/>
      <c r="Q233" s="228"/>
      <c r="R233" s="228"/>
      <c r="S233" s="228"/>
      <c r="T233" s="228"/>
      <c r="U233" s="228"/>
      <c r="V233" s="227"/>
      <c r="Y233" s="83"/>
    </row>
    <row r="234" spans="1:78" s="2" customFormat="1" ht="11.45" hidden="1" customHeight="1" x14ac:dyDescent="0.2">
      <c r="A234" s="95"/>
      <c r="B234" s="312"/>
      <c r="C234" s="312"/>
      <c r="D234" s="312"/>
      <c r="E234" s="227"/>
      <c r="F234" s="228"/>
      <c r="G234" s="228"/>
      <c r="H234" s="228"/>
      <c r="I234" s="354"/>
      <c r="J234" s="259"/>
      <c r="K234" s="259"/>
      <c r="L234" s="352"/>
      <c r="M234" s="352"/>
      <c r="N234" s="352"/>
      <c r="O234" s="352"/>
      <c r="P234" s="352"/>
      <c r="Q234" s="228"/>
      <c r="R234" s="228"/>
      <c r="S234" s="228"/>
      <c r="T234" s="228"/>
      <c r="U234" s="228"/>
      <c r="V234" s="227"/>
      <c r="Y234" s="83"/>
    </row>
    <row r="235" spans="1:78" s="2" customFormat="1" ht="11.45" hidden="1" customHeight="1" x14ac:dyDescent="0.2">
      <c r="A235" s="95"/>
      <c r="B235" s="312"/>
      <c r="C235" s="312"/>
      <c r="D235" s="312"/>
      <c r="E235" s="227"/>
      <c r="F235" s="228"/>
      <c r="G235" s="228"/>
      <c r="H235" s="228"/>
      <c r="I235" s="354"/>
      <c r="J235" s="259"/>
      <c r="K235" s="259"/>
      <c r="L235" s="352"/>
      <c r="M235" s="352"/>
      <c r="N235" s="352"/>
      <c r="O235" s="352"/>
      <c r="P235" s="352"/>
      <c r="Q235" s="228"/>
      <c r="R235" s="228"/>
      <c r="S235" s="228"/>
      <c r="T235" s="228"/>
      <c r="U235" s="228"/>
      <c r="V235" s="227"/>
      <c r="Y235" s="83"/>
    </row>
    <row r="236" spans="1:78" s="2" customFormat="1" ht="11.45" customHeight="1" x14ac:dyDescent="0.2">
      <c r="A236" s="95"/>
      <c r="B236" s="312"/>
      <c r="C236" s="346"/>
      <c r="D236" s="312"/>
      <c r="E236" s="227"/>
      <c r="F236" s="227"/>
      <c r="G236" s="227"/>
      <c r="H236" s="227"/>
      <c r="I236" s="227"/>
      <c r="J236" s="259"/>
      <c r="K236" s="227"/>
      <c r="L236" s="227"/>
      <c r="M236" s="227"/>
      <c r="N236" s="227"/>
      <c r="O236" s="227"/>
      <c r="P236" s="227"/>
      <c r="Q236" s="227"/>
      <c r="R236" s="227"/>
      <c r="S236" s="227"/>
      <c r="T236" s="227"/>
      <c r="U236" s="227"/>
      <c r="V236" s="227"/>
      <c r="Y236" s="83"/>
    </row>
    <row r="237" spans="1:78" ht="12.75" customHeight="1" x14ac:dyDescent="0.2"/>
    <row r="238" spans="1:78" hidden="1" x14ac:dyDescent="0.2"/>
    <row r="239" spans="1:78" hidden="1" x14ac:dyDescent="0.2"/>
  </sheetData>
  <mergeCells count="126">
    <mergeCell ref="S205:S206"/>
    <mergeCell ref="U205:U206"/>
    <mergeCell ref="K174:K175"/>
    <mergeCell ref="S174:S175"/>
    <mergeCell ref="U174:U175"/>
    <mergeCell ref="E205:E206"/>
    <mergeCell ref="F205:F206"/>
    <mergeCell ref="G205:G206"/>
    <mergeCell ref="H205:H206"/>
    <mergeCell ref="I205:I206"/>
    <mergeCell ref="J205:J206"/>
    <mergeCell ref="K205:K206"/>
    <mergeCell ref="E174:E175"/>
    <mergeCell ref="F174:F175"/>
    <mergeCell ref="G174:G175"/>
    <mergeCell ref="H174:H175"/>
    <mergeCell ref="I174:I175"/>
    <mergeCell ref="J174:J175"/>
    <mergeCell ref="U112:U113"/>
    <mergeCell ref="E143:E144"/>
    <mergeCell ref="F143:F144"/>
    <mergeCell ref="G143:G144"/>
    <mergeCell ref="H143:H144"/>
    <mergeCell ref="I143:I144"/>
    <mergeCell ref="J143:J144"/>
    <mergeCell ref="K143:K144"/>
    <mergeCell ref="S143:S144"/>
    <mergeCell ref="U143:U144"/>
    <mergeCell ref="S81:S82"/>
    <mergeCell ref="U81:U82"/>
    <mergeCell ref="E112:E113"/>
    <mergeCell ref="F112:F113"/>
    <mergeCell ref="G112:G113"/>
    <mergeCell ref="H112:H113"/>
    <mergeCell ref="I112:I113"/>
    <mergeCell ref="J112:J113"/>
    <mergeCell ref="K112:K113"/>
    <mergeCell ref="S112:S113"/>
    <mergeCell ref="K50:K51"/>
    <mergeCell ref="S50:S51"/>
    <mergeCell ref="U50:U51"/>
    <mergeCell ref="E81:E82"/>
    <mergeCell ref="F81:F82"/>
    <mergeCell ref="G81:G82"/>
    <mergeCell ref="H81:H82"/>
    <mergeCell ref="I81:I82"/>
    <mergeCell ref="J81:J82"/>
    <mergeCell ref="K81:K82"/>
    <mergeCell ref="E50:E51"/>
    <mergeCell ref="F50:F51"/>
    <mergeCell ref="G50:G51"/>
    <mergeCell ref="H50:H51"/>
    <mergeCell ref="I50:I51"/>
    <mergeCell ref="J50:J51"/>
    <mergeCell ref="S19:S20"/>
    <mergeCell ref="U19:U20"/>
    <mergeCell ref="I19:I20"/>
    <mergeCell ref="J19:J20"/>
    <mergeCell ref="K19:K20"/>
    <mergeCell ref="E19:E20"/>
    <mergeCell ref="F19:F20"/>
    <mergeCell ref="G19:G20"/>
    <mergeCell ref="H19:H20"/>
    <mergeCell ref="I21:I22"/>
    <mergeCell ref="J21:J22"/>
    <mergeCell ref="K21:K22"/>
    <mergeCell ref="S21:S22"/>
    <mergeCell ref="E21:E22"/>
    <mergeCell ref="F21:F22"/>
    <mergeCell ref="G21:G22"/>
    <mergeCell ref="H21:H22"/>
    <mergeCell ref="U21:U22"/>
    <mergeCell ref="E52:E53"/>
    <mergeCell ref="F52:F53"/>
    <mergeCell ref="G52:G53"/>
    <mergeCell ref="H52:H53"/>
    <mergeCell ref="I52:I53"/>
    <mergeCell ref="J52:J53"/>
    <mergeCell ref="K52:K53"/>
    <mergeCell ref="S52:S53"/>
    <mergeCell ref="U52:U53"/>
    <mergeCell ref="I83:I84"/>
    <mergeCell ref="J83:J84"/>
    <mergeCell ref="K83:K84"/>
    <mergeCell ref="S83:S84"/>
    <mergeCell ref="E83:E84"/>
    <mergeCell ref="F83:F84"/>
    <mergeCell ref="G83:G84"/>
    <mergeCell ref="H83:H84"/>
    <mergeCell ref="U83:U84"/>
    <mergeCell ref="E114:E115"/>
    <mergeCell ref="F114:F115"/>
    <mergeCell ref="G114:G115"/>
    <mergeCell ref="H114:H115"/>
    <mergeCell ref="I114:I115"/>
    <mergeCell ref="J114:J115"/>
    <mergeCell ref="K114:K115"/>
    <mergeCell ref="S114:S115"/>
    <mergeCell ref="U114:U115"/>
    <mergeCell ref="I145:I146"/>
    <mergeCell ref="J145:J146"/>
    <mergeCell ref="K145:K146"/>
    <mergeCell ref="S145:S146"/>
    <mergeCell ref="E145:E146"/>
    <mergeCell ref="F145:F146"/>
    <mergeCell ref="G145:G146"/>
    <mergeCell ref="H145:H146"/>
    <mergeCell ref="U145:U146"/>
    <mergeCell ref="E176:E177"/>
    <mergeCell ref="F176:F177"/>
    <mergeCell ref="G176:G177"/>
    <mergeCell ref="H176:H177"/>
    <mergeCell ref="I176:I177"/>
    <mergeCell ref="J176:J177"/>
    <mergeCell ref="K176:K177"/>
    <mergeCell ref="S176:S177"/>
    <mergeCell ref="U176:U177"/>
    <mergeCell ref="U207:U208"/>
    <mergeCell ref="I207:I208"/>
    <mergeCell ref="J207:J208"/>
    <mergeCell ref="K207:K208"/>
    <mergeCell ref="S207:S208"/>
    <mergeCell ref="E207:E208"/>
    <mergeCell ref="F207:F208"/>
    <mergeCell ref="G207:G208"/>
    <mergeCell ref="H207:H208"/>
  </mergeCells>
  <phoneticPr fontId="9" type="noConversion"/>
  <conditionalFormatting sqref="AF150:AF169 AF181:AF200 AF26:AF45 AF57:AF76 AF88:AF107 AF119:AF138 AF212:AF231">
    <cfRule type="cellIs" dxfId="32" priority="1" stopIfTrue="1" operator="equal">
      <formula>"OK"</formula>
    </cfRule>
    <cfRule type="cellIs" dxfId="31" priority="2" stopIfTrue="1" operator="equal">
      <formula>"VERIFY"</formula>
    </cfRule>
  </conditionalFormatting>
  <conditionalFormatting sqref="AE26:AE53 AE57:AE84 AE88:AE115 AE119:AE146 AE150:AE177 AE181:AE208 AE212:AE231">
    <cfRule type="cellIs" dxfId="30" priority="3" stopIfTrue="1" operator="equal">
      <formula>"OK"</formula>
    </cfRule>
    <cfRule type="cellIs" dxfId="29" priority="4" stopIfTrue="1" operator="equal">
      <formula>"VERIFY"</formula>
    </cfRule>
  </conditionalFormatting>
  <dataValidations count="1">
    <dataValidation allowBlank="1" showInputMessage="1" showErrorMessage="1" sqref="A1:XFD1048576"/>
  </dataValidations>
  <printOptions horizontalCentered="1"/>
  <pageMargins left="0" right="0" top="0.51181102362204722" bottom="0" header="0.51181102362204722" footer="0"/>
  <pageSetup pageOrder="overThenDown"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A51"/>
  <sheetViews>
    <sheetView showGridLines="0" workbookViewId="0"/>
  </sheetViews>
  <sheetFormatPr defaultColWidth="0" defaultRowHeight="12.75" zeroHeight="1" x14ac:dyDescent="0.2"/>
  <cols>
    <col min="1" max="1" width="1.7109375" style="216" customWidth="1"/>
    <col min="2" max="2" width="0.85546875" style="81" customWidth="1"/>
    <col min="3" max="3" width="4.28515625" style="82" customWidth="1"/>
    <col min="4" max="4" width="0.85546875" style="81" customWidth="1"/>
    <col min="5" max="5" width="3.7109375" style="153" customWidth="1"/>
    <col min="6" max="6" width="3.85546875" style="1" customWidth="1"/>
    <col min="7" max="7" width="11.28515625" style="1" customWidth="1"/>
    <col min="8" max="8" width="16.28515625" style="1" customWidth="1"/>
    <col min="9" max="9" width="6.5703125" style="1" customWidth="1"/>
    <col min="10" max="10" width="5.5703125" style="154" customWidth="1"/>
    <col min="11" max="11" width="10.7109375" style="1" customWidth="1"/>
    <col min="12" max="14" width="8" style="1" customWidth="1"/>
    <col min="15" max="15" width="8.28515625" style="1" customWidth="1"/>
    <col min="16" max="16" width="0.85546875" style="1" customWidth="1"/>
    <col min="17" max="19" width="9.7109375" style="1" customWidth="1"/>
    <col min="20" max="20" width="0.85546875" style="1" customWidth="1"/>
    <col min="21" max="21" width="9.7109375" style="1" customWidth="1"/>
    <col min="22" max="22" width="0.85546875" style="1" customWidth="1"/>
    <col min="23" max="23" width="1.7109375" style="4" customWidth="1"/>
    <col min="24" max="24" width="5.7109375" style="4" customWidth="1"/>
    <col min="25" max="25" width="5.7109375" style="92" customWidth="1"/>
    <col min="26" max="26" width="12.7109375" style="4" customWidth="1"/>
    <col min="27" max="29" width="4.7109375" style="4" hidden="1" customWidth="1"/>
    <col min="30" max="30" width="0.85546875" style="4" customWidth="1"/>
    <col min="31" max="31" width="7" style="4" bestFit="1" customWidth="1"/>
    <col min="32" max="32" width="0.85546875" style="4" customWidth="1"/>
    <col min="33" max="50" width="3.28515625" style="4" customWidth="1"/>
    <col min="51" max="51" width="1.7109375" style="4" customWidth="1"/>
    <col min="52" max="52" width="2.7109375" style="4" hidden="1" customWidth="1"/>
    <col min="53" max="53" width="7.7109375" style="4" hidden="1" customWidth="1"/>
    <col min="54" max="54" width="4.7109375" style="4" hidden="1" customWidth="1"/>
    <col min="55" max="55" width="7.7109375" style="4" hidden="1" customWidth="1"/>
    <col min="56" max="56" width="4.7109375" style="4" hidden="1" customWidth="1"/>
    <col min="57" max="57" width="11.140625" style="4" hidden="1" customWidth="1"/>
    <col min="58" max="59" width="7.7109375" style="4" hidden="1" customWidth="1"/>
    <col min="60" max="60" width="7.85546875" style="4" hidden="1" customWidth="1"/>
    <col min="61" max="64" width="8.7109375" style="4" hidden="1" customWidth="1"/>
    <col min="65" max="66" width="4.7109375" style="4" hidden="1" customWidth="1"/>
    <col min="67" max="68" width="8.7109375" style="4" hidden="1" customWidth="1"/>
    <col min="69" max="69" width="0" style="4" hidden="1" customWidth="1"/>
    <col min="70" max="70" width="9.42578125" style="4" hidden="1" customWidth="1"/>
    <col min="71" max="72" width="10.85546875" style="4" hidden="1" customWidth="1"/>
    <col min="73" max="74" width="7.5703125" style="4" hidden="1" customWidth="1"/>
    <col min="75" max="75" width="9" style="4" hidden="1" customWidth="1"/>
    <col min="76" max="76" width="12" style="4" hidden="1" customWidth="1"/>
    <col min="77" max="77" width="7.28515625" style="4" hidden="1" customWidth="1"/>
    <col min="78" max="78" width="13.28515625" style="4" hidden="1" customWidth="1"/>
    <col min="79" max="79" width="2.7109375" style="4" customWidth="1"/>
    <col min="80" max="16384" width="9.140625" style="4" hidden="1"/>
  </cols>
  <sheetData>
    <row r="1" spans="1:78" s="155" customFormat="1" ht="9.9499999999999993" customHeight="1" x14ac:dyDescent="0.2">
      <c r="A1" s="799"/>
      <c r="B1" s="198"/>
      <c r="C1" s="796" t="s">
        <v>2857</v>
      </c>
      <c r="D1" s="198"/>
      <c r="E1" s="131"/>
      <c r="F1" s="199"/>
      <c r="G1" s="199"/>
      <c r="H1" s="131"/>
      <c r="I1" s="199"/>
      <c r="J1" s="199"/>
      <c r="K1" s="199"/>
      <c r="L1" s="199"/>
      <c r="M1" s="199"/>
      <c r="N1" s="199"/>
      <c r="O1" s="199"/>
      <c r="P1" s="199"/>
      <c r="Q1" s="199"/>
      <c r="R1" s="199"/>
      <c r="S1" s="199"/>
      <c r="T1" s="199"/>
      <c r="U1" s="824">
        <v>42893.55110636574</v>
      </c>
      <c r="V1" s="199"/>
      <c r="AA1" s="155" t="s">
        <v>2419</v>
      </c>
      <c r="AB1" s="155" t="s">
        <v>2419</v>
      </c>
      <c r="AC1" s="155" t="s">
        <v>2419</v>
      </c>
      <c r="AZ1" s="155" t="s">
        <v>2419</v>
      </c>
      <c r="BA1" s="155" t="s">
        <v>2419</v>
      </c>
      <c r="BB1" s="155" t="s">
        <v>2419</v>
      </c>
      <c r="BC1" s="155" t="s">
        <v>2419</v>
      </c>
      <c r="BD1" s="155" t="s">
        <v>2419</v>
      </c>
      <c r="BE1" s="155" t="s">
        <v>2419</v>
      </c>
      <c r="BF1" s="155" t="s">
        <v>2419</v>
      </c>
      <c r="BG1" s="155" t="s">
        <v>2419</v>
      </c>
      <c r="BH1" s="155" t="s">
        <v>2419</v>
      </c>
      <c r="BI1" s="155" t="s">
        <v>2419</v>
      </c>
      <c r="BJ1" s="155" t="s">
        <v>2419</v>
      </c>
      <c r="BK1" s="155" t="s">
        <v>2419</v>
      </c>
      <c r="BL1" s="155" t="s">
        <v>2419</v>
      </c>
      <c r="BM1" s="155" t="s">
        <v>2419</v>
      </c>
      <c r="BN1" s="155" t="s">
        <v>2419</v>
      </c>
      <c r="BO1" s="155" t="s">
        <v>2419</v>
      </c>
      <c r="BP1" s="155" t="s">
        <v>2419</v>
      </c>
      <c r="BQ1" s="155" t="s">
        <v>2419</v>
      </c>
      <c r="BR1" s="155" t="s">
        <v>2419</v>
      </c>
      <c r="BS1" s="155" t="s">
        <v>2419</v>
      </c>
      <c r="BT1" s="155" t="s">
        <v>2419</v>
      </c>
      <c r="BU1" s="155" t="s">
        <v>2419</v>
      </c>
      <c r="BV1" s="155" t="s">
        <v>2419</v>
      </c>
      <c r="BW1" s="155" t="s">
        <v>2419</v>
      </c>
      <c r="BX1" s="155" t="s">
        <v>2419</v>
      </c>
      <c r="BY1" s="155" t="s">
        <v>2419</v>
      </c>
      <c r="BZ1" s="155" t="s">
        <v>2419</v>
      </c>
    </row>
    <row r="2" spans="1:78" s="150" customFormat="1" ht="6" customHeight="1" x14ac:dyDescent="0.2">
      <c r="A2" s="213"/>
      <c r="B2" s="1258"/>
      <c r="C2" s="1218" t="s">
        <v>2703</v>
      </c>
      <c r="D2" s="1259"/>
      <c r="E2" s="1258"/>
      <c r="F2" s="1260"/>
      <c r="G2" s="1262"/>
      <c r="H2" s="1261"/>
      <c r="I2" s="1260"/>
      <c r="J2" s="1262"/>
      <c r="K2" s="1260"/>
      <c r="L2" s="1261"/>
      <c r="M2" s="1261"/>
      <c r="N2" s="1261"/>
      <c r="O2" s="1261"/>
      <c r="P2" s="1261"/>
      <c r="Q2" s="1261"/>
      <c r="R2" s="1261"/>
      <c r="S2" s="1261"/>
      <c r="T2" s="1261"/>
      <c r="U2" s="1278"/>
      <c r="V2" s="1261"/>
      <c r="Y2" s="156"/>
      <c r="AE2" s="156"/>
      <c r="AF2" s="156"/>
      <c r="AG2" s="156"/>
      <c r="AH2" s="156"/>
      <c r="AI2" s="156"/>
      <c r="AJ2" s="156"/>
      <c r="AK2" s="156"/>
      <c r="AL2" s="156"/>
      <c r="AM2" s="156"/>
      <c r="AN2" s="156"/>
      <c r="AO2" s="156"/>
      <c r="AP2" s="156"/>
      <c r="AQ2" s="156"/>
      <c r="AR2" s="156"/>
      <c r="AS2" s="156"/>
      <c r="AT2" s="156"/>
      <c r="AU2" s="156"/>
      <c r="AV2" s="156"/>
      <c r="AW2" s="156"/>
      <c r="AX2" s="156"/>
      <c r="AY2" s="156"/>
      <c r="AZ2" s="156"/>
      <c r="BA2" s="156"/>
      <c r="BB2" s="156"/>
      <c r="BC2" s="156"/>
      <c r="BD2" s="156"/>
      <c r="BE2" s="156"/>
      <c r="BF2" s="156"/>
      <c r="BG2" s="156"/>
      <c r="BH2" s="156"/>
      <c r="BI2" s="156"/>
      <c r="BJ2" s="156"/>
      <c r="BK2" s="156"/>
      <c r="BL2" s="156"/>
      <c r="BM2" s="156"/>
      <c r="BN2" s="156"/>
      <c r="BO2" s="156"/>
      <c r="BP2" s="156"/>
      <c r="BQ2" s="156"/>
      <c r="BR2" s="156"/>
      <c r="BS2" s="156"/>
      <c r="BT2" s="156"/>
      <c r="BU2" s="156"/>
      <c r="BV2" s="156"/>
      <c r="BW2" s="156"/>
      <c r="BX2" s="156"/>
      <c r="BY2" s="156"/>
      <c r="BZ2" s="156"/>
    </row>
    <row r="3" spans="1:78" s="151" customFormat="1" ht="17.100000000000001" customHeight="1" x14ac:dyDescent="0.2">
      <c r="A3" s="209"/>
      <c r="B3" s="1264"/>
      <c r="C3" s="1220" t="s">
        <v>2860</v>
      </c>
      <c r="D3" s="1265"/>
      <c r="E3" s="1264"/>
      <c r="F3" s="1266"/>
      <c r="G3" s="1268"/>
      <c r="H3" s="1267"/>
      <c r="I3" s="1266"/>
      <c r="J3" s="1268"/>
      <c r="K3" s="1266"/>
      <c r="L3" s="1267"/>
      <c r="M3" s="1267"/>
      <c r="N3" s="1267"/>
      <c r="O3" s="1267"/>
      <c r="P3" s="1267"/>
      <c r="Q3" s="1267"/>
      <c r="R3" s="1267"/>
      <c r="S3" s="1267"/>
      <c r="T3" s="1267"/>
      <c r="U3" s="1223" t="s">
        <v>2580</v>
      </c>
      <c r="V3" s="1267"/>
      <c r="Y3" s="160"/>
      <c r="AE3" s="161"/>
      <c r="AF3" s="161"/>
      <c r="AG3" s="161"/>
      <c r="AH3" s="161"/>
      <c r="AI3" s="161"/>
      <c r="AJ3" s="161"/>
      <c r="AK3" s="161"/>
      <c r="AL3" s="161"/>
      <c r="AM3" s="161"/>
      <c r="AN3" s="161"/>
      <c r="AO3" s="161"/>
      <c r="AP3" s="161"/>
      <c r="AQ3" s="161"/>
      <c r="AR3" s="161"/>
      <c r="AS3" s="161"/>
      <c r="AT3" s="161"/>
      <c r="AU3" s="161"/>
      <c r="AV3" s="161"/>
      <c r="AW3" s="161"/>
      <c r="AX3" s="161"/>
      <c r="AY3" s="161"/>
      <c r="AZ3" s="161"/>
      <c r="BA3" s="161"/>
      <c r="BB3" s="161"/>
      <c r="BC3" s="161"/>
      <c r="BD3" s="161"/>
      <c r="BE3" s="161"/>
      <c r="BF3" s="161"/>
      <c r="BG3" s="161"/>
      <c r="BH3" s="161"/>
      <c r="BI3" s="161"/>
      <c r="BJ3" s="161"/>
      <c r="BK3" s="161"/>
      <c r="BL3" s="161"/>
      <c r="BM3" s="160"/>
      <c r="BN3" s="160"/>
      <c r="BO3" s="160"/>
      <c r="BP3" s="160"/>
      <c r="BQ3" s="160"/>
      <c r="BR3" s="160"/>
      <c r="BS3" s="160"/>
      <c r="BT3" s="160"/>
      <c r="BU3" s="161"/>
      <c r="BV3" s="161"/>
      <c r="BW3" s="161"/>
      <c r="BX3" s="161"/>
      <c r="BY3" s="161"/>
      <c r="BZ3" s="161"/>
    </row>
    <row r="4" spans="1:78" s="146" customFormat="1" ht="15" customHeight="1" x14ac:dyDescent="0.2">
      <c r="A4" s="162"/>
      <c r="B4" s="1224"/>
      <c r="C4" s="1225" t="s">
        <v>2861</v>
      </c>
      <c r="D4" s="1226"/>
      <c r="E4" s="1227"/>
      <c r="F4" s="1269"/>
      <c r="G4" s="1271"/>
      <c r="H4" s="1270"/>
      <c r="I4" s="1269"/>
      <c r="J4" s="1271"/>
      <c r="K4" s="1272"/>
      <c r="L4" s="1269"/>
      <c r="M4" s="1269"/>
      <c r="N4" s="1269"/>
      <c r="O4" s="1269"/>
      <c r="P4" s="1269"/>
      <c r="Q4" s="1269"/>
      <c r="R4" s="1269"/>
      <c r="S4" s="1269"/>
      <c r="T4" s="1269"/>
      <c r="U4" s="1229" t="s">
        <v>828</v>
      </c>
      <c r="V4" s="1272"/>
      <c r="Y4" s="162"/>
      <c r="AE4" s="163"/>
      <c r="AF4" s="163"/>
      <c r="AG4" s="163"/>
      <c r="AH4" s="163"/>
      <c r="AI4" s="163"/>
      <c r="AJ4" s="163"/>
      <c r="AK4" s="163"/>
      <c r="AL4" s="163"/>
      <c r="AM4" s="163"/>
      <c r="AN4" s="163"/>
      <c r="AO4" s="163"/>
      <c r="AP4" s="163"/>
      <c r="AQ4" s="163"/>
      <c r="AR4" s="163"/>
      <c r="AS4" s="163"/>
      <c r="AT4" s="163"/>
      <c r="AU4" s="163"/>
      <c r="AV4" s="163"/>
      <c r="AW4" s="163"/>
      <c r="AX4" s="163"/>
      <c r="AY4" s="163"/>
      <c r="AZ4" s="163"/>
      <c r="BA4" s="163"/>
      <c r="BB4" s="163"/>
      <c r="BC4" s="163"/>
      <c r="BD4" s="163"/>
      <c r="BE4" s="163"/>
      <c r="BF4" s="163"/>
      <c r="BG4" s="163"/>
      <c r="BH4" s="163"/>
      <c r="BI4" s="163"/>
      <c r="BJ4" s="163"/>
      <c r="BK4" s="163"/>
      <c r="BL4" s="163"/>
      <c r="BM4" s="162"/>
      <c r="BN4" s="162"/>
      <c r="BO4" s="162"/>
      <c r="BP4" s="162"/>
      <c r="BQ4" s="162"/>
      <c r="BR4" s="162"/>
      <c r="BS4" s="162"/>
      <c r="BT4" s="162"/>
      <c r="BU4" s="163"/>
      <c r="BV4" s="163"/>
      <c r="BW4" s="163"/>
      <c r="BX4" s="163"/>
      <c r="BY4" s="163"/>
      <c r="BZ4" s="163"/>
    </row>
    <row r="5" spans="1:78" s="146" customFormat="1" ht="11.1" customHeight="1" x14ac:dyDescent="0.2">
      <c r="A5" s="162"/>
      <c r="B5" s="1227"/>
      <c r="C5" s="1230" t="s">
        <v>2862</v>
      </c>
      <c r="D5" s="1227"/>
      <c r="E5" s="1227"/>
      <c r="F5" s="1270"/>
      <c r="G5" s="1273"/>
      <c r="H5" s="1270"/>
      <c r="I5" s="1270"/>
      <c r="J5" s="1270"/>
      <c r="K5" s="1270"/>
      <c r="L5" s="1269"/>
      <c r="M5" s="1269"/>
      <c r="N5" s="1269"/>
      <c r="O5" s="1269"/>
      <c r="P5" s="1269"/>
      <c r="Q5" s="1269"/>
      <c r="R5" s="1269"/>
      <c r="S5" s="1269"/>
      <c r="T5" s="1269"/>
      <c r="U5" s="1233" t="s">
        <v>2863</v>
      </c>
      <c r="V5" s="1272"/>
      <c r="Y5" s="162"/>
      <c r="AE5" s="162"/>
      <c r="AF5" s="162"/>
      <c r="AG5" s="162"/>
      <c r="AH5" s="162"/>
      <c r="AI5" s="162"/>
      <c r="AJ5" s="162"/>
      <c r="AK5" s="162"/>
      <c r="AL5" s="162"/>
      <c r="AM5" s="162"/>
      <c r="AN5" s="162"/>
      <c r="AO5" s="162"/>
      <c r="AP5" s="162"/>
      <c r="AQ5" s="162"/>
      <c r="AR5" s="162"/>
      <c r="AS5" s="162"/>
      <c r="AT5" s="162"/>
      <c r="AU5" s="162"/>
      <c r="AV5" s="162"/>
      <c r="AW5" s="162"/>
      <c r="AX5" s="162"/>
      <c r="AY5" s="162"/>
      <c r="AZ5" s="162"/>
      <c r="BA5" s="162"/>
      <c r="BB5" s="162"/>
      <c r="BC5" s="162"/>
      <c r="BD5" s="162"/>
      <c r="BE5" s="162"/>
      <c r="BF5" s="162"/>
      <c r="BG5" s="162"/>
      <c r="BH5" s="162"/>
      <c r="BI5" s="162"/>
      <c r="BJ5" s="162"/>
      <c r="BK5" s="162"/>
      <c r="BL5" s="162"/>
      <c r="BM5" s="162"/>
      <c r="BN5" s="162"/>
      <c r="BO5" s="162"/>
      <c r="BP5" s="162"/>
      <c r="BQ5" s="162"/>
      <c r="BR5" s="162"/>
      <c r="BS5" s="162"/>
      <c r="BT5" s="162"/>
      <c r="BU5" s="162"/>
      <c r="BV5" s="162"/>
      <c r="BW5" s="162"/>
      <c r="BX5" s="162"/>
      <c r="BY5" s="162"/>
      <c r="BZ5" s="162"/>
    </row>
    <row r="6" spans="1:78" s="151" customFormat="1" ht="17.100000000000001" hidden="1" customHeight="1" x14ac:dyDescent="0.2">
      <c r="A6" s="209"/>
      <c r="B6" s="1264"/>
      <c r="C6" s="1220" t="s">
        <v>2864</v>
      </c>
      <c r="D6" s="1265"/>
      <c r="E6" s="1264"/>
      <c r="F6" s="1266"/>
      <c r="G6" s="1280"/>
      <c r="H6" s="1267"/>
      <c r="I6" s="1266"/>
      <c r="J6" s="1274"/>
      <c r="K6" s="1266"/>
      <c r="L6" s="1267"/>
      <c r="M6" s="1267"/>
      <c r="N6" s="1267"/>
      <c r="O6" s="1267"/>
      <c r="P6" s="1267"/>
      <c r="Q6" s="1267"/>
      <c r="R6" s="1267"/>
      <c r="S6" s="1267"/>
      <c r="T6" s="1267"/>
      <c r="U6" s="1223" t="s">
        <v>2495</v>
      </c>
      <c r="V6" s="1267"/>
      <c r="Y6" s="160"/>
      <c r="AE6" s="160"/>
      <c r="AF6" s="160"/>
      <c r="AG6" s="160"/>
      <c r="AH6" s="160"/>
      <c r="AI6" s="160"/>
      <c r="AJ6" s="160"/>
      <c r="AK6" s="160"/>
      <c r="AL6" s="160"/>
      <c r="AM6" s="160"/>
      <c r="AN6" s="160"/>
      <c r="AO6" s="160"/>
      <c r="AP6" s="160"/>
      <c r="AQ6" s="160"/>
      <c r="AR6" s="160"/>
      <c r="AS6" s="160"/>
      <c r="AT6" s="160"/>
      <c r="AU6" s="160"/>
      <c r="AV6" s="160"/>
      <c r="AW6" s="160"/>
      <c r="AX6" s="160"/>
      <c r="AY6" s="160"/>
      <c r="AZ6" s="160"/>
      <c r="BA6" s="160"/>
      <c r="BB6" s="160"/>
      <c r="BC6" s="160"/>
      <c r="BD6" s="160"/>
      <c r="BE6" s="160"/>
      <c r="BF6" s="160"/>
      <c r="BG6" s="160"/>
      <c r="BH6" s="160"/>
      <c r="BI6" s="160"/>
      <c r="BJ6" s="160"/>
      <c r="BK6" s="160"/>
      <c r="BL6" s="160"/>
      <c r="BM6" s="160"/>
      <c r="BN6" s="160"/>
      <c r="BO6" s="160"/>
      <c r="BP6" s="160"/>
      <c r="BQ6" s="160"/>
      <c r="BR6" s="160"/>
      <c r="BS6" s="160"/>
      <c r="BT6" s="160"/>
      <c r="BU6" s="160"/>
      <c r="BV6" s="160"/>
      <c r="BW6" s="160"/>
      <c r="BX6" s="160"/>
      <c r="BY6" s="160"/>
      <c r="BZ6" s="160"/>
    </row>
    <row r="7" spans="1:78" s="164" customFormat="1" ht="15" hidden="1" customHeight="1" x14ac:dyDescent="0.2">
      <c r="A7" s="162"/>
      <c r="B7" s="1224"/>
      <c r="C7" s="1225" t="s">
        <v>2865</v>
      </c>
      <c r="D7" s="1226"/>
      <c r="E7" s="1227"/>
      <c r="F7" s="1269"/>
      <c r="G7" s="1281"/>
      <c r="H7" s="1270"/>
      <c r="I7" s="1269"/>
      <c r="J7" s="1271"/>
      <c r="K7" s="1272"/>
      <c r="L7" s="1269"/>
      <c r="M7" s="1269"/>
      <c r="N7" s="1269"/>
      <c r="O7" s="1269"/>
      <c r="P7" s="1269"/>
      <c r="Q7" s="1269"/>
      <c r="R7" s="1269"/>
      <c r="S7" s="1269"/>
      <c r="T7" s="1269"/>
      <c r="U7" s="1229"/>
      <c r="V7" s="1272"/>
      <c r="Y7" s="165"/>
      <c r="AE7" s="165"/>
      <c r="AF7" s="165"/>
      <c r="AG7" s="165"/>
      <c r="AH7" s="165"/>
      <c r="AI7" s="165"/>
      <c r="AJ7" s="165"/>
      <c r="AK7" s="165"/>
      <c r="AL7" s="165"/>
      <c r="AM7" s="165"/>
      <c r="AN7" s="165"/>
      <c r="AO7" s="165"/>
      <c r="AP7" s="165"/>
      <c r="AQ7" s="165"/>
      <c r="AR7" s="165"/>
      <c r="AS7" s="165"/>
      <c r="AT7" s="165"/>
      <c r="AU7" s="165"/>
      <c r="AV7" s="165"/>
      <c r="AW7" s="165"/>
      <c r="AX7" s="165"/>
      <c r="AY7" s="165"/>
      <c r="AZ7" s="165"/>
      <c r="BA7" s="165"/>
      <c r="BB7" s="165"/>
      <c r="BC7" s="165"/>
      <c r="BD7" s="165"/>
      <c r="BE7" s="165"/>
      <c r="BF7" s="165"/>
      <c r="BG7" s="165"/>
      <c r="BH7" s="165"/>
      <c r="BI7" s="165"/>
      <c r="BJ7" s="165"/>
      <c r="BK7" s="165"/>
      <c r="BL7" s="165"/>
      <c r="BM7" s="165"/>
      <c r="BN7" s="165"/>
      <c r="BO7" s="165"/>
      <c r="BP7" s="165"/>
      <c r="BQ7" s="165"/>
      <c r="BR7" s="165"/>
      <c r="BS7" s="165"/>
      <c r="BT7" s="165"/>
      <c r="BU7" s="165"/>
      <c r="BV7" s="165"/>
      <c r="BW7" s="165"/>
      <c r="BX7" s="165"/>
      <c r="BY7" s="165"/>
      <c r="BZ7" s="165"/>
    </row>
    <row r="8" spans="1:78" s="164" customFormat="1" ht="11.1" hidden="1" customHeight="1" x14ac:dyDescent="0.2">
      <c r="A8" s="162"/>
      <c r="B8" s="1227"/>
      <c r="C8" s="1230" t="s">
        <v>2866</v>
      </c>
      <c r="D8" s="1227"/>
      <c r="E8" s="1227"/>
      <c r="F8" s="1270"/>
      <c r="G8" s="1273"/>
      <c r="H8" s="1270"/>
      <c r="I8" s="1270"/>
      <c r="J8" s="1270"/>
      <c r="K8" s="1270"/>
      <c r="L8" s="1269"/>
      <c r="M8" s="1269"/>
      <c r="N8" s="1269"/>
      <c r="O8" s="1269"/>
      <c r="P8" s="1269"/>
      <c r="Q8" s="1269"/>
      <c r="R8" s="1269"/>
      <c r="S8" s="1269"/>
      <c r="T8" s="1269"/>
      <c r="U8" s="1233" t="s">
        <v>2867</v>
      </c>
      <c r="V8" s="1272"/>
      <c r="Y8" s="165"/>
      <c r="AE8" s="165"/>
      <c r="AF8" s="165"/>
      <c r="AG8" s="165"/>
      <c r="AH8" s="165"/>
      <c r="AI8" s="165"/>
      <c r="AJ8" s="165"/>
      <c r="AK8" s="165"/>
      <c r="AL8" s="165"/>
      <c r="AM8" s="165"/>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65"/>
      <c r="BR8" s="165"/>
      <c r="BS8" s="165"/>
      <c r="BT8" s="165"/>
      <c r="BU8" s="165"/>
      <c r="BV8" s="165"/>
      <c r="BW8" s="165"/>
      <c r="BX8" s="165"/>
      <c r="BY8" s="165"/>
      <c r="BZ8" s="165"/>
    </row>
    <row r="9" spans="1:78" s="148" customFormat="1" ht="3.95" customHeight="1" x14ac:dyDescent="0.2">
      <c r="A9" s="131"/>
      <c r="B9" s="1221"/>
      <c r="C9" s="1221"/>
      <c r="D9" s="1219"/>
      <c r="E9" s="1219"/>
      <c r="F9" s="1275"/>
      <c r="G9" s="1275"/>
      <c r="H9" s="1275"/>
      <c r="I9" s="1275"/>
      <c r="J9" s="1275"/>
      <c r="K9" s="1275"/>
      <c r="L9" s="1276"/>
      <c r="M9" s="1277"/>
      <c r="N9" s="1277"/>
      <c r="O9" s="1277"/>
      <c r="P9" s="1277"/>
      <c r="Q9" s="1277"/>
      <c r="R9" s="1277"/>
      <c r="S9" s="1277"/>
      <c r="T9" s="1277"/>
      <c r="U9" s="1277"/>
      <c r="V9" s="1277"/>
      <c r="Y9" s="155"/>
      <c r="AE9" s="155"/>
      <c r="AF9" s="155"/>
      <c r="AG9" s="155"/>
      <c r="AH9" s="155"/>
      <c r="AI9" s="155"/>
      <c r="AJ9" s="155"/>
      <c r="AK9" s="155"/>
      <c r="AL9" s="155"/>
      <c r="AM9" s="155"/>
      <c r="AN9" s="155"/>
      <c r="AO9" s="155"/>
      <c r="AP9" s="155"/>
      <c r="AQ9" s="155"/>
      <c r="AR9" s="155"/>
      <c r="AS9" s="155"/>
      <c r="AT9" s="155"/>
      <c r="AU9" s="155"/>
      <c r="AV9" s="155"/>
      <c r="AW9" s="155"/>
      <c r="AX9" s="155"/>
      <c r="AY9" s="155"/>
      <c r="AZ9" s="155"/>
      <c r="BA9" s="155"/>
      <c r="BB9" s="155"/>
      <c r="BC9" s="155"/>
      <c r="BD9" s="155"/>
      <c r="BE9" s="155"/>
      <c r="BF9" s="155"/>
      <c r="BG9" s="155"/>
      <c r="BH9" s="155"/>
      <c r="BI9" s="155"/>
      <c r="BJ9" s="155"/>
      <c r="BK9" s="155"/>
      <c r="BL9" s="155"/>
      <c r="BM9" s="155"/>
      <c r="BN9" s="155"/>
      <c r="BO9" s="155"/>
      <c r="BP9" s="155"/>
      <c r="BQ9" s="155"/>
      <c r="BR9" s="155"/>
      <c r="BS9" s="155"/>
      <c r="BT9" s="155"/>
      <c r="BU9" s="155"/>
      <c r="BV9" s="155"/>
      <c r="BW9" s="155"/>
      <c r="BX9" s="155"/>
      <c r="BY9" s="155"/>
      <c r="BZ9" s="155"/>
    </row>
    <row r="10" spans="1:78" s="2" customFormat="1" ht="6" customHeight="1" x14ac:dyDescent="0.2">
      <c r="A10" s="95"/>
      <c r="B10" s="312"/>
      <c r="C10" s="346"/>
      <c r="D10" s="312"/>
      <c r="E10" s="227"/>
      <c r="F10" s="228"/>
      <c r="G10" s="228"/>
      <c r="H10" s="228"/>
      <c r="I10" s="228"/>
      <c r="J10" s="259"/>
      <c r="K10" s="259"/>
      <c r="L10" s="228"/>
      <c r="M10" s="228"/>
      <c r="N10" s="228"/>
      <c r="O10" s="228"/>
      <c r="P10" s="228"/>
      <c r="Q10" s="227"/>
      <c r="R10" s="227"/>
      <c r="S10" s="227"/>
      <c r="T10" s="227"/>
      <c r="U10" s="227"/>
      <c r="V10" s="227"/>
      <c r="Y10" s="83"/>
      <c r="BM10" s="83"/>
      <c r="BN10" s="83"/>
      <c r="BO10" s="83"/>
      <c r="BP10" s="83"/>
      <c r="BQ10" s="83"/>
      <c r="BR10" s="83"/>
      <c r="BS10" s="83"/>
      <c r="BT10" s="83"/>
    </row>
    <row r="11" spans="1:78" s="2" customFormat="1" ht="11.1" customHeight="1" x14ac:dyDescent="0.2">
      <c r="A11" s="95"/>
      <c r="B11" s="312"/>
      <c r="C11" s="312"/>
      <c r="D11" s="312"/>
      <c r="E11" s="234" t="s">
        <v>2496</v>
      </c>
      <c r="F11" s="228"/>
      <c r="G11" s="228"/>
      <c r="H11" s="228"/>
      <c r="I11" s="228"/>
      <c r="J11" s="259"/>
      <c r="K11" s="228"/>
      <c r="L11" s="228"/>
      <c r="M11" s="228"/>
      <c r="N11" s="228"/>
      <c r="O11" s="228"/>
      <c r="P11" s="228"/>
      <c r="Q11" s="227"/>
      <c r="R11" s="227"/>
      <c r="S11" s="227"/>
      <c r="T11" s="227"/>
      <c r="U11" s="227"/>
      <c r="V11" s="227"/>
      <c r="Y11" s="83"/>
      <c r="BM11" s="83"/>
      <c r="BN11" s="83"/>
      <c r="BO11" s="83"/>
      <c r="BP11" s="83"/>
      <c r="BQ11" s="83"/>
      <c r="BR11" s="83"/>
      <c r="BS11" s="83"/>
      <c r="BT11" s="83"/>
    </row>
    <row r="12" spans="1:78" s="2" customFormat="1" ht="11.1" hidden="1" customHeight="1" x14ac:dyDescent="0.2">
      <c r="A12" s="95" t="s">
        <v>1188</v>
      </c>
      <c r="B12" s="312"/>
      <c r="C12" s="312"/>
      <c r="D12" s="312"/>
      <c r="E12" s="234"/>
      <c r="F12" s="228"/>
      <c r="G12" s="228"/>
      <c r="H12" s="228"/>
      <c r="I12" s="228"/>
      <c r="J12" s="259"/>
      <c r="K12" s="228"/>
      <c r="L12" s="228"/>
      <c r="M12" s="228"/>
      <c r="N12" s="228"/>
      <c r="O12" s="228"/>
      <c r="P12" s="228"/>
      <c r="Q12" s="227"/>
      <c r="R12" s="227"/>
      <c r="S12" s="227"/>
      <c r="T12" s="227"/>
      <c r="U12" s="227"/>
      <c r="V12" s="227"/>
      <c r="Y12" s="83"/>
      <c r="BM12" s="83"/>
      <c r="BN12" s="83"/>
      <c r="BO12" s="83"/>
      <c r="BP12" s="83"/>
      <c r="BQ12" s="83"/>
      <c r="BR12" s="83"/>
      <c r="BS12" s="83"/>
      <c r="BT12" s="83"/>
    </row>
    <row r="13" spans="1:78" s="2" customFormat="1" ht="65.099999999999994" customHeight="1" x14ac:dyDescent="0.2">
      <c r="A13" s="95"/>
      <c r="B13" s="312"/>
      <c r="C13" s="312"/>
      <c r="D13" s="312"/>
      <c r="E13" s="228"/>
      <c r="F13" s="228"/>
      <c r="G13" s="228"/>
      <c r="H13" s="228"/>
      <c r="I13" s="228"/>
      <c r="J13" s="259"/>
      <c r="K13" s="228"/>
      <c r="L13" s="228"/>
      <c r="M13" s="228"/>
      <c r="N13" s="228"/>
      <c r="O13" s="228"/>
      <c r="P13" s="228"/>
      <c r="Q13" s="227"/>
      <c r="R13" s="227"/>
      <c r="S13" s="227"/>
      <c r="T13" s="227"/>
      <c r="U13" s="227"/>
      <c r="V13" s="227"/>
      <c r="Y13" s="83"/>
      <c r="BM13" s="83"/>
      <c r="BN13" s="83"/>
      <c r="BO13" s="83"/>
      <c r="BP13" s="83"/>
      <c r="BQ13" s="83"/>
      <c r="BR13" s="83"/>
      <c r="BS13" s="83"/>
      <c r="BT13" s="83"/>
    </row>
    <row r="14" spans="1:78" s="2" customFormat="1" ht="18" x14ac:dyDescent="0.2">
      <c r="A14" s="95"/>
      <c r="B14" s="312"/>
      <c r="C14" s="312"/>
      <c r="D14" s="312"/>
      <c r="E14" s="312"/>
      <c r="F14" s="312"/>
      <c r="G14" s="228"/>
      <c r="H14" s="227"/>
      <c r="I14" s="228"/>
      <c r="J14" s="312"/>
      <c r="K14" s="312"/>
      <c r="L14" s="346"/>
      <c r="M14" s="312"/>
      <c r="N14" s="312"/>
      <c r="O14" s="346"/>
      <c r="P14" s="228"/>
      <c r="Q14" s="84" t="s">
        <v>2578</v>
      </c>
      <c r="R14" s="84" t="s">
        <v>2579</v>
      </c>
      <c r="S14" s="84" t="s">
        <v>1140</v>
      </c>
      <c r="T14" s="228"/>
      <c r="U14" s="84" t="s">
        <v>758</v>
      </c>
      <c r="V14" s="227"/>
      <c r="Y14" s="83"/>
      <c r="BM14" s="83"/>
      <c r="BN14" s="83"/>
      <c r="BO14" s="83"/>
      <c r="BP14" s="83"/>
      <c r="BQ14" s="83"/>
      <c r="BR14" s="83"/>
      <c r="BS14" s="83"/>
      <c r="BT14" s="83"/>
    </row>
    <row r="15" spans="1:78" s="2" customFormat="1" ht="9" hidden="1" x14ac:dyDescent="0.2">
      <c r="A15" s="95" t="s">
        <v>1188</v>
      </c>
      <c r="B15" s="312"/>
      <c r="C15" s="312"/>
      <c r="D15" s="312"/>
      <c r="E15" s="312"/>
      <c r="F15" s="312"/>
      <c r="G15" s="228"/>
      <c r="H15" s="227"/>
      <c r="I15" s="228"/>
      <c r="J15" s="312"/>
      <c r="K15" s="312"/>
      <c r="L15" s="346"/>
      <c r="M15" s="312"/>
      <c r="N15" s="312"/>
      <c r="O15" s="346"/>
      <c r="P15" s="228"/>
      <c r="Q15" s="84"/>
      <c r="R15" s="84"/>
      <c r="S15" s="84"/>
      <c r="T15" s="228"/>
      <c r="U15" s="84"/>
      <c r="V15" s="227"/>
      <c r="Y15" s="83"/>
      <c r="BM15" s="83"/>
      <c r="BN15" s="83"/>
      <c r="BO15" s="83"/>
      <c r="BP15" s="83"/>
      <c r="BQ15" s="83"/>
      <c r="BR15" s="83"/>
      <c r="BS15" s="83"/>
      <c r="BT15" s="83"/>
    </row>
    <row r="16" spans="1:78" s="2" customFormat="1" ht="9" x14ac:dyDescent="0.2">
      <c r="A16" s="95"/>
      <c r="B16" s="312"/>
      <c r="C16" s="347" t="s">
        <v>667</v>
      </c>
      <c r="D16" s="312"/>
      <c r="E16" s="258"/>
      <c r="F16" s="258"/>
      <c r="G16" s="238" t="s">
        <v>2775</v>
      </c>
      <c r="H16" s="238"/>
      <c r="I16" s="228"/>
      <c r="J16" s="312"/>
      <c r="K16" s="312"/>
      <c r="L16" s="346"/>
      <c r="M16" s="312"/>
      <c r="N16" s="312"/>
      <c r="O16" s="346"/>
      <c r="P16" s="228" t="s">
        <v>1625</v>
      </c>
      <c r="Q16" s="334">
        <v>0</v>
      </c>
      <c r="R16" s="98"/>
      <c r="S16" s="99"/>
      <c r="T16" s="228"/>
      <c r="U16" s="364">
        <v>0</v>
      </c>
      <c r="V16" s="227"/>
      <c r="X16" s="2" t="s">
        <v>2496</v>
      </c>
      <c r="Y16" s="83"/>
      <c r="AE16" s="83"/>
      <c r="AF16" s="83"/>
      <c r="AH16" s="83"/>
      <c r="AI16" s="83"/>
      <c r="AJ16" s="83"/>
      <c r="AK16" s="83"/>
      <c r="AL16" s="83"/>
      <c r="AM16" s="83"/>
      <c r="AN16" s="83"/>
      <c r="AO16" s="83"/>
      <c r="AP16" s="83"/>
      <c r="AQ16" s="83"/>
      <c r="AR16" s="83"/>
      <c r="AS16" s="83"/>
      <c r="AT16" s="83"/>
      <c r="AU16" s="83"/>
      <c r="AV16" s="83"/>
      <c r="AW16" s="83"/>
      <c r="AX16" s="83"/>
      <c r="AY16" s="83"/>
      <c r="AZ16" s="83"/>
      <c r="BA16" s="83"/>
      <c r="BB16" s="83"/>
      <c r="BC16" s="83"/>
      <c r="BD16" s="83"/>
      <c r="BE16" s="83"/>
      <c r="BF16" s="83"/>
      <c r="BG16" s="83"/>
      <c r="BH16" s="83"/>
      <c r="BI16" s="83"/>
      <c r="BJ16" s="83"/>
      <c r="BK16" s="83"/>
      <c r="BL16" s="83"/>
      <c r="BM16" s="83"/>
      <c r="BN16" s="83"/>
      <c r="BO16" s="83"/>
      <c r="BP16" s="83"/>
      <c r="BQ16" s="83"/>
      <c r="BR16" s="83"/>
      <c r="BS16" s="83"/>
      <c r="BT16" s="83"/>
      <c r="BU16" s="121"/>
      <c r="BV16" s="121"/>
      <c r="BW16" s="83"/>
      <c r="BX16" s="83"/>
      <c r="BY16" s="83"/>
      <c r="BZ16" s="83"/>
    </row>
    <row r="17" spans="1:78" s="2" customFormat="1" ht="6" customHeight="1" x14ac:dyDescent="0.2">
      <c r="A17" s="95"/>
      <c r="B17" s="348"/>
      <c r="C17" s="348"/>
      <c r="D17" s="348"/>
      <c r="E17" s="285"/>
      <c r="F17" s="285"/>
      <c r="G17" s="292"/>
      <c r="H17" s="349"/>
      <c r="I17" s="292"/>
      <c r="J17" s="292"/>
      <c r="K17" s="350"/>
      <c r="L17" s="292"/>
      <c r="M17" s="348"/>
      <c r="N17" s="348"/>
      <c r="O17" s="292"/>
      <c r="P17" s="292"/>
      <c r="Q17" s="350"/>
      <c r="R17" s="350"/>
      <c r="S17" s="350"/>
      <c r="T17" s="292"/>
      <c r="U17" s="350"/>
      <c r="V17" s="293"/>
      <c r="Y17" s="83"/>
      <c r="BM17" s="83"/>
      <c r="BN17" s="83"/>
      <c r="BO17" s="83"/>
      <c r="BP17" s="83"/>
      <c r="BQ17" s="83"/>
      <c r="BR17" s="83"/>
      <c r="BS17" s="83"/>
      <c r="BT17" s="83"/>
    </row>
    <row r="18" spans="1:78" s="2" customFormat="1" ht="6" customHeight="1" x14ac:dyDescent="0.2">
      <c r="A18" s="95"/>
      <c r="B18" s="351"/>
      <c r="C18" s="351"/>
      <c r="D18" s="351"/>
      <c r="E18" s="301"/>
      <c r="F18" s="301"/>
      <c r="G18" s="301"/>
      <c r="H18" s="301"/>
      <c r="I18" s="301"/>
      <c r="J18" s="301"/>
      <c r="K18" s="351"/>
      <c r="L18" s="301"/>
      <c r="M18" s="351"/>
      <c r="N18" s="351"/>
      <c r="O18" s="301"/>
      <c r="P18" s="301"/>
      <c r="Q18" s="302"/>
      <c r="R18" s="301"/>
      <c r="S18" s="301"/>
      <c r="T18" s="301"/>
      <c r="U18" s="351"/>
      <c r="V18" s="302"/>
      <c r="Y18" s="83"/>
      <c r="BM18" s="83"/>
      <c r="BN18" s="83"/>
      <c r="BO18" s="83"/>
      <c r="BP18" s="83"/>
      <c r="BQ18" s="83"/>
      <c r="BR18" s="83"/>
      <c r="BS18" s="83"/>
      <c r="BT18" s="83"/>
    </row>
    <row r="19" spans="1:78" s="2" customFormat="1" ht="11.45" customHeight="1" x14ac:dyDescent="0.2">
      <c r="A19" s="95"/>
      <c r="B19" s="312"/>
      <c r="C19" s="312"/>
      <c r="D19" s="312"/>
      <c r="E19" s="1357" t="s">
        <v>788</v>
      </c>
      <c r="F19" s="1357" t="s">
        <v>1637</v>
      </c>
      <c r="G19" s="1357" t="s">
        <v>1638</v>
      </c>
      <c r="H19" s="1357" t="s">
        <v>1639</v>
      </c>
      <c r="I19" s="1357" t="s">
        <v>2511</v>
      </c>
      <c r="J19" s="1357" t="s">
        <v>2512</v>
      </c>
      <c r="K19" s="1357" t="s">
        <v>1459</v>
      </c>
      <c r="L19" s="79" t="s">
        <v>660</v>
      </c>
      <c r="M19" s="85"/>
      <c r="N19" s="85"/>
      <c r="O19" s="80"/>
      <c r="P19" s="284"/>
      <c r="Q19" s="79" t="s">
        <v>1139</v>
      </c>
      <c r="R19" s="80"/>
      <c r="S19" s="1357" t="s">
        <v>1140</v>
      </c>
      <c r="T19" s="284"/>
      <c r="U19" s="1357" t="s">
        <v>758</v>
      </c>
      <c r="V19" s="227"/>
      <c r="Y19" s="83"/>
      <c r="BM19" s="83"/>
      <c r="BN19" s="83"/>
      <c r="BO19" s="83"/>
      <c r="BP19" s="83"/>
      <c r="BQ19" s="83"/>
      <c r="BR19" s="83"/>
      <c r="BS19" s="83"/>
      <c r="BT19" s="83"/>
    </row>
    <row r="20" spans="1:78" s="2" customFormat="1" ht="11.45" customHeight="1" x14ac:dyDescent="0.2">
      <c r="A20" s="95"/>
      <c r="B20" s="312"/>
      <c r="C20" s="312"/>
      <c r="D20" s="312"/>
      <c r="E20" s="1358"/>
      <c r="F20" s="1358"/>
      <c r="G20" s="1358"/>
      <c r="H20" s="1358"/>
      <c r="I20" s="1358"/>
      <c r="J20" s="1358"/>
      <c r="K20" s="1358"/>
      <c r="L20" s="37" t="s">
        <v>152</v>
      </c>
      <c r="M20" s="37" t="s">
        <v>671</v>
      </c>
      <c r="N20" s="37" t="s">
        <v>153</v>
      </c>
      <c r="O20" s="37" t="s">
        <v>758</v>
      </c>
      <c r="P20" s="284"/>
      <c r="Q20" s="37" t="s">
        <v>152</v>
      </c>
      <c r="R20" s="37" t="s">
        <v>671</v>
      </c>
      <c r="S20" s="1358"/>
      <c r="T20" s="284"/>
      <c r="U20" s="1358"/>
      <c r="V20" s="227"/>
      <c r="Y20" s="83"/>
      <c r="AE20" s="576" t="s">
        <v>1613</v>
      </c>
      <c r="AX20" s="576" t="s">
        <v>1613</v>
      </c>
      <c r="BA20" s="83" t="s">
        <v>1267</v>
      </c>
      <c r="BB20" s="83" t="s">
        <v>1267</v>
      </c>
      <c r="BC20" s="83" t="s">
        <v>884</v>
      </c>
      <c r="BD20" s="83" t="s">
        <v>884</v>
      </c>
      <c r="BE20" s="83" t="s">
        <v>1633</v>
      </c>
      <c r="BF20" s="83" t="s">
        <v>1635</v>
      </c>
      <c r="BG20" s="83" t="s">
        <v>1635</v>
      </c>
      <c r="BH20" s="83" t="s">
        <v>1635</v>
      </c>
      <c r="BI20" s="83" t="s">
        <v>2525</v>
      </c>
      <c r="BJ20" s="83" t="s">
        <v>1188</v>
      </c>
      <c r="BK20" s="83" t="s">
        <v>232</v>
      </c>
      <c r="BL20" s="83" t="s">
        <v>175</v>
      </c>
      <c r="BM20" s="576" t="s">
        <v>233</v>
      </c>
      <c r="BN20" s="576" t="s">
        <v>233</v>
      </c>
      <c r="BO20" s="576" t="s">
        <v>233</v>
      </c>
      <c r="BP20" s="83" t="s">
        <v>2702</v>
      </c>
      <c r="BQ20" s="83" t="s">
        <v>1423</v>
      </c>
      <c r="BR20" s="825" t="s">
        <v>235</v>
      </c>
      <c r="BS20" s="576" t="s">
        <v>1631</v>
      </c>
      <c r="BT20" s="83" t="s">
        <v>1631</v>
      </c>
      <c r="BU20" s="83" t="s">
        <v>548</v>
      </c>
      <c r="BV20" s="83" t="s">
        <v>1266</v>
      </c>
      <c r="BW20" s="83" t="s">
        <v>1266</v>
      </c>
      <c r="BX20" s="83" t="s">
        <v>236</v>
      </c>
      <c r="BY20" s="83" t="s">
        <v>1641</v>
      </c>
      <c r="BZ20" s="579" t="s">
        <v>1629</v>
      </c>
    </row>
    <row r="21" spans="1:78" s="2" customFormat="1" ht="11.45" hidden="1" customHeight="1" x14ac:dyDescent="0.2">
      <c r="A21" s="95" t="s">
        <v>1188</v>
      </c>
      <c r="B21" s="312"/>
      <c r="C21" s="312"/>
      <c r="D21" s="312"/>
      <c r="E21" s="1357"/>
      <c r="F21" s="1357"/>
      <c r="G21" s="1357"/>
      <c r="H21" s="1357"/>
      <c r="I21" s="1357"/>
      <c r="J21" s="1357"/>
      <c r="K21" s="1357"/>
      <c r="L21" s="79"/>
      <c r="M21" s="85"/>
      <c r="N21" s="85"/>
      <c r="O21" s="80"/>
      <c r="P21" s="284"/>
      <c r="Q21" s="79"/>
      <c r="R21" s="80"/>
      <c r="S21" s="1357"/>
      <c r="T21" s="284"/>
      <c r="U21" s="1357"/>
      <c r="V21" s="227"/>
      <c r="Y21" s="83"/>
      <c r="BE21" s="2" t="s">
        <v>516</v>
      </c>
      <c r="BM21" s="576"/>
      <c r="BN21" s="576"/>
      <c r="BO21" s="576"/>
      <c r="BP21" s="83"/>
      <c r="BQ21" s="83"/>
      <c r="BR21" s="825"/>
      <c r="BS21" s="576"/>
      <c r="BT21" s="83"/>
      <c r="BZ21" s="580"/>
    </row>
    <row r="22" spans="1:78" s="2" customFormat="1" ht="11.45" hidden="1" customHeight="1" x14ac:dyDescent="0.2">
      <c r="A22" s="95" t="s">
        <v>1188</v>
      </c>
      <c r="B22" s="312"/>
      <c r="C22" s="312"/>
      <c r="D22" s="312"/>
      <c r="E22" s="1358"/>
      <c r="F22" s="1358"/>
      <c r="G22" s="1358"/>
      <c r="H22" s="1358"/>
      <c r="I22" s="1358"/>
      <c r="J22" s="1358"/>
      <c r="K22" s="1358"/>
      <c r="L22" s="37"/>
      <c r="M22" s="37"/>
      <c r="N22" s="37"/>
      <c r="O22" s="37"/>
      <c r="P22" s="284"/>
      <c r="Q22" s="37"/>
      <c r="R22" s="37"/>
      <c r="S22" s="1358"/>
      <c r="T22" s="284"/>
      <c r="U22" s="1358"/>
      <c r="V22" s="227"/>
      <c r="Y22" s="83"/>
      <c r="BA22" s="83"/>
      <c r="BB22" s="83"/>
      <c r="BC22" s="83"/>
      <c r="BD22" s="83"/>
      <c r="BE22" s="83"/>
      <c r="BF22" s="83"/>
      <c r="BG22" s="83"/>
      <c r="BH22" s="83"/>
      <c r="BI22" s="83"/>
      <c r="BJ22" s="83"/>
      <c r="BK22" s="83"/>
      <c r="BL22" s="83"/>
      <c r="BM22" s="576"/>
      <c r="BN22" s="576"/>
      <c r="BO22" s="576"/>
      <c r="BP22" s="83"/>
      <c r="BQ22" s="83"/>
      <c r="BR22" s="825"/>
      <c r="BS22" s="576"/>
      <c r="BT22" s="83"/>
      <c r="BU22" s="83"/>
      <c r="BV22" s="83"/>
      <c r="BW22" s="83"/>
      <c r="BX22" s="83"/>
      <c r="BY22" s="83"/>
      <c r="BZ22" s="579"/>
    </row>
    <row r="23" spans="1:78" s="2" customFormat="1" ht="11.45" customHeight="1" x14ac:dyDescent="0.2">
      <c r="A23" s="95"/>
      <c r="B23" s="312"/>
      <c r="C23" s="312"/>
      <c r="D23" s="312"/>
      <c r="E23" s="86">
        <v>1</v>
      </c>
      <c r="F23" s="46">
        <v>2</v>
      </c>
      <c r="G23" s="46">
        <v>3</v>
      </c>
      <c r="H23" s="46">
        <v>4</v>
      </c>
      <c r="I23" s="46">
        <v>5</v>
      </c>
      <c r="J23" s="87">
        <v>6</v>
      </c>
      <c r="K23" s="46">
        <v>7</v>
      </c>
      <c r="L23" s="46">
        <v>8</v>
      </c>
      <c r="M23" s="46">
        <v>9</v>
      </c>
      <c r="N23" s="46">
        <v>10</v>
      </c>
      <c r="O23" s="46">
        <v>11</v>
      </c>
      <c r="P23" s="227"/>
      <c r="Q23" s="46">
        <v>12</v>
      </c>
      <c r="R23" s="46">
        <v>13</v>
      </c>
      <c r="S23" s="46">
        <v>14</v>
      </c>
      <c r="T23" s="227"/>
      <c r="U23" s="46">
        <v>15</v>
      </c>
      <c r="V23" s="227"/>
      <c r="X23" s="1283" t="s">
        <v>891</v>
      </c>
      <c r="Y23" s="1283" t="s">
        <v>2417</v>
      </c>
      <c r="Z23" s="1283" t="s">
        <v>497</v>
      </c>
      <c r="AA23" s="365" t="s">
        <v>1346</v>
      </c>
      <c r="AB23" s="365" t="s">
        <v>1628</v>
      </c>
      <c r="AC23" s="365" t="s">
        <v>1268</v>
      </c>
      <c r="AE23" s="1283" t="s">
        <v>1741</v>
      </c>
      <c r="AF23" s="95"/>
      <c r="AG23" s="1287" t="s">
        <v>589</v>
      </c>
      <c r="AH23" s="1288"/>
      <c r="AI23" s="1288"/>
      <c r="AJ23" s="1288"/>
      <c r="AK23" s="1288"/>
      <c r="AL23" s="1288"/>
      <c r="AM23" s="1288"/>
      <c r="AN23" s="1288"/>
      <c r="AO23" s="1288"/>
      <c r="AP23" s="1288"/>
      <c r="AQ23" s="1288"/>
      <c r="AR23" s="1288"/>
      <c r="AS23" s="1288"/>
      <c r="AT23" s="1288"/>
      <c r="AU23" s="1288"/>
      <c r="AV23" s="1288"/>
      <c r="AW23" s="1288"/>
      <c r="AX23" s="1288"/>
      <c r="AY23" s="1288"/>
      <c r="AZ23" s="343"/>
      <c r="BA23" s="83" t="s">
        <v>1742</v>
      </c>
      <c r="BB23" s="345">
        <v>0.05</v>
      </c>
      <c r="BC23" s="83" t="s">
        <v>499</v>
      </c>
      <c r="BD23" s="345"/>
      <c r="BE23" s="83" t="s">
        <v>516</v>
      </c>
      <c r="BF23" s="83" t="s">
        <v>500</v>
      </c>
      <c r="BG23" s="83" t="s">
        <v>500</v>
      </c>
      <c r="BH23" s="83" t="s">
        <v>500</v>
      </c>
      <c r="BI23" s="83" t="s">
        <v>956</v>
      </c>
      <c r="BJ23" s="83" t="s">
        <v>2806</v>
      </c>
      <c r="BK23" s="83" t="s">
        <v>588</v>
      </c>
      <c r="BL23" s="83" t="s">
        <v>525</v>
      </c>
      <c r="BM23" s="576" t="s">
        <v>1628</v>
      </c>
      <c r="BN23" s="576" t="s">
        <v>1268</v>
      </c>
      <c r="BO23" s="576" t="s">
        <v>1615</v>
      </c>
      <c r="BP23" s="83" t="s">
        <v>528</v>
      </c>
      <c r="BQ23" s="83" t="s">
        <v>529</v>
      </c>
      <c r="BR23" s="825" t="s">
        <v>594</v>
      </c>
      <c r="BS23" s="576" t="s">
        <v>1616</v>
      </c>
      <c r="BT23" s="83" t="s">
        <v>1460</v>
      </c>
      <c r="BU23" s="83" t="s">
        <v>590</v>
      </c>
      <c r="BV23" s="83" t="s">
        <v>2807</v>
      </c>
      <c r="BW23" s="83" t="s">
        <v>2807</v>
      </c>
      <c r="BX23" s="83" t="s">
        <v>2808</v>
      </c>
      <c r="BY23" s="83" t="s">
        <v>2808</v>
      </c>
      <c r="BZ23" s="579" t="s">
        <v>2021</v>
      </c>
    </row>
    <row r="24" spans="1:78" s="2" customFormat="1" ht="11.45" customHeight="1" x14ac:dyDescent="0.2">
      <c r="A24" s="95"/>
      <c r="B24" s="312"/>
      <c r="C24" s="312"/>
      <c r="D24" s="312"/>
      <c r="E24" s="58" t="s">
        <v>2433</v>
      </c>
      <c r="F24" s="13" t="s">
        <v>2433</v>
      </c>
      <c r="G24" s="13"/>
      <c r="H24" s="13"/>
      <c r="I24" s="13"/>
      <c r="J24" s="88" t="s">
        <v>149</v>
      </c>
      <c r="K24" s="13" t="s">
        <v>1476</v>
      </c>
      <c r="L24" s="13" t="s">
        <v>1219</v>
      </c>
      <c r="M24" s="13" t="s">
        <v>1219</v>
      </c>
      <c r="N24" s="13" t="s">
        <v>1219</v>
      </c>
      <c r="O24" s="13" t="s">
        <v>1219</v>
      </c>
      <c r="P24" s="228"/>
      <c r="Q24" s="13" t="s">
        <v>1476</v>
      </c>
      <c r="R24" s="13" t="s">
        <v>1476</v>
      </c>
      <c r="S24" s="13" t="s">
        <v>1476</v>
      </c>
      <c r="T24" s="228"/>
      <c r="U24" s="13" t="s">
        <v>1476</v>
      </c>
      <c r="V24" s="227"/>
      <c r="X24" s="1283"/>
      <c r="Y24" s="1283" t="s">
        <v>174</v>
      </c>
      <c r="Z24" s="1283" t="s">
        <v>498</v>
      </c>
      <c r="AA24" s="365"/>
      <c r="AB24" s="365"/>
      <c r="AC24" s="365"/>
      <c r="AE24" s="1286"/>
      <c r="AF24" s="95"/>
      <c r="AG24" s="1289"/>
      <c r="AH24" s="1285"/>
      <c r="AI24" s="1285"/>
      <c r="AJ24" s="1285"/>
      <c r="AK24" s="1285"/>
      <c r="AL24" s="1285"/>
      <c r="AM24" s="1285"/>
      <c r="AN24" s="1285"/>
      <c r="AO24" s="1285"/>
      <c r="AP24" s="1285"/>
      <c r="AQ24" s="1285"/>
      <c r="AR24" s="1285"/>
      <c r="AS24" s="1285"/>
      <c r="AT24" s="1285"/>
      <c r="AU24" s="1285"/>
      <c r="AV24" s="1285"/>
      <c r="AW24" s="1285"/>
      <c r="AX24" s="1285"/>
      <c r="AY24" s="1285"/>
      <c r="AZ24" s="83"/>
      <c r="BA24" s="83" t="s">
        <v>997</v>
      </c>
      <c r="BB24" s="83" t="s">
        <v>496</v>
      </c>
      <c r="BC24" s="83" t="s">
        <v>2087</v>
      </c>
      <c r="BD24" s="83" t="s">
        <v>2087</v>
      </c>
      <c r="BE24" s="83" t="s">
        <v>496</v>
      </c>
      <c r="BF24" s="83" t="s">
        <v>501</v>
      </c>
      <c r="BG24" s="83" t="s">
        <v>586</v>
      </c>
      <c r="BH24" s="83" t="s">
        <v>496</v>
      </c>
      <c r="BI24" s="83" t="s">
        <v>496</v>
      </c>
      <c r="BJ24" s="83" t="s">
        <v>2087</v>
      </c>
      <c r="BK24" s="83" t="s">
        <v>518</v>
      </c>
      <c r="BL24" s="83" t="s">
        <v>496</v>
      </c>
      <c r="BM24" s="576"/>
      <c r="BN24" s="576" t="s">
        <v>527</v>
      </c>
      <c r="BO24" s="576" t="s">
        <v>496</v>
      </c>
      <c r="BP24" s="83" t="s">
        <v>496</v>
      </c>
      <c r="BQ24" s="83" t="s">
        <v>593</v>
      </c>
      <c r="BR24" s="825" t="s">
        <v>595</v>
      </c>
      <c r="BS24" s="576" t="s">
        <v>1617</v>
      </c>
      <c r="BT24" s="83" t="s">
        <v>957</v>
      </c>
      <c r="BU24" s="83" t="s">
        <v>2087</v>
      </c>
      <c r="BV24" s="83" t="s">
        <v>2087</v>
      </c>
      <c r="BW24" s="83" t="s">
        <v>2087</v>
      </c>
      <c r="BX24" s="93" t="s">
        <v>2087</v>
      </c>
      <c r="BY24" s="93" t="s">
        <v>2087</v>
      </c>
      <c r="BZ24" s="579" t="s">
        <v>1612</v>
      </c>
    </row>
    <row r="25" spans="1:78" s="2" customFormat="1" ht="11.45" customHeight="1" x14ac:dyDescent="0.2">
      <c r="A25" s="95"/>
      <c r="B25" s="312"/>
      <c r="C25" s="347">
        <v>4001</v>
      </c>
      <c r="D25" s="312"/>
      <c r="E25" s="375"/>
      <c r="F25" s="375"/>
      <c r="G25" s="376"/>
      <c r="H25" s="362"/>
      <c r="I25" s="377"/>
      <c r="J25" s="378"/>
      <c r="K25" s="379"/>
      <c r="L25" s="379"/>
      <c r="M25" s="379"/>
      <c r="N25" s="379"/>
      <c r="O25" s="380"/>
      <c r="P25" s="228"/>
      <c r="Q25" s="227"/>
      <c r="R25" s="228"/>
      <c r="S25" s="228"/>
      <c r="T25" s="228"/>
      <c r="U25" s="312"/>
      <c r="V25" s="227"/>
      <c r="W25" s="5"/>
      <c r="X25" s="1284">
        <v>4001</v>
      </c>
      <c r="Y25" s="1285"/>
      <c r="Z25" s="1285"/>
      <c r="AA25" s="367"/>
      <c r="AB25" s="367"/>
      <c r="AC25" s="367"/>
      <c r="AE25" s="1286"/>
      <c r="AF25" s="95"/>
      <c r="AG25" s="1289" t="s">
        <v>2871</v>
      </c>
      <c r="AH25" s="1285"/>
      <c r="AI25" s="1288"/>
      <c r="AJ25" s="1288"/>
      <c r="AK25" s="1288"/>
      <c r="AL25" s="1288"/>
      <c r="AM25" s="1288"/>
      <c r="AN25" s="1288"/>
      <c r="AO25" s="1288"/>
      <c r="AP25" s="1288"/>
      <c r="AQ25" s="1288"/>
      <c r="AR25" s="1288"/>
      <c r="AS25" s="1288"/>
      <c r="AT25" s="1288"/>
      <c r="AU25" s="1288"/>
      <c r="AV25" s="1288"/>
      <c r="AW25" s="1288"/>
      <c r="AX25" s="1288"/>
      <c r="AY25" s="1288"/>
    </row>
    <row r="26" spans="1:78" s="2" customFormat="1" ht="11.45" customHeight="1" x14ac:dyDescent="0.2">
      <c r="A26" s="95"/>
      <c r="B26" s="312"/>
      <c r="C26" s="346" t="s">
        <v>1430</v>
      </c>
      <c r="D26" s="312"/>
      <c r="E26" s="355" t="s">
        <v>170</v>
      </c>
      <c r="F26" s="356">
        <v>0</v>
      </c>
      <c r="G26" s="946" t="s">
        <v>1630</v>
      </c>
      <c r="H26" s="946" t="s">
        <v>706</v>
      </c>
      <c r="I26" s="943">
        <v>1</v>
      </c>
      <c r="J26" s="357">
        <v>1</v>
      </c>
      <c r="K26" s="104"/>
      <c r="L26" s="105"/>
      <c r="M26" s="627"/>
      <c r="N26" s="628"/>
      <c r="O26" s="372" t="s">
        <v>488</v>
      </c>
      <c r="P26" s="352"/>
      <c r="Q26" s="241">
        <v>0</v>
      </c>
      <c r="R26" s="100"/>
      <c r="S26" s="42"/>
      <c r="T26" s="228"/>
      <c r="U26" s="340">
        <v>0</v>
      </c>
      <c r="V26" s="227"/>
      <c r="W26" s="5"/>
      <c r="X26" s="106" t="s">
        <v>1430</v>
      </c>
      <c r="Y26" s="107" t="s">
        <v>191</v>
      </c>
      <c r="Z26" s="122">
        <v>0</v>
      </c>
      <c r="AA26" s="83" t="s">
        <v>1629</v>
      </c>
      <c r="AB26" s="83" t="s">
        <v>1629</v>
      </c>
      <c r="AC26" s="83" t="s">
        <v>1188</v>
      </c>
      <c r="AE26" s="93" t="s">
        <v>2869</v>
      </c>
      <c r="AF26" s="93"/>
      <c r="AG26" s="96" t="s">
        <v>488</v>
      </c>
      <c r="AH26" s="96" t="s">
        <v>488</v>
      </c>
      <c r="AI26" s="96" t="s">
        <v>488</v>
      </c>
      <c r="AJ26" s="96" t="s">
        <v>488</v>
      </c>
      <c r="AK26" s="96" t="s">
        <v>488</v>
      </c>
      <c r="AL26" s="96" t="s">
        <v>488</v>
      </c>
      <c r="AM26" s="96" t="s">
        <v>488</v>
      </c>
      <c r="AN26" s="96" t="s">
        <v>488</v>
      </c>
      <c r="AO26" s="96" t="s">
        <v>488</v>
      </c>
      <c r="AP26" s="96" t="s">
        <v>488</v>
      </c>
      <c r="AQ26" s="96" t="s">
        <v>488</v>
      </c>
      <c r="AR26" s="96" t="s">
        <v>488</v>
      </c>
      <c r="AS26" s="96" t="s">
        <v>488</v>
      </c>
      <c r="AT26" s="96" t="s">
        <v>488</v>
      </c>
      <c r="AU26" s="96" t="s">
        <v>488</v>
      </c>
      <c r="AV26" s="96" t="s">
        <v>488</v>
      </c>
      <c r="AW26" s="96" t="s">
        <v>488</v>
      </c>
      <c r="AX26" s="96" t="s">
        <v>488</v>
      </c>
      <c r="AY26" s="344"/>
      <c r="AZ26" s="93"/>
      <c r="BA26" s="93">
        <v>0</v>
      </c>
      <c r="BB26" s="94">
        <v>0</v>
      </c>
      <c r="BC26" s="93"/>
      <c r="BD26" s="94"/>
      <c r="BE26" s="94">
        <v>0</v>
      </c>
      <c r="BF26" s="94">
        <v>0</v>
      </c>
      <c r="BG26" s="94">
        <v>0</v>
      </c>
      <c r="BH26" s="578">
        <v>0</v>
      </c>
      <c r="BI26" s="578">
        <v>0</v>
      </c>
      <c r="BJ26" s="94"/>
      <c r="BK26" s="94">
        <v>0</v>
      </c>
      <c r="BL26" s="94">
        <v>0</v>
      </c>
      <c r="BM26" s="94">
        <v>1</v>
      </c>
      <c r="BN26" s="94">
        <v>0</v>
      </c>
      <c r="BO26" s="94">
        <v>0</v>
      </c>
      <c r="BP26" s="94">
        <v>0</v>
      </c>
      <c r="BQ26" s="94">
        <v>0</v>
      </c>
      <c r="BR26" s="94">
        <v>0</v>
      </c>
      <c r="BS26" s="94">
        <v>1</v>
      </c>
      <c r="BT26" s="94">
        <v>0</v>
      </c>
      <c r="BU26" s="94"/>
      <c r="BV26" s="94"/>
      <c r="BW26" s="94"/>
      <c r="BX26" s="94"/>
      <c r="BY26" s="94"/>
      <c r="BZ26" s="94">
        <v>0</v>
      </c>
    </row>
    <row r="27" spans="1:78" s="2" customFormat="1" ht="11.45" customHeight="1" x14ac:dyDescent="0.2">
      <c r="A27" s="95"/>
      <c r="B27" s="312"/>
      <c r="C27" s="346" t="s">
        <v>488</v>
      </c>
      <c r="D27" s="312"/>
      <c r="E27" s="127"/>
      <c r="F27" s="126"/>
      <c r="G27" s="946" t="s">
        <v>488</v>
      </c>
      <c r="H27" s="946" t="s">
        <v>488</v>
      </c>
      <c r="I27" s="944"/>
      <c r="J27" s="103"/>
      <c r="K27" s="104"/>
      <c r="L27" s="105"/>
      <c r="M27" s="629"/>
      <c r="N27" s="630"/>
      <c r="O27" s="372" t="s">
        <v>488</v>
      </c>
      <c r="P27" s="352"/>
      <c r="Q27" s="241">
        <v>0</v>
      </c>
      <c r="R27" s="100"/>
      <c r="S27" s="42"/>
      <c r="T27" s="228"/>
      <c r="U27" s="340">
        <v>0</v>
      </c>
      <c r="V27" s="227"/>
      <c r="W27" s="5"/>
      <c r="X27" s="108" t="s">
        <v>488</v>
      </c>
      <c r="Y27" s="109" t="s">
        <v>1625</v>
      </c>
      <c r="Z27" s="123">
        <v>0</v>
      </c>
      <c r="AA27" s="83" t="s">
        <v>488</v>
      </c>
      <c r="AB27" s="83" t="s">
        <v>488</v>
      </c>
      <c r="AC27" s="83" t="s">
        <v>488</v>
      </c>
      <c r="AE27" s="93" t="s">
        <v>2869</v>
      </c>
      <c r="AF27" s="93"/>
      <c r="AG27" s="96" t="s">
        <v>488</v>
      </c>
      <c r="AH27" s="96" t="s">
        <v>488</v>
      </c>
      <c r="AI27" s="96" t="s">
        <v>488</v>
      </c>
      <c r="AJ27" s="96" t="s">
        <v>488</v>
      </c>
      <c r="AK27" s="96" t="s">
        <v>488</v>
      </c>
      <c r="AL27" s="96" t="s">
        <v>488</v>
      </c>
      <c r="AM27" s="96" t="s">
        <v>488</v>
      </c>
      <c r="AN27" s="96" t="s">
        <v>488</v>
      </c>
      <c r="AO27" s="96" t="s">
        <v>488</v>
      </c>
      <c r="AP27" s="96" t="s">
        <v>488</v>
      </c>
      <c r="AQ27" s="96" t="s">
        <v>488</v>
      </c>
      <c r="AR27" s="96" t="s">
        <v>488</v>
      </c>
      <c r="AS27" s="96" t="s">
        <v>488</v>
      </c>
      <c r="AT27" s="96" t="s">
        <v>488</v>
      </c>
      <c r="AU27" s="96" t="s">
        <v>488</v>
      </c>
      <c r="AV27" s="96" t="s">
        <v>488</v>
      </c>
      <c r="AW27" s="96" t="s">
        <v>488</v>
      </c>
      <c r="AX27" s="96" t="s">
        <v>488</v>
      </c>
      <c r="AY27" s="344"/>
      <c r="AZ27" s="93"/>
      <c r="BA27" s="93">
        <v>0</v>
      </c>
      <c r="BB27" s="94">
        <v>0</v>
      </c>
      <c r="BC27" s="93"/>
      <c r="BD27" s="94"/>
      <c r="BE27" s="94">
        <v>0</v>
      </c>
      <c r="BF27" s="94">
        <v>0</v>
      </c>
      <c r="BG27" s="94">
        <v>1</v>
      </c>
      <c r="BH27" s="94">
        <v>0</v>
      </c>
      <c r="BI27" s="94">
        <v>0</v>
      </c>
      <c r="BJ27" s="94"/>
      <c r="BK27" s="94">
        <v>0</v>
      </c>
      <c r="BL27" s="94">
        <v>0</v>
      </c>
      <c r="BM27" s="94">
        <v>0</v>
      </c>
      <c r="BN27" s="94">
        <v>0</v>
      </c>
      <c r="BO27" s="94">
        <v>0</v>
      </c>
      <c r="BP27" s="94">
        <v>0</v>
      </c>
      <c r="BQ27" s="94">
        <v>0</v>
      </c>
      <c r="BR27" s="94">
        <v>0</v>
      </c>
      <c r="BS27" s="94">
        <v>0</v>
      </c>
      <c r="BT27" s="94">
        <v>0</v>
      </c>
      <c r="BU27" s="94"/>
      <c r="BV27" s="94"/>
      <c r="BW27" s="94"/>
      <c r="BX27" s="94"/>
      <c r="BY27" s="94"/>
      <c r="BZ27" s="94">
        <v>0</v>
      </c>
    </row>
    <row r="28" spans="1:78" s="2" customFormat="1" ht="11.45" customHeight="1" x14ac:dyDescent="0.2">
      <c r="A28" s="95"/>
      <c r="B28" s="312"/>
      <c r="C28" s="346" t="s">
        <v>488</v>
      </c>
      <c r="D28" s="312"/>
      <c r="E28" s="127"/>
      <c r="F28" s="126"/>
      <c r="G28" s="946" t="s">
        <v>488</v>
      </c>
      <c r="H28" s="946" t="s">
        <v>488</v>
      </c>
      <c r="I28" s="944"/>
      <c r="J28" s="103"/>
      <c r="K28" s="104"/>
      <c r="L28" s="105"/>
      <c r="M28" s="629"/>
      <c r="N28" s="630"/>
      <c r="O28" s="372" t="s">
        <v>488</v>
      </c>
      <c r="P28" s="352"/>
      <c r="Q28" s="241">
        <v>0</v>
      </c>
      <c r="R28" s="100"/>
      <c r="S28" s="42"/>
      <c r="T28" s="228"/>
      <c r="U28" s="340">
        <v>0</v>
      </c>
      <c r="V28" s="227"/>
      <c r="W28" s="5"/>
      <c r="X28" s="108" t="s">
        <v>488</v>
      </c>
      <c r="Y28" s="109" t="s">
        <v>1625</v>
      </c>
      <c r="Z28" s="123">
        <v>0</v>
      </c>
      <c r="AA28" s="83" t="s">
        <v>488</v>
      </c>
      <c r="AB28" s="83" t="s">
        <v>488</v>
      </c>
      <c r="AC28" s="83" t="s">
        <v>488</v>
      </c>
      <c r="AE28" s="93" t="s">
        <v>2869</v>
      </c>
      <c r="AF28" s="93"/>
      <c r="AG28" s="96" t="s">
        <v>488</v>
      </c>
      <c r="AH28" s="96" t="s">
        <v>488</v>
      </c>
      <c r="AI28" s="96" t="s">
        <v>488</v>
      </c>
      <c r="AJ28" s="96" t="s">
        <v>488</v>
      </c>
      <c r="AK28" s="96" t="s">
        <v>488</v>
      </c>
      <c r="AL28" s="96" t="s">
        <v>488</v>
      </c>
      <c r="AM28" s="96" t="s">
        <v>488</v>
      </c>
      <c r="AN28" s="96" t="s">
        <v>488</v>
      </c>
      <c r="AO28" s="96" t="s">
        <v>488</v>
      </c>
      <c r="AP28" s="96" t="s">
        <v>488</v>
      </c>
      <c r="AQ28" s="96" t="s">
        <v>488</v>
      </c>
      <c r="AR28" s="96" t="s">
        <v>488</v>
      </c>
      <c r="AS28" s="96" t="s">
        <v>488</v>
      </c>
      <c r="AT28" s="96" t="s">
        <v>488</v>
      </c>
      <c r="AU28" s="96" t="s">
        <v>488</v>
      </c>
      <c r="AV28" s="96" t="s">
        <v>488</v>
      </c>
      <c r="AW28" s="96" t="s">
        <v>488</v>
      </c>
      <c r="AX28" s="96" t="s">
        <v>488</v>
      </c>
      <c r="AY28" s="344"/>
      <c r="AZ28" s="93"/>
      <c r="BA28" s="93">
        <v>0</v>
      </c>
      <c r="BB28" s="94">
        <v>0</v>
      </c>
      <c r="BC28" s="93"/>
      <c r="BD28" s="94"/>
      <c r="BE28" s="94">
        <v>0</v>
      </c>
      <c r="BF28" s="94">
        <v>0</v>
      </c>
      <c r="BG28" s="94">
        <v>1</v>
      </c>
      <c r="BH28" s="94">
        <v>0</v>
      </c>
      <c r="BI28" s="94">
        <v>0</v>
      </c>
      <c r="BJ28" s="94"/>
      <c r="BK28" s="94">
        <v>0</v>
      </c>
      <c r="BL28" s="94">
        <v>0</v>
      </c>
      <c r="BM28" s="94">
        <v>0</v>
      </c>
      <c r="BN28" s="94">
        <v>0</v>
      </c>
      <c r="BO28" s="94">
        <v>0</v>
      </c>
      <c r="BP28" s="94">
        <v>0</v>
      </c>
      <c r="BQ28" s="94">
        <v>0</v>
      </c>
      <c r="BR28" s="94">
        <v>0</v>
      </c>
      <c r="BS28" s="94">
        <v>0</v>
      </c>
      <c r="BT28" s="94">
        <v>0</v>
      </c>
      <c r="BU28" s="94"/>
      <c r="BV28" s="94"/>
      <c r="BW28" s="94"/>
      <c r="BX28" s="94"/>
      <c r="BY28" s="94"/>
      <c r="BZ28" s="94">
        <v>0</v>
      </c>
    </row>
    <row r="29" spans="1:78" s="2" customFormat="1" ht="11.45" customHeight="1" x14ac:dyDescent="0.2">
      <c r="A29" s="95"/>
      <c r="B29" s="312"/>
      <c r="C29" s="346" t="s">
        <v>488</v>
      </c>
      <c r="D29" s="312"/>
      <c r="E29" s="127"/>
      <c r="F29" s="126"/>
      <c r="G29" s="946" t="s">
        <v>488</v>
      </c>
      <c r="H29" s="946" t="s">
        <v>488</v>
      </c>
      <c r="I29" s="944"/>
      <c r="J29" s="103"/>
      <c r="K29" s="104"/>
      <c r="L29" s="105"/>
      <c r="M29" s="629"/>
      <c r="N29" s="630"/>
      <c r="O29" s="372" t="s">
        <v>488</v>
      </c>
      <c r="P29" s="352"/>
      <c r="Q29" s="241">
        <v>0</v>
      </c>
      <c r="R29" s="100"/>
      <c r="S29" s="42"/>
      <c r="T29" s="228"/>
      <c r="U29" s="340">
        <v>0</v>
      </c>
      <c r="V29" s="227"/>
      <c r="W29" s="5"/>
      <c r="X29" s="108" t="s">
        <v>488</v>
      </c>
      <c r="Y29" s="109" t="s">
        <v>1625</v>
      </c>
      <c r="Z29" s="123">
        <v>0</v>
      </c>
      <c r="AA29" s="83" t="s">
        <v>488</v>
      </c>
      <c r="AB29" s="83" t="s">
        <v>488</v>
      </c>
      <c r="AC29" s="83" t="s">
        <v>488</v>
      </c>
      <c r="AE29" s="93" t="s">
        <v>2869</v>
      </c>
      <c r="AF29" s="93"/>
      <c r="AG29" s="96" t="s">
        <v>488</v>
      </c>
      <c r="AH29" s="96" t="s">
        <v>488</v>
      </c>
      <c r="AI29" s="96" t="s">
        <v>488</v>
      </c>
      <c r="AJ29" s="96" t="s">
        <v>488</v>
      </c>
      <c r="AK29" s="96" t="s">
        <v>488</v>
      </c>
      <c r="AL29" s="96" t="s">
        <v>488</v>
      </c>
      <c r="AM29" s="96" t="s">
        <v>488</v>
      </c>
      <c r="AN29" s="96" t="s">
        <v>488</v>
      </c>
      <c r="AO29" s="96" t="s">
        <v>488</v>
      </c>
      <c r="AP29" s="96" t="s">
        <v>488</v>
      </c>
      <c r="AQ29" s="96" t="s">
        <v>488</v>
      </c>
      <c r="AR29" s="96" t="s">
        <v>488</v>
      </c>
      <c r="AS29" s="96" t="s">
        <v>488</v>
      </c>
      <c r="AT29" s="96" t="s">
        <v>488</v>
      </c>
      <c r="AU29" s="96" t="s">
        <v>488</v>
      </c>
      <c r="AV29" s="96" t="s">
        <v>488</v>
      </c>
      <c r="AW29" s="96" t="s">
        <v>488</v>
      </c>
      <c r="AX29" s="96" t="s">
        <v>488</v>
      </c>
      <c r="AY29" s="344"/>
      <c r="AZ29" s="93"/>
      <c r="BA29" s="93">
        <v>0</v>
      </c>
      <c r="BB29" s="94">
        <v>0</v>
      </c>
      <c r="BC29" s="93"/>
      <c r="BD29" s="94"/>
      <c r="BE29" s="94">
        <v>0</v>
      </c>
      <c r="BF29" s="94">
        <v>0</v>
      </c>
      <c r="BG29" s="94">
        <v>1</v>
      </c>
      <c r="BH29" s="94">
        <v>0</v>
      </c>
      <c r="BI29" s="94">
        <v>0</v>
      </c>
      <c r="BJ29" s="94"/>
      <c r="BK29" s="94">
        <v>0</v>
      </c>
      <c r="BL29" s="94">
        <v>0</v>
      </c>
      <c r="BM29" s="94">
        <v>0</v>
      </c>
      <c r="BN29" s="94">
        <v>0</v>
      </c>
      <c r="BO29" s="94">
        <v>0</v>
      </c>
      <c r="BP29" s="94">
        <v>0</v>
      </c>
      <c r="BQ29" s="94">
        <v>0</v>
      </c>
      <c r="BR29" s="94">
        <v>0</v>
      </c>
      <c r="BS29" s="94">
        <v>0</v>
      </c>
      <c r="BT29" s="94">
        <v>0</v>
      </c>
      <c r="BU29" s="94"/>
      <c r="BV29" s="94"/>
      <c r="BW29" s="94"/>
      <c r="BX29" s="94"/>
      <c r="BY29" s="94"/>
      <c r="BZ29" s="94">
        <v>0</v>
      </c>
    </row>
    <row r="30" spans="1:78" s="2" customFormat="1" ht="11.45" customHeight="1" x14ac:dyDescent="0.2">
      <c r="A30" s="95"/>
      <c r="B30" s="312"/>
      <c r="C30" s="346" t="s">
        <v>488</v>
      </c>
      <c r="D30" s="312"/>
      <c r="E30" s="127"/>
      <c r="F30" s="126"/>
      <c r="G30" s="946" t="s">
        <v>488</v>
      </c>
      <c r="H30" s="946" t="s">
        <v>488</v>
      </c>
      <c r="I30" s="944"/>
      <c r="J30" s="103"/>
      <c r="K30" s="104"/>
      <c r="L30" s="105"/>
      <c r="M30" s="629"/>
      <c r="N30" s="630"/>
      <c r="O30" s="372" t="s">
        <v>488</v>
      </c>
      <c r="P30" s="352"/>
      <c r="Q30" s="241">
        <v>0</v>
      </c>
      <c r="R30" s="100"/>
      <c r="S30" s="42"/>
      <c r="T30" s="228"/>
      <c r="U30" s="340">
        <v>0</v>
      </c>
      <c r="V30" s="227"/>
      <c r="W30" s="5"/>
      <c r="X30" s="108" t="s">
        <v>488</v>
      </c>
      <c r="Y30" s="109" t="s">
        <v>1625</v>
      </c>
      <c r="Z30" s="123">
        <v>0</v>
      </c>
      <c r="AA30" s="83" t="s">
        <v>488</v>
      </c>
      <c r="AB30" s="83" t="s">
        <v>488</v>
      </c>
      <c r="AC30" s="83" t="s">
        <v>488</v>
      </c>
      <c r="AE30" s="93" t="s">
        <v>2869</v>
      </c>
      <c r="AF30" s="93"/>
      <c r="AG30" s="96" t="s">
        <v>488</v>
      </c>
      <c r="AH30" s="96" t="s">
        <v>488</v>
      </c>
      <c r="AI30" s="96" t="s">
        <v>488</v>
      </c>
      <c r="AJ30" s="96" t="s">
        <v>488</v>
      </c>
      <c r="AK30" s="96" t="s">
        <v>488</v>
      </c>
      <c r="AL30" s="96" t="s">
        <v>488</v>
      </c>
      <c r="AM30" s="96" t="s">
        <v>488</v>
      </c>
      <c r="AN30" s="96" t="s">
        <v>488</v>
      </c>
      <c r="AO30" s="96" t="s">
        <v>488</v>
      </c>
      <c r="AP30" s="96" t="s">
        <v>488</v>
      </c>
      <c r="AQ30" s="96" t="s">
        <v>488</v>
      </c>
      <c r="AR30" s="96" t="s">
        <v>488</v>
      </c>
      <c r="AS30" s="96" t="s">
        <v>488</v>
      </c>
      <c r="AT30" s="96" t="s">
        <v>488</v>
      </c>
      <c r="AU30" s="96" t="s">
        <v>488</v>
      </c>
      <c r="AV30" s="96" t="s">
        <v>488</v>
      </c>
      <c r="AW30" s="96" t="s">
        <v>488</v>
      </c>
      <c r="AX30" s="96" t="s">
        <v>488</v>
      </c>
      <c r="AY30" s="344"/>
      <c r="AZ30" s="93"/>
      <c r="BA30" s="93">
        <v>0</v>
      </c>
      <c r="BB30" s="94">
        <v>0</v>
      </c>
      <c r="BC30" s="93"/>
      <c r="BD30" s="94"/>
      <c r="BE30" s="94">
        <v>0</v>
      </c>
      <c r="BF30" s="94">
        <v>0</v>
      </c>
      <c r="BG30" s="94">
        <v>1</v>
      </c>
      <c r="BH30" s="94">
        <v>0</v>
      </c>
      <c r="BI30" s="94">
        <v>0</v>
      </c>
      <c r="BJ30" s="94"/>
      <c r="BK30" s="94">
        <v>0</v>
      </c>
      <c r="BL30" s="94">
        <v>0</v>
      </c>
      <c r="BM30" s="94">
        <v>0</v>
      </c>
      <c r="BN30" s="94">
        <v>0</v>
      </c>
      <c r="BO30" s="94">
        <v>0</v>
      </c>
      <c r="BP30" s="94">
        <v>0</v>
      </c>
      <c r="BQ30" s="94">
        <v>0</v>
      </c>
      <c r="BR30" s="94">
        <v>0</v>
      </c>
      <c r="BS30" s="94">
        <v>0</v>
      </c>
      <c r="BT30" s="94">
        <v>0</v>
      </c>
      <c r="BU30" s="94"/>
      <c r="BV30" s="94"/>
      <c r="BW30" s="94"/>
      <c r="BX30" s="94"/>
      <c r="BY30" s="94"/>
      <c r="BZ30" s="94">
        <v>0</v>
      </c>
    </row>
    <row r="31" spans="1:78" s="2" customFormat="1" ht="11.45" customHeight="1" x14ac:dyDescent="0.2">
      <c r="A31" s="95"/>
      <c r="B31" s="312"/>
      <c r="C31" s="346" t="s">
        <v>488</v>
      </c>
      <c r="D31" s="312"/>
      <c r="E31" s="127"/>
      <c r="F31" s="126"/>
      <c r="G31" s="946" t="s">
        <v>488</v>
      </c>
      <c r="H31" s="946" t="s">
        <v>488</v>
      </c>
      <c r="I31" s="944"/>
      <c r="J31" s="103"/>
      <c r="K31" s="104"/>
      <c r="L31" s="105"/>
      <c r="M31" s="629"/>
      <c r="N31" s="630"/>
      <c r="O31" s="372" t="s">
        <v>488</v>
      </c>
      <c r="P31" s="352"/>
      <c r="Q31" s="241">
        <v>0</v>
      </c>
      <c r="R31" s="100"/>
      <c r="S31" s="42"/>
      <c r="T31" s="228"/>
      <c r="U31" s="340">
        <v>0</v>
      </c>
      <c r="V31" s="227"/>
      <c r="W31" s="5"/>
      <c r="X31" s="108" t="s">
        <v>488</v>
      </c>
      <c r="Y31" s="109" t="s">
        <v>1625</v>
      </c>
      <c r="Z31" s="123">
        <v>0</v>
      </c>
      <c r="AA31" s="83" t="s">
        <v>488</v>
      </c>
      <c r="AB31" s="83" t="s">
        <v>488</v>
      </c>
      <c r="AC31" s="83" t="s">
        <v>488</v>
      </c>
      <c r="AE31" s="93" t="s">
        <v>2869</v>
      </c>
      <c r="AF31" s="93"/>
      <c r="AG31" s="96" t="s">
        <v>488</v>
      </c>
      <c r="AH31" s="96" t="s">
        <v>488</v>
      </c>
      <c r="AI31" s="96" t="s">
        <v>488</v>
      </c>
      <c r="AJ31" s="96" t="s">
        <v>488</v>
      </c>
      <c r="AK31" s="96" t="s">
        <v>488</v>
      </c>
      <c r="AL31" s="96" t="s">
        <v>488</v>
      </c>
      <c r="AM31" s="96" t="s">
        <v>488</v>
      </c>
      <c r="AN31" s="96" t="s">
        <v>488</v>
      </c>
      <c r="AO31" s="96" t="s">
        <v>488</v>
      </c>
      <c r="AP31" s="96" t="s">
        <v>488</v>
      </c>
      <c r="AQ31" s="96" t="s">
        <v>488</v>
      </c>
      <c r="AR31" s="96" t="s">
        <v>488</v>
      </c>
      <c r="AS31" s="96" t="s">
        <v>488</v>
      </c>
      <c r="AT31" s="96" t="s">
        <v>488</v>
      </c>
      <c r="AU31" s="96" t="s">
        <v>488</v>
      </c>
      <c r="AV31" s="96" t="s">
        <v>488</v>
      </c>
      <c r="AW31" s="96" t="s">
        <v>488</v>
      </c>
      <c r="AX31" s="96" t="s">
        <v>488</v>
      </c>
      <c r="AY31" s="344"/>
      <c r="AZ31" s="93"/>
      <c r="BA31" s="93">
        <v>0</v>
      </c>
      <c r="BB31" s="94">
        <v>0</v>
      </c>
      <c r="BC31" s="93"/>
      <c r="BD31" s="94"/>
      <c r="BE31" s="94">
        <v>0</v>
      </c>
      <c r="BF31" s="94">
        <v>0</v>
      </c>
      <c r="BG31" s="94">
        <v>1</v>
      </c>
      <c r="BH31" s="94">
        <v>0</v>
      </c>
      <c r="BI31" s="94">
        <v>0</v>
      </c>
      <c r="BJ31" s="94"/>
      <c r="BK31" s="94">
        <v>0</v>
      </c>
      <c r="BL31" s="94">
        <v>0</v>
      </c>
      <c r="BM31" s="94">
        <v>0</v>
      </c>
      <c r="BN31" s="94">
        <v>0</v>
      </c>
      <c r="BO31" s="94">
        <v>0</v>
      </c>
      <c r="BP31" s="94">
        <v>0</v>
      </c>
      <c r="BQ31" s="94">
        <v>0</v>
      </c>
      <c r="BR31" s="94">
        <v>0</v>
      </c>
      <c r="BS31" s="94">
        <v>0</v>
      </c>
      <c r="BT31" s="94">
        <v>0</v>
      </c>
      <c r="BU31" s="94"/>
      <c r="BV31" s="94"/>
      <c r="BW31" s="94"/>
      <c r="BX31" s="94"/>
      <c r="BY31" s="94"/>
      <c r="BZ31" s="94">
        <v>0</v>
      </c>
    </row>
    <row r="32" spans="1:78" s="2" customFormat="1" ht="11.45" customHeight="1" x14ac:dyDescent="0.2">
      <c r="A32" s="95"/>
      <c r="B32" s="312"/>
      <c r="C32" s="346" t="s">
        <v>488</v>
      </c>
      <c r="D32" s="312"/>
      <c r="E32" s="127"/>
      <c r="F32" s="126"/>
      <c r="G32" s="946" t="s">
        <v>488</v>
      </c>
      <c r="H32" s="946" t="s">
        <v>488</v>
      </c>
      <c r="I32" s="944"/>
      <c r="J32" s="103"/>
      <c r="K32" s="104"/>
      <c r="L32" s="105"/>
      <c r="M32" s="629"/>
      <c r="N32" s="630"/>
      <c r="O32" s="372" t="s">
        <v>488</v>
      </c>
      <c r="P32" s="352"/>
      <c r="Q32" s="241">
        <v>0</v>
      </c>
      <c r="R32" s="100"/>
      <c r="S32" s="42"/>
      <c r="T32" s="228"/>
      <c r="U32" s="340">
        <v>0</v>
      </c>
      <c r="V32" s="227"/>
      <c r="W32" s="5"/>
      <c r="X32" s="108" t="s">
        <v>488</v>
      </c>
      <c r="Y32" s="109" t="s">
        <v>1625</v>
      </c>
      <c r="Z32" s="123">
        <v>0</v>
      </c>
      <c r="AA32" s="83" t="s">
        <v>488</v>
      </c>
      <c r="AB32" s="83" t="s">
        <v>488</v>
      </c>
      <c r="AC32" s="83" t="s">
        <v>488</v>
      </c>
      <c r="AE32" s="93" t="s">
        <v>2869</v>
      </c>
      <c r="AF32" s="93"/>
      <c r="AG32" s="96" t="s">
        <v>488</v>
      </c>
      <c r="AH32" s="96" t="s">
        <v>488</v>
      </c>
      <c r="AI32" s="96" t="s">
        <v>488</v>
      </c>
      <c r="AJ32" s="96" t="s">
        <v>488</v>
      </c>
      <c r="AK32" s="96" t="s">
        <v>488</v>
      </c>
      <c r="AL32" s="96" t="s">
        <v>488</v>
      </c>
      <c r="AM32" s="96" t="s">
        <v>488</v>
      </c>
      <c r="AN32" s="96" t="s">
        <v>488</v>
      </c>
      <c r="AO32" s="96" t="s">
        <v>488</v>
      </c>
      <c r="AP32" s="96" t="s">
        <v>488</v>
      </c>
      <c r="AQ32" s="96" t="s">
        <v>488</v>
      </c>
      <c r="AR32" s="96" t="s">
        <v>488</v>
      </c>
      <c r="AS32" s="96" t="s">
        <v>488</v>
      </c>
      <c r="AT32" s="96" t="s">
        <v>488</v>
      </c>
      <c r="AU32" s="96" t="s">
        <v>488</v>
      </c>
      <c r="AV32" s="96" t="s">
        <v>488</v>
      </c>
      <c r="AW32" s="96" t="s">
        <v>488</v>
      </c>
      <c r="AX32" s="96" t="s">
        <v>488</v>
      </c>
      <c r="AY32" s="344"/>
      <c r="AZ32" s="93"/>
      <c r="BA32" s="93">
        <v>0</v>
      </c>
      <c r="BB32" s="94">
        <v>0</v>
      </c>
      <c r="BC32" s="93"/>
      <c r="BD32" s="94"/>
      <c r="BE32" s="94">
        <v>0</v>
      </c>
      <c r="BF32" s="94">
        <v>0</v>
      </c>
      <c r="BG32" s="94">
        <v>1</v>
      </c>
      <c r="BH32" s="94">
        <v>0</v>
      </c>
      <c r="BI32" s="94">
        <v>0</v>
      </c>
      <c r="BJ32" s="94"/>
      <c r="BK32" s="94">
        <v>0</v>
      </c>
      <c r="BL32" s="94">
        <v>0</v>
      </c>
      <c r="BM32" s="94">
        <v>0</v>
      </c>
      <c r="BN32" s="94">
        <v>0</v>
      </c>
      <c r="BO32" s="94">
        <v>0</v>
      </c>
      <c r="BP32" s="94">
        <v>0</v>
      </c>
      <c r="BQ32" s="94">
        <v>0</v>
      </c>
      <c r="BR32" s="94">
        <v>0</v>
      </c>
      <c r="BS32" s="94">
        <v>0</v>
      </c>
      <c r="BT32" s="94">
        <v>0</v>
      </c>
      <c r="BU32" s="94"/>
      <c r="BV32" s="94"/>
      <c r="BW32" s="94"/>
      <c r="BX32" s="94"/>
      <c r="BY32" s="94"/>
      <c r="BZ32" s="94">
        <v>0</v>
      </c>
    </row>
    <row r="33" spans="1:79" s="2" customFormat="1" ht="11.45" customHeight="1" x14ac:dyDescent="0.2">
      <c r="A33" s="95"/>
      <c r="B33" s="312"/>
      <c r="C33" s="346" t="s">
        <v>488</v>
      </c>
      <c r="D33" s="312"/>
      <c r="E33" s="127"/>
      <c r="F33" s="126"/>
      <c r="G33" s="946" t="s">
        <v>488</v>
      </c>
      <c r="H33" s="946" t="s">
        <v>488</v>
      </c>
      <c r="I33" s="944"/>
      <c r="J33" s="103"/>
      <c r="K33" s="104"/>
      <c r="L33" s="105"/>
      <c r="M33" s="629"/>
      <c r="N33" s="630"/>
      <c r="O33" s="372" t="s">
        <v>488</v>
      </c>
      <c r="P33" s="352"/>
      <c r="Q33" s="241">
        <v>0</v>
      </c>
      <c r="R33" s="100"/>
      <c r="S33" s="42"/>
      <c r="T33" s="228"/>
      <c r="U33" s="340">
        <v>0</v>
      </c>
      <c r="V33" s="227"/>
      <c r="W33" s="5"/>
      <c r="X33" s="108" t="s">
        <v>488</v>
      </c>
      <c r="Y33" s="109" t="s">
        <v>1625</v>
      </c>
      <c r="Z33" s="123">
        <v>0</v>
      </c>
      <c r="AA33" s="83" t="s">
        <v>488</v>
      </c>
      <c r="AB33" s="83" t="s">
        <v>488</v>
      </c>
      <c r="AC33" s="83" t="s">
        <v>488</v>
      </c>
      <c r="AE33" s="93" t="s">
        <v>2869</v>
      </c>
      <c r="AF33" s="93"/>
      <c r="AG33" s="96" t="s">
        <v>488</v>
      </c>
      <c r="AH33" s="96" t="s">
        <v>488</v>
      </c>
      <c r="AI33" s="96" t="s">
        <v>488</v>
      </c>
      <c r="AJ33" s="96" t="s">
        <v>488</v>
      </c>
      <c r="AK33" s="96" t="s">
        <v>488</v>
      </c>
      <c r="AL33" s="96" t="s">
        <v>488</v>
      </c>
      <c r="AM33" s="96" t="s">
        <v>488</v>
      </c>
      <c r="AN33" s="96" t="s">
        <v>488</v>
      </c>
      <c r="AO33" s="96" t="s">
        <v>488</v>
      </c>
      <c r="AP33" s="96" t="s">
        <v>488</v>
      </c>
      <c r="AQ33" s="96" t="s">
        <v>488</v>
      </c>
      <c r="AR33" s="96" t="s">
        <v>488</v>
      </c>
      <c r="AS33" s="96" t="s">
        <v>488</v>
      </c>
      <c r="AT33" s="96" t="s">
        <v>488</v>
      </c>
      <c r="AU33" s="96" t="s">
        <v>488</v>
      </c>
      <c r="AV33" s="96" t="s">
        <v>488</v>
      </c>
      <c r="AW33" s="96" t="s">
        <v>488</v>
      </c>
      <c r="AX33" s="96" t="s">
        <v>488</v>
      </c>
      <c r="AY33" s="344"/>
      <c r="AZ33" s="93"/>
      <c r="BA33" s="93">
        <v>0</v>
      </c>
      <c r="BB33" s="94">
        <v>0</v>
      </c>
      <c r="BC33" s="93"/>
      <c r="BD33" s="94"/>
      <c r="BE33" s="94">
        <v>0</v>
      </c>
      <c r="BF33" s="94">
        <v>0</v>
      </c>
      <c r="BG33" s="94">
        <v>1</v>
      </c>
      <c r="BH33" s="94">
        <v>0</v>
      </c>
      <c r="BI33" s="94">
        <v>0</v>
      </c>
      <c r="BJ33" s="94"/>
      <c r="BK33" s="94">
        <v>0</v>
      </c>
      <c r="BL33" s="94">
        <v>0</v>
      </c>
      <c r="BM33" s="94">
        <v>0</v>
      </c>
      <c r="BN33" s="94">
        <v>0</v>
      </c>
      <c r="BO33" s="94">
        <v>0</v>
      </c>
      <c r="BP33" s="94">
        <v>0</v>
      </c>
      <c r="BQ33" s="94">
        <v>0</v>
      </c>
      <c r="BR33" s="94">
        <v>0</v>
      </c>
      <c r="BS33" s="94">
        <v>0</v>
      </c>
      <c r="BT33" s="94">
        <v>0</v>
      </c>
      <c r="BU33" s="94"/>
      <c r="BV33" s="94"/>
      <c r="BW33" s="94"/>
      <c r="BX33" s="94"/>
      <c r="BY33" s="94"/>
      <c r="BZ33" s="94">
        <v>0</v>
      </c>
    </row>
    <row r="34" spans="1:79" s="2" customFormat="1" ht="11.45" customHeight="1" x14ac:dyDescent="0.2">
      <c r="A34" s="95"/>
      <c r="B34" s="312"/>
      <c r="C34" s="346" t="s">
        <v>488</v>
      </c>
      <c r="D34" s="312"/>
      <c r="E34" s="127"/>
      <c r="F34" s="126"/>
      <c r="G34" s="946" t="s">
        <v>488</v>
      </c>
      <c r="H34" s="946" t="s">
        <v>488</v>
      </c>
      <c r="I34" s="944"/>
      <c r="J34" s="103"/>
      <c r="K34" s="104"/>
      <c r="L34" s="105"/>
      <c r="M34" s="629"/>
      <c r="N34" s="630"/>
      <c r="O34" s="372" t="s">
        <v>488</v>
      </c>
      <c r="P34" s="352"/>
      <c r="Q34" s="241">
        <v>0</v>
      </c>
      <c r="R34" s="100"/>
      <c r="S34" s="42"/>
      <c r="T34" s="228"/>
      <c r="U34" s="340">
        <v>0</v>
      </c>
      <c r="V34" s="227"/>
      <c r="W34" s="5"/>
      <c r="X34" s="108" t="s">
        <v>488</v>
      </c>
      <c r="Y34" s="109" t="s">
        <v>1625</v>
      </c>
      <c r="Z34" s="123">
        <v>0</v>
      </c>
      <c r="AA34" s="83" t="s">
        <v>488</v>
      </c>
      <c r="AB34" s="83" t="s">
        <v>488</v>
      </c>
      <c r="AC34" s="83" t="s">
        <v>488</v>
      </c>
      <c r="AE34" s="93" t="s">
        <v>2869</v>
      </c>
      <c r="AF34" s="93"/>
      <c r="AG34" s="96" t="s">
        <v>488</v>
      </c>
      <c r="AH34" s="96" t="s">
        <v>488</v>
      </c>
      <c r="AI34" s="96" t="s">
        <v>488</v>
      </c>
      <c r="AJ34" s="96" t="s">
        <v>488</v>
      </c>
      <c r="AK34" s="96" t="s">
        <v>488</v>
      </c>
      <c r="AL34" s="96" t="s">
        <v>488</v>
      </c>
      <c r="AM34" s="96" t="s">
        <v>488</v>
      </c>
      <c r="AN34" s="96" t="s">
        <v>488</v>
      </c>
      <c r="AO34" s="96" t="s">
        <v>488</v>
      </c>
      <c r="AP34" s="96" t="s">
        <v>488</v>
      </c>
      <c r="AQ34" s="96" t="s">
        <v>488</v>
      </c>
      <c r="AR34" s="96" t="s">
        <v>488</v>
      </c>
      <c r="AS34" s="96" t="s">
        <v>488</v>
      </c>
      <c r="AT34" s="96" t="s">
        <v>488</v>
      </c>
      <c r="AU34" s="96" t="s">
        <v>488</v>
      </c>
      <c r="AV34" s="96" t="s">
        <v>488</v>
      </c>
      <c r="AW34" s="96" t="s">
        <v>488</v>
      </c>
      <c r="AX34" s="96" t="s">
        <v>488</v>
      </c>
      <c r="AY34" s="344"/>
      <c r="AZ34" s="93"/>
      <c r="BA34" s="93">
        <v>0</v>
      </c>
      <c r="BB34" s="94">
        <v>0</v>
      </c>
      <c r="BC34" s="93"/>
      <c r="BD34" s="94"/>
      <c r="BE34" s="94">
        <v>0</v>
      </c>
      <c r="BF34" s="94">
        <v>0</v>
      </c>
      <c r="BG34" s="94">
        <v>1</v>
      </c>
      <c r="BH34" s="94">
        <v>0</v>
      </c>
      <c r="BI34" s="94">
        <v>0</v>
      </c>
      <c r="BJ34" s="94"/>
      <c r="BK34" s="94">
        <v>0</v>
      </c>
      <c r="BL34" s="94">
        <v>0</v>
      </c>
      <c r="BM34" s="94">
        <v>0</v>
      </c>
      <c r="BN34" s="94">
        <v>0</v>
      </c>
      <c r="BO34" s="94">
        <v>0</v>
      </c>
      <c r="BP34" s="94">
        <v>0</v>
      </c>
      <c r="BQ34" s="94">
        <v>0</v>
      </c>
      <c r="BR34" s="94">
        <v>0</v>
      </c>
      <c r="BS34" s="94">
        <v>0</v>
      </c>
      <c r="BT34" s="94">
        <v>0</v>
      </c>
      <c r="BU34" s="94"/>
      <c r="BV34" s="94"/>
      <c r="BW34" s="94"/>
      <c r="BX34" s="94"/>
      <c r="BY34" s="94"/>
      <c r="BZ34" s="94">
        <v>0</v>
      </c>
    </row>
    <row r="35" spans="1:79" s="2" customFormat="1" ht="11.45" customHeight="1" x14ac:dyDescent="0.2">
      <c r="A35" s="95"/>
      <c r="B35" s="312"/>
      <c r="C35" s="346" t="s">
        <v>488</v>
      </c>
      <c r="D35" s="312"/>
      <c r="E35" s="127"/>
      <c r="F35" s="126"/>
      <c r="G35" s="946" t="s">
        <v>488</v>
      </c>
      <c r="H35" s="946" t="s">
        <v>488</v>
      </c>
      <c r="I35" s="944"/>
      <c r="J35" s="103"/>
      <c r="K35" s="104"/>
      <c r="L35" s="105"/>
      <c r="M35" s="629"/>
      <c r="N35" s="630"/>
      <c r="O35" s="372" t="s">
        <v>488</v>
      </c>
      <c r="P35" s="352"/>
      <c r="Q35" s="241">
        <v>0</v>
      </c>
      <c r="R35" s="100"/>
      <c r="S35" s="42"/>
      <c r="T35" s="228"/>
      <c r="U35" s="340">
        <v>0</v>
      </c>
      <c r="V35" s="227"/>
      <c r="W35" s="5"/>
      <c r="X35" s="108" t="s">
        <v>488</v>
      </c>
      <c r="Y35" s="109" t="s">
        <v>1625</v>
      </c>
      <c r="Z35" s="123">
        <v>0</v>
      </c>
      <c r="AA35" s="83" t="s">
        <v>488</v>
      </c>
      <c r="AB35" s="83" t="s">
        <v>488</v>
      </c>
      <c r="AC35" s="83" t="s">
        <v>488</v>
      </c>
      <c r="AE35" s="93" t="s">
        <v>2869</v>
      </c>
      <c r="AF35" s="93"/>
      <c r="AG35" s="96" t="s">
        <v>488</v>
      </c>
      <c r="AH35" s="96" t="s">
        <v>488</v>
      </c>
      <c r="AI35" s="96" t="s">
        <v>488</v>
      </c>
      <c r="AJ35" s="96" t="s">
        <v>488</v>
      </c>
      <c r="AK35" s="96" t="s">
        <v>488</v>
      </c>
      <c r="AL35" s="96" t="s">
        <v>488</v>
      </c>
      <c r="AM35" s="96" t="s">
        <v>488</v>
      </c>
      <c r="AN35" s="96" t="s">
        <v>488</v>
      </c>
      <c r="AO35" s="96" t="s">
        <v>488</v>
      </c>
      <c r="AP35" s="96" t="s">
        <v>488</v>
      </c>
      <c r="AQ35" s="96" t="s">
        <v>488</v>
      </c>
      <c r="AR35" s="96" t="s">
        <v>488</v>
      </c>
      <c r="AS35" s="96" t="s">
        <v>488</v>
      </c>
      <c r="AT35" s="96" t="s">
        <v>488</v>
      </c>
      <c r="AU35" s="96" t="s">
        <v>488</v>
      </c>
      <c r="AV35" s="96" t="s">
        <v>488</v>
      </c>
      <c r="AW35" s="96" t="s">
        <v>488</v>
      </c>
      <c r="AX35" s="96" t="s">
        <v>488</v>
      </c>
      <c r="AY35" s="344"/>
      <c r="AZ35" s="93"/>
      <c r="BA35" s="93">
        <v>0</v>
      </c>
      <c r="BB35" s="94">
        <v>0</v>
      </c>
      <c r="BC35" s="93"/>
      <c r="BD35" s="94"/>
      <c r="BE35" s="94">
        <v>0</v>
      </c>
      <c r="BF35" s="94">
        <v>0</v>
      </c>
      <c r="BG35" s="94">
        <v>1</v>
      </c>
      <c r="BH35" s="94">
        <v>0</v>
      </c>
      <c r="BI35" s="94">
        <v>0</v>
      </c>
      <c r="BJ35" s="94"/>
      <c r="BK35" s="94">
        <v>0</v>
      </c>
      <c r="BL35" s="94">
        <v>0</v>
      </c>
      <c r="BM35" s="94">
        <v>0</v>
      </c>
      <c r="BN35" s="94">
        <v>0</v>
      </c>
      <c r="BO35" s="94">
        <v>0</v>
      </c>
      <c r="BP35" s="94">
        <v>0</v>
      </c>
      <c r="BQ35" s="94">
        <v>0</v>
      </c>
      <c r="BR35" s="94">
        <v>0</v>
      </c>
      <c r="BS35" s="94">
        <v>0</v>
      </c>
      <c r="BT35" s="94">
        <v>0</v>
      </c>
      <c r="BU35" s="94"/>
      <c r="BV35" s="94"/>
      <c r="BW35" s="94"/>
      <c r="BX35" s="94"/>
      <c r="BY35" s="94"/>
      <c r="BZ35" s="94">
        <v>0</v>
      </c>
    </row>
    <row r="36" spans="1:79" s="2" customFormat="1" ht="11.45" customHeight="1" x14ac:dyDescent="0.2">
      <c r="A36" s="95"/>
      <c r="B36" s="312"/>
      <c r="C36" s="346" t="s">
        <v>488</v>
      </c>
      <c r="D36" s="312"/>
      <c r="E36" s="127"/>
      <c r="F36" s="126"/>
      <c r="G36" s="946" t="s">
        <v>488</v>
      </c>
      <c r="H36" s="946" t="s">
        <v>488</v>
      </c>
      <c r="I36" s="944"/>
      <c r="J36" s="103"/>
      <c r="K36" s="104"/>
      <c r="L36" s="105"/>
      <c r="M36" s="629"/>
      <c r="N36" s="630"/>
      <c r="O36" s="372" t="s">
        <v>488</v>
      </c>
      <c r="P36" s="352"/>
      <c r="Q36" s="241">
        <v>0</v>
      </c>
      <c r="R36" s="100"/>
      <c r="S36" s="42"/>
      <c r="T36" s="228"/>
      <c r="U36" s="340">
        <v>0</v>
      </c>
      <c r="V36" s="227"/>
      <c r="W36" s="5"/>
      <c r="X36" s="108" t="s">
        <v>488</v>
      </c>
      <c r="Y36" s="109" t="s">
        <v>1625</v>
      </c>
      <c r="Z36" s="123">
        <v>0</v>
      </c>
      <c r="AA36" s="83" t="s">
        <v>488</v>
      </c>
      <c r="AB36" s="83" t="s">
        <v>488</v>
      </c>
      <c r="AC36" s="83" t="s">
        <v>488</v>
      </c>
      <c r="AE36" s="93" t="s">
        <v>2869</v>
      </c>
      <c r="AF36" s="93"/>
      <c r="AG36" s="96" t="s">
        <v>488</v>
      </c>
      <c r="AH36" s="96" t="s">
        <v>488</v>
      </c>
      <c r="AI36" s="96" t="s">
        <v>488</v>
      </c>
      <c r="AJ36" s="96" t="s">
        <v>488</v>
      </c>
      <c r="AK36" s="96" t="s">
        <v>488</v>
      </c>
      <c r="AL36" s="96" t="s">
        <v>488</v>
      </c>
      <c r="AM36" s="96" t="s">
        <v>488</v>
      </c>
      <c r="AN36" s="96" t="s">
        <v>488</v>
      </c>
      <c r="AO36" s="96" t="s">
        <v>488</v>
      </c>
      <c r="AP36" s="96" t="s">
        <v>488</v>
      </c>
      <c r="AQ36" s="96" t="s">
        <v>488</v>
      </c>
      <c r="AR36" s="96" t="s">
        <v>488</v>
      </c>
      <c r="AS36" s="96" t="s">
        <v>488</v>
      </c>
      <c r="AT36" s="96" t="s">
        <v>488</v>
      </c>
      <c r="AU36" s="96" t="s">
        <v>488</v>
      </c>
      <c r="AV36" s="96" t="s">
        <v>488</v>
      </c>
      <c r="AW36" s="96" t="s">
        <v>488</v>
      </c>
      <c r="AX36" s="96" t="s">
        <v>488</v>
      </c>
      <c r="AY36" s="344"/>
      <c r="AZ36" s="93"/>
      <c r="BA36" s="93">
        <v>0</v>
      </c>
      <c r="BB36" s="94">
        <v>0</v>
      </c>
      <c r="BC36" s="93"/>
      <c r="BD36" s="94"/>
      <c r="BE36" s="94">
        <v>0</v>
      </c>
      <c r="BF36" s="94">
        <v>0</v>
      </c>
      <c r="BG36" s="94">
        <v>1</v>
      </c>
      <c r="BH36" s="94">
        <v>0</v>
      </c>
      <c r="BI36" s="94">
        <v>0</v>
      </c>
      <c r="BJ36" s="94"/>
      <c r="BK36" s="94">
        <v>0</v>
      </c>
      <c r="BL36" s="94">
        <v>0</v>
      </c>
      <c r="BM36" s="94">
        <v>0</v>
      </c>
      <c r="BN36" s="94">
        <v>0</v>
      </c>
      <c r="BO36" s="94">
        <v>0</v>
      </c>
      <c r="BP36" s="94">
        <v>0</v>
      </c>
      <c r="BQ36" s="94">
        <v>0</v>
      </c>
      <c r="BR36" s="94">
        <v>0</v>
      </c>
      <c r="BS36" s="94">
        <v>0</v>
      </c>
      <c r="BT36" s="94">
        <v>0</v>
      </c>
      <c r="BU36" s="94"/>
      <c r="BV36" s="94"/>
      <c r="BW36" s="94"/>
      <c r="BX36" s="94"/>
      <c r="BY36" s="94"/>
      <c r="BZ36" s="94">
        <v>0</v>
      </c>
    </row>
    <row r="37" spans="1:79" s="2" customFormat="1" ht="11.45" customHeight="1" x14ac:dyDescent="0.2">
      <c r="A37" s="95"/>
      <c r="B37" s="312"/>
      <c r="C37" s="346" t="s">
        <v>488</v>
      </c>
      <c r="D37" s="312"/>
      <c r="E37" s="127"/>
      <c r="F37" s="126"/>
      <c r="G37" s="946" t="s">
        <v>488</v>
      </c>
      <c r="H37" s="946" t="s">
        <v>488</v>
      </c>
      <c r="I37" s="944"/>
      <c r="J37" s="103"/>
      <c r="K37" s="104"/>
      <c r="L37" s="105"/>
      <c r="M37" s="629"/>
      <c r="N37" s="630"/>
      <c r="O37" s="372" t="s">
        <v>488</v>
      </c>
      <c r="P37" s="352"/>
      <c r="Q37" s="241">
        <v>0</v>
      </c>
      <c r="R37" s="100"/>
      <c r="S37" s="42"/>
      <c r="T37" s="228"/>
      <c r="U37" s="340">
        <v>0</v>
      </c>
      <c r="V37" s="227"/>
      <c r="W37" s="5"/>
      <c r="X37" s="108" t="s">
        <v>488</v>
      </c>
      <c r="Y37" s="109" t="s">
        <v>1625</v>
      </c>
      <c r="Z37" s="123">
        <v>0</v>
      </c>
      <c r="AA37" s="83" t="s">
        <v>488</v>
      </c>
      <c r="AB37" s="83" t="s">
        <v>488</v>
      </c>
      <c r="AC37" s="83" t="s">
        <v>488</v>
      </c>
      <c r="AE37" s="93" t="s">
        <v>2869</v>
      </c>
      <c r="AF37" s="93"/>
      <c r="AG37" s="96" t="s">
        <v>488</v>
      </c>
      <c r="AH37" s="96" t="s">
        <v>488</v>
      </c>
      <c r="AI37" s="96" t="s">
        <v>488</v>
      </c>
      <c r="AJ37" s="96" t="s">
        <v>488</v>
      </c>
      <c r="AK37" s="96" t="s">
        <v>488</v>
      </c>
      <c r="AL37" s="96" t="s">
        <v>488</v>
      </c>
      <c r="AM37" s="96" t="s">
        <v>488</v>
      </c>
      <c r="AN37" s="96" t="s">
        <v>488</v>
      </c>
      <c r="AO37" s="96" t="s">
        <v>488</v>
      </c>
      <c r="AP37" s="96" t="s">
        <v>488</v>
      </c>
      <c r="AQ37" s="96" t="s">
        <v>488</v>
      </c>
      <c r="AR37" s="96" t="s">
        <v>488</v>
      </c>
      <c r="AS37" s="96" t="s">
        <v>488</v>
      </c>
      <c r="AT37" s="96" t="s">
        <v>488</v>
      </c>
      <c r="AU37" s="96" t="s">
        <v>488</v>
      </c>
      <c r="AV37" s="96" t="s">
        <v>488</v>
      </c>
      <c r="AW37" s="96" t="s">
        <v>488</v>
      </c>
      <c r="AX37" s="96" t="s">
        <v>488</v>
      </c>
      <c r="AY37" s="344"/>
      <c r="AZ37" s="93"/>
      <c r="BA37" s="93">
        <v>0</v>
      </c>
      <c r="BB37" s="94">
        <v>0</v>
      </c>
      <c r="BC37" s="93"/>
      <c r="BD37" s="94"/>
      <c r="BE37" s="94">
        <v>0</v>
      </c>
      <c r="BF37" s="94">
        <v>0</v>
      </c>
      <c r="BG37" s="94">
        <v>1</v>
      </c>
      <c r="BH37" s="94">
        <v>0</v>
      </c>
      <c r="BI37" s="94">
        <v>0</v>
      </c>
      <c r="BJ37" s="94"/>
      <c r="BK37" s="94">
        <v>0</v>
      </c>
      <c r="BL37" s="94">
        <v>0</v>
      </c>
      <c r="BM37" s="94">
        <v>0</v>
      </c>
      <c r="BN37" s="94">
        <v>0</v>
      </c>
      <c r="BO37" s="94">
        <v>0</v>
      </c>
      <c r="BP37" s="94">
        <v>0</v>
      </c>
      <c r="BQ37" s="94">
        <v>0</v>
      </c>
      <c r="BR37" s="94">
        <v>0</v>
      </c>
      <c r="BS37" s="94">
        <v>0</v>
      </c>
      <c r="BT37" s="94">
        <v>0</v>
      </c>
      <c r="BU37" s="94"/>
      <c r="BV37" s="94"/>
      <c r="BW37" s="94"/>
      <c r="BX37" s="94"/>
      <c r="BY37" s="94"/>
      <c r="BZ37" s="94">
        <v>0</v>
      </c>
    </row>
    <row r="38" spans="1:79" s="2" customFormat="1" ht="11.45" customHeight="1" x14ac:dyDescent="0.2">
      <c r="A38" s="95"/>
      <c r="B38" s="312"/>
      <c r="C38" s="346" t="s">
        <v>488</v>
      </c>
      <c r="D38" s="312"/>
      <c r="E38" s="127"/>
      <c r="F38" s="126"/>
      <c r="G38" s="946" t="s">
        <v>488</v>
      </c>
      <c r="H38" s="946" t="s">
        <v>488</v>
      </c>
      <c r="I38" s="944"/>
      <c r="J38" s="103"/>
      <c r="K38" s="104"/>
      <c r="L38" s="105"/>
      <c r="M38" s="629"/>
      <c r="N38" s="630"/>
      <c r="O38" s="372" t="s">
        <v>488</v>
      </c>
      <c r="P38" s="352"/>
      <c r="Q38" s="241">
        <v>0</v>
      </c>
      <c r="R38" s="100"/>
      <c r="S38" s="42"/>
      <c r="T38" s="228"/>
      <c r="U38" s="340">
        <v>0</v>
      </c>
      <c r="V38" s="227"/>
      <c r="W38" s="5"/>
      <c r="X38" s="108" t="s">
        <v>488</v>
      </c>
      <c r="Y38" s="109" t="s">
        <v>1625</v>
      </c>
      <c r="Z38" s="123">
        <v>0</v>
      </c>
      <c r="AA38" s="83" t="s">
        <v>488</v>
      </c>
      <c r="AB38" s="83" t="s">
        <v>488</v>
      </c>
      <c r="AC38" s="83" t="s">
        <v>488</v>
      </c>
      <c r="AE38" s="93" t="s">
        <v>2869</v>
      </c>
      <c r="AF38" s="93"/>
      <c r="AG38" s="96" t="s">
        <v>488</v>
      </c>
      <c r="AH38" s="96" t="s">
        <v>488</v>
      </c>
      <c r="AI38" s="96" t="s">
        <v>488</v>
      </c>
      <c r="AJ38" s="96" t="s">
        <v>488</v>
      </c>
      <c r="AK38" s="96" t="s">
        <v>488</v>
      </c>
      <c r="AL38" s="96" t="s">
        <v>488</v>
      </c>
      <c r="AM38" s="96" t="s">
        <v>488</v>
      </c>
      <c r="AN38" s="96" t="s">
        <v>488</v>
      </c>
      <c r="AO38" s="96" t="s">
        <v>488</v>
      </c>
      <c r="AP38" s="96" t="s">
        <v>488</v>
      </c>
      <c r="AQ38" s="96" t="s">
        <v>488</v>
      </c>
      <c r="AR38" s="96" t="s">
        <v>488</v>
      </c>
      <c r="AS38" s="96" t="s">
        <v>488</v>
      </c>
      <c r="AT38" s="96" t="s">
        <v>488</v>
      </c>
      <c r="AU38" s="96" t="s">
        <v>488</v>
      </c>
      <c r="AV38" s="96" t="s">
        <v>488</v>
      </c>
      <c r="AW38" s="96" t="s">
        <v>488</v>
      </c>
      <c r="AX38" s="96" t="s">
        <v>488</v>
      </c>
      <c r="AY38" s="344"/>
      <c r="AZ38" s="93"/>
      <c r="BA38" s="93">
        <v>0</v>
      </c>
      <c r="BB38" s="94">
        <v>0</v>
      </c>
      <c r="BC38" s="93"/>
      <c r="BD38" s="94"/>
      <c r="BE38" s="94">
        <v>0</v>
      </c>
      <c r="BF38" s="94">
        <v>0</v>
      </c>
      <c r="BG38" s="94">
        <v>1</v>
      </c>
      <c r="BH38" s="94">
        <v>0</v>
      </c>
      <c r="BI38" s="94">
        <v>0</v>
      </c>
      <c r="BJ38" s="94"/>
      <c r="BK38" s="94">
        <v>0</v>
      </c>
      <c r="BL38" s="94">
        <v>0</v>
      </c>
      <c r="BM38" s="94">
        <v>0</v>
      </c>
      <c r="BN38" s="94">
        <v>0</v>
      </c>
      <c r="BO38" s="94">
        <v>0</v>
      </c>
      <c r="BP38" s="94">
        <v>0</v>
      </c>
      <c r="BQ38" s="94">
        <v>0</v>
      </c>
      <c r="BR38" s="94">
        <v>0</v>
      </c>
      <c r="BS38" s="94">
        <v>0</v>
      </c>
      <c r="BT38" s="94">
        <v>0</v>
      </c>
      <c r="BU38" s="94"/>
      <c r="BV38" s="94"/>
      <c r="BW38" s="94"/>
      <c r="BX38" s="94"/>
      <c r="BY38" s="94"/>
      <c r="BZ38" s="94">
        <v>0</v>
      </c>
    </row>
    <row r="39" spans="1:79" s="2" customFormat="1" ht="11.45" customHeight="1" x14ac:dyDescent="0.2">
      <c r="A39" s="95"/>
      <c r="B39" s="312"/>
      <c r="C39" s="346" t="s">
        <v>488</v>
      </c>
      <c r="D39" s="312"/>
      <c r="E39" s="127"/>
      <c r="F39" s="126"/>
      <c r="G39" s="946" t="s">
        <v>488</v>
      </c>
      <c r="H39" s="946" t="s">
        <v>488</v>
      </c>
      <c r="I39" s="944"/>
      <c r="J39" s="103"/>
      <c r="K39" s="104"/>
      <c r="L39" s="105"/>
      <c r="M39" s="629"/>
      <c r="N39" s="630"/>
      <c r="O39" s="372" t="s">
        <v>488</v>
      </c>
      <c r="P39" s="352"/>
      <c r="Q39" s="241">
        <v>0</v>
      </c>
      <c r="R39" s="100"/>
      <c r="S39" s="42"/>
      <c r="T39" s="228"/>
      <c r="U39" s="340">
        <v>0</v>
      </c>
      <c r="V39" s="227"/>
      <c r="W39" s="5"/>
      <c r="X39" s="108" t="s">
        <v>488</v>
      </c>
      <c r="Y39" s="109" t="s">
        <v>1625</v>
      </c>
      <c r="Z39" s="123">
        <v>0</v>
      </c>
      <c r="AA39" s="83" t="s">
        <v>488</v>
      </c>
      <c r="AB39" s="83" t="s">
        <v>488</v>
      </c>
      <c r="AC39" s="83" t="s">
        <v>488</v>
      </c>
      <c r="AE39" s="93" t="s">
        <v>2869</v>
      </c>
      <c r="AF39" s="93"/>
      <c r="AG39" s="96" t="s">
        <v>488</v>
      </c>
      <c r="AH39" s="96" t="s">
        <v>488</v>
      </c>
      <c r="AI39" s="96" t="s">
        <v>488</v>
      </c>
      <c r="AJ39" s="96" t="s">
        <v>488</v>
      </c>
      <c r="AK39" s="96" t="s">
        <v>488</v>
      </c>
      <c r="AL39" s="96" t="s">
        <v>488</v>
      </c>
      <c r="AM39" s="96" t="s">
        <v>488</v>
      </c>
      <c r="AN39" s="96" t="s">
        <v>488</v>
      </c>
      <c r="AO39" s="96" t="s">
        <v>488</v>
      </c>
      <c r="AP39" s="96" t="s">
        <v>488</v>
      </c>
      <c r="AQ39" s="96" t="s">
        <v>488</v>
      </c>
      <c r="AR39" s="96" t="s">
        <v>488</v>
      </c>
      <c r="AS39" s="96" t="s">
        <v>488</v>
      </c>
      <c r="AT39" s="96" t="s">
        <v>488</v>
      </c>
      <c r="AU39" s="96" t="s">
        <v>488</v>
      </c>
      <c r="AV39" s="96" t="s">
        <v>488</v>
      </c>
      <c r="AW39" s="96" t="s">
        <v>488</v>
      </c>
      <c r="AX39" s="96" t="s">
        <v>488</v>
      </c>
      <c r="AY39" s="344"/>
      <c r="AZ39" s="93"/>
      <c r="BA39" s="93">
        <v>0</v>
      </c>
      <c r="BB39" s="94">
        <v>0</v>
      </c>
      <c r="BC39" s="93"/>
      <c r="BD39" s="94"/>
      <c r="BE39" s="94">
        <v>0</v>
      </c>
      <c r="BF39" s="94">
        <v>0</v>
      </c>
      <c r="BG39" s="94">
        <v>1</v>
      </c>
      <c r="BH39" s="94">
        <v>0</v>
      </c>
      <c r="BI39" s="94">
        <v>0</v>
      </c>
      <c r="BJ39" s="94"/>
      <c r="BK39" s="94">
        <v>0</v>
      </c>
      <c r="BL39" s="94">
        <v>0</v>
      </c>
      <c r="BM39" s="94">
        <v>0</v>
      </c>
      <c r="BN39" s="94">
        <v>0</v>
      </c>
      <c r="BO39" s="94">
        <v>0</v>
      </c>
      <c r="BP39" s="94">
        <v>0</v>
      </c>
      <c r="BQ39" s="94">
        <v>0</v>
      </c>
      <c r="BR39" s="94">
        <v>0</v>
      </c>
      <c r="BS39" s="94">
        <v>0</v>
      </c>
      <c r="BT39" s="94">
        <v>0</v>
      </c>
      <c r="BU39" s="94"/>
      <c r="BV39" s="94"/>
      <c r="BW39" s="94"/>
      <c r="BX39" s="94"/>
      <c r="BY39" s="94"/>
      <c r="BZ39" s="94">
        <v>0</v>
      </c>
    </row>
    <row r="40" spans="1:79" s="2" customFormat="1" ht="11.45" customHeight="1" x14ac:dyDescent="0.2">
      <c r="A40" s="95"/>
      <c r="B40" s="312"/>
      <c r="C40" s="346" t="s">
        <v>488</v>
      </c>
      <c r="D40" s="312"/>
      <c r="E40" s="127"/>
      <c r="F40" s="126"/>
      <c r="G40" s="946" t="s">
        <v>488</v>
      </c>
      <c r="H40" s="946" t="s">
        <v>488</v>
      </c>
      <c r="I40" s="944"/>
      <c r="J40" s="103"/>
      <c r="K40" s="104"/>
      <c r="L40" s="105"/>
      <c r="M40" s="629"/>
      <c r="N40" s="630"/>
      <c r="O40" s="372" t="s">
        <v>488</v>
      </c>
      <c r="P40" s="352"/>
      <c r="Q40" s="241">
        <v>0</v>
      </c>
      <c r="R40" s="100"/>
      <c r="S40" s="42"/>
      <c r="T40" s="228"/>
      <c r="U40" s="340">
        <v>0</v>
      </c>
      <c r="V40" s="227"/>
      <c r="W40" s="5"/>
      <c r="X40" s="108" t="s">
        <v>488</v>
      </c>
      <c r="Y40" s="109" t="s">
        <v>1625</v>
      </c>
      <c r="Z40" s="123">
        <v>0</v>
      </c>
      <c r="AA40" s="83" t="s">
        <v>488</v>
      </c>
      <c r="AB40" s="83" t="s">
        <v>488</v>
      </c>
      <c r="AC40" s="83" t="s">
        <v>488</v>
      </c>
      <c r="AE40" s="93" t="s">
        <v>2869</v>
      </c>
      <c r="AF40" s="93"/>
      <c r="AG40" s="96" t="s">
        <v>488</v>
      </c>
      <c r="AH40" s="96" t="s">
        <v>488</v>
      </c>
      <c r="AI40" s="96" t="s">
        <v>488</v>
      </c>
      <c r="AJ40" s="96" t="s">
        <v>488</v>
      </c>
      <c r="AK40" s="96" t="s">
        <v>488</v>
      </c>
      <c r="AL40" s="96" t="s">
        <v>488</v>
      </c>
      <c r="AM40" s="96" t="s">
        <v>488</v>
      </c>
      <c r="AN40" s="96" t="s">
        <v>488</v>
      </c>
      <c r="AO40" s="96" t="s">
        <v>488</v>
      </c>
      <c r="AP40" s="96" t="s">
        <v>488</v>
      </c>
      <c r="AQ40" s="96" t="s">
        <v>488</v>
      </c>
      <c r="AR40" s="96" t="s">
        <v>488</v>
      </c>
      <c r="AS40" s="96" t="s">
        <v>488</v>
      </c>
      <c r="AT40" s="96" t="s">
        <v>488</v>
      </c>
      <c r="AU40" s="96" t="s">
        <v>488</v>
      </c>
      <c r="AV40" s="96" t="s">
        <v>488</v>
      </c>
      <c r="AW40" s="96" t="s">
        <v>488</v>
      </c>
      <c r="AX40" s="96" t="s">
        <v>488</v>
      </c>
      <c r="AY40" s="344"/>
      <c r="AZ40" s="93"/>
      <c r="BA40" s="93">
        <v>0</v>
      </c>
      <c r="BB40" s="94">
        <v>0</v>
      </c>
      <c r="BC40" s="93"/>
      <c r="BD40" s="94"/>
      <c r="BE40" s="94">
        <v>0</v>
      </c>
      <c r="BF40" s="94">
        <v>0</v>
      </c>
      <c r="BG40" s="94">
        <v>1</v>
      </c>
      <c r="BH40" s="94">
        <v>0</v>
      </c>
      <c r="BI40" s="94">
        <v>0</v>
      </c>
      <c r="BJ40" s="94"/>
      <c r="BK40" s="94">
        <v>0</v>
      </c>
      <c r="BL40" s="94">
        <v>0</v>
      </c>
      <c r="BM40" s="94">
        <v>0</v>
      </c>
      <c r="BN40" s="94">
        <v>0</v>
      </c>
      <c r="BO40" s="94">
        <v>0</v>
      </c>
      <c r="BP40" s="94">
        <v>0</v>
      </c>
      <c r="BQ40" s="94">
        <v>0</v>
      </c>
      <c r="BR40" s="94">
        <v>0</v>
      </c>
      <c r="BS40" s="94">
        <v>0</v>
      </c>
      <c r="BT40" s="94">
        <v>0</v>
      </c>
      <c r="BU40" s="94"/>
      <c r="BV40" s="94"/>
      <c r="BW40" s="94"/>
      <c r="BX40" s="94"/>
      <c r="BY40" s="94"/>
      <c r="BZ40" s="94">
        <v>0</v>
      </c>
    </row>
    <row r="41" spans="1:79" s="2" customFormat="1" ht="11.45" customHeight="1" x14ac:dyDescent="0.2">
      <c r="A41" s="95"/>
      <c r="B41" s="312"/>
      <c r="C41" s="346" t="s">
        <v>488</v>
      </c>
      <c r="D41" s="312"/>
      <c r="E41" s="127"/>
      <c r="F41" s="126"/>
      <c r="G41" s="946" t="s">
        <v>488</v>
      </c>
      <c r="H41" s="946" t="s">
        <v>488</v>
      </c>
      <c r="I41" s="944"/>
      <c r="J41" s="103"/>
      <c r="K41" s="104"/>
      <c r="L41" s="105"/>
      <c r="M41" s="629"/>
      <c r="N41" s="630"/>
      <c r="O41" s="372" t="s">
        <v>488</v>
      </c>
      <c r="P41" s="352"/>
      <c r="Q41" s="241">
        <v>0</v>
      </c>
      <c r="R41" s="100"/>
      <c r="S41" s="42"/>
      <c r="T41" s="228"/>
      <c r="U41" s="340">
        <v>0</v>
      </c>
      <c r="V41" s="227"/>
      <c r="W41" s="5"/>
      <c r="X41" s="108" t="s">
        <v>488</v>
      </c>
      <c r="Y41" s="109" t="s">
        <v>1625</v>
      </c>
      <c r="Z41" s="123">
        <v>0</v>
      </c>
      <c r="AA41" s="83" t="s">
        <v>488</v>
      </c>
      <c r="AB41" s="83" t="s">
        <v>488</v>
      </c>
      <c r="AC41" s="83" t="s">
        <v>488</v>
      </c>
      <c r="AE41" s="93" t="s">
        <v>2869</v>
      </c>
      <c r="AF41" s="93"/>
      <c r="AG41" s="96" t="s">
        <v>488</v>
      </c>
      <c r="AH41" s="96" t="s">
        <v>488</v>
      </c>
      <c r="AI41" s="96" t="s">
        <v>488</v>
      </c>
      <c r="AJ41" s="96" t="s">
        <v>488</v>
      </c>
      <c r="AK41" s="96" t="s">
        <v>488</v>
      </c>
      <c r="AL41" s="96" t="s">
        <v>488</v>
      </c>
      <c r="AM41" s="96" t="s">
        <v>488</v>
      </c>
      <c r="AN41" s="96" t="s">
        <v>488</v>
      </c>
      <c r="AO41" s="96" t="s">
        <v>488</v>
      </c>
      <c r="AP41" s="96" t="s">
        <v>488</v>
      </c>
      <c r="AQ41" s="96" t="s">
        <v>488</v>
      </c>
      <c r="AR41" s="96" t="s">
        <v>488</v>
      </c>
      <c r="AS41" s="96" t="s">
        <v>488</v>
      </c>
      <c r="AT41" s="96" t="s">
        <v>488</v>
      </c>
      <c r="AU41" s="96" t="s">
        <v>488</v>
      </c>
      <c r="AV41" s="96" t="s">
        <v>488</v>
      </c>
      <c r="AW41" s="96" t="s">
        <v>488</v>
      </c>
      <c r="AX41" s="96" t="s">
        <v>488</v>
      </c>
      <c r="AY41" s="344"/>
      <c r="AZ41" s="93"/>
      <c r="BA41" s="93">
        <v>0</v>
      </c>
      <c r="BB41" s="94">
        <v>0</v>
      </c>
      <c r="BC41" s="93"/>
      <c r="BD41" s="94"/>
      <c r="BE41" s="94">
        <v>0</v>
      </c>
      <c r="BF41" s="94">
        <v>0</v>
      </c>
      <c r="BG41" s="94">
        <v>1</v>
      </c>
      <c r="BH41" s="94">
        <v>0</v>
      </c>
      <c r="BI41" s="94">
        <v>0</v>
      </c>
      <c r="BJ41" s="94"/>
      <c r="BK41" s="94">
        <v>0</v>
      </c>
      <c r="BL41" s="94">
        <v>0</v>
      </c>
      <c r="BM41" s="94">
        <v>0</v>
      </c>
      <c r="BN41" s="94">
        <v>0</v>
      </c>
      <c r="BO41" s="94">
        <v>0</v>
      </c>
      <c r="BP41" s="94">
        <v>0</v>
      </c>
      <c r="BQ41" s="94">
        <v>0</v>
      </c>
      <c r="BR41" s="94">
        <v>0</v>
      </c>
      <c r="BS41" s="94">
        <v>0</v>
      </c>
      <c r="BT41" s="94">
        <v>0</v>
      </c>
      <c r="BU41" s="94"/>
      <c r="BV41" s="94"/>
      <c r="BW41" s="94"/>
      <c r="BX41" s="94"/>
      <c r="BY41" s="94"/>
      <c r="BZ41" s="94">
        <v>0</v>
      </c>
    </row>
    <row r="42" spans="1:79" s="2" customFormat="1" ht="11.45" customHeight="1" x14ac:dyDescent="0.2">
      <c r="A42" s="95"/>
      <c r="B42" s="312"/>
      <c r="C42" s="346" t="s">
        <v>488</v>
      </c>
      <c r="D42" s="312"/>
      <c r="E42" s="127"/>
      <c r="F42" s="126"/>
      <c r="G42" s="946" t="s">
        <v>488</v>
      </c>
      <c r="H42" s="946" t="s">
        <v>488</v>
      </c>
      <c r="I42" s="944"/>
      <c r="J42" s="103"/>
      <c r="K42" s="104"/>
      <c r="L42" s="105"/>
      <c r="M42" s="629"/>
      <c r="N42" s="630"/>
      <c r="O42" s="372" t="s">
        <v>488</v>
      </c>
      <c r="P42" s="352"/>
      <c r="Q42" s="241">
        <v>0</v>
      </c>
      <c r="R42" s="100"/>
      <c r="S42" s="42"/>
      <c r="T42" s="228"/>
      <c r="U42" s="340">
        <v>0</v>
      </c>
      <c r="V42" s="227"/>
      <c r="W42" s="5"/>
      <c r="X42" s="108" t="s">
        <v>488</v>
      </c>
      <c r="Y42" s="109" t="s">
        <v>1625</v>
      </c>
      <c r="Z42" s="123">
        <v>0</v>
      </c>
      <c r="AA42" s="83" t="s">
        <v>488</v>
      </c>
      <c r="AB42" s="83" t="s">
        <v>488</v>
      </c>
      <c r="AC42" s="83" t="s">
        <v>488</v>
      </c>
      <c r="AE42" s="93" t="s">
        <v>2869</v>
      </c>
      <c r="AF42" s="93"/>
      <c r="AG42" s="96" t="s">
        <v>488</v>
      </c>
      <c r="AH42" s="96" t="s">
        <v>488</v>
      </c>
      <c r="AI42" s="96" t="s">
        <v>488</v>
      </c>
      <c r="AJ42" s="96" t="s">
        <v>488</v>
      </c>
      <c r="AK42" s="96" t="s">
        <v>488</v>
      </c>
      <c r="AL42" s="96" t="s">
        <v>488</v>
      </c>
      <c r="AM42" s="96" t="s">
        <v>488</v>
      </c>
      <c r="AN42" s="96" t="s">
        <v>488</v>
      </c>
      <c r="AO42" s="96" t="s">
        <v>488</v>
      </c>
      <c r="AP42" s="96" t="s">
        <v>488</v>
      </c>
      <c r="AQ42" s="96" t="s">
        <v>488</v>
      </c>
      <c r="AR42" s="96" t="s">
        <v>488</v>
      </c>
      <c r="AS42" s="96" t="s">
        <v>488</v>
      </c>
      <c r="AT42" s="96" t="s">
        <v>488</v>
      </c>
      <c r="AU42" s="96" t="s">
        <v>488</v>
      </c>
      <c r="AV42" s="96" t="s">
        <v>488</v>
      </c>
      <c r="AW42" s="96" t="s">
        <v>488</v>
      </c>
      <c r="AX42" s="96" t="s">
        <v>488</v>
      </c>
      <c r="AY42" s="344"/>
      <c r="AZ42" s="93"/>
      <c r="BA42" s="93">
        <v>0</v>
      </c>
      <c r="BB42" s="94">
        <v>0</v>
      </c>
      <c r="BC42" s="93"/>
      <c r="BD42" s="94"/>
      <c r="BE42" s="94">
        <v>0</v>
      </c>
      <c r="BF42" s="94">
        <v>0</v>
      </c>
      <c r="BG42" s="94">
        <v>1</v>
      </c>
      <c r="BH42" s="94">
        <v>0</v>
      </c>
      <c r="BI42" s="94">
        <v>0</v>
      </c>
      <c r="BJ42" s="94"/>
      <c r="BK42" s="94">
        <v>0</v>
      </c>
      <c r="BL42" s="94">
        <v>0</v>
      </c>
      <c r="BM42" s="94">
        <v>0</v>
      </c>
      <c r="BN42" s="94">
        <v>0</v>
      </c>
      <c r="BO42" s="94">
        <v>0</v>
      </c>
      <c r="BP42" s="94">
        <v>0</v>
      </c>
      <c r="BQ42" s="94">
        <v>0</v>
      </c>
      <c r="BR42" s="94">
        <v>0</v>
      </c>
      <c r="BS42" s="94">
        <v>0</v>
      </c>
      <c r="BT42" s="94">
        <v>0</v>
      </c>
      <c r="BU42" s="94"/>
      <c r="BV42" s="94"/>
      <c r="BW42" s="94"/>
      <c r="BX42" s="94"/>
      <c r="BY42" s="94"/>
      <c r="BZ42" s="94">
        <v>0</v>
      </c>
    </row>
    <row r="43" spans="1:79" s="2" customFormat="1" ht="11.45" customHeight="1" x14ac:dyDescent="0.2">
      <c r="A43" s="95"/>
      <c r="B43" s="312"/>
      <c r="C43" s="346" t="s">
        <v>488</v>
      </c>
      <c r="D43" s="312"/>
      <c r="E43" s="127"/>
      <c r="F43" s="126"/>
      <c r="G43" s="946" t="s">
        <v>488</v>
      </c>
      <c r="H43" s="946" t="s">
        <v>488</v>
      </c>
      <c r="I43" s="944"/>
      <c r="J43" s="103"/>
      <c r="K43" s="104"/>
      <c r="L43" s="105"/>
      <c r="M43" s="629"/>
      <c r="N43" s="630"/>
      <c r="O43" s="372" t="s">
        <v>488</v>
      </c>
      <c r="P43" s="352"/>
      <c r="Q43" s="241">
        <v>0</v>
      </c>
      <c r="R43" s="100"/>
      <c r="S43" s="42"/>
      <c r="T43" s="228"/>
      <c r="U43" s="340">
        <v>0</v>
      </c>
      <c r="V43" s="227"/>
      <c r="W43" s="5"/>
      <c r="X43" s="108" t="s">
        <v>488</v>
      </c>
      <c r="Y43" s="109" t="s">
        <v>1625</v>
      </c>
      <c r="Z43" s="123">
        <v>0</v>
      </c>
      <c r="AA43" s="83" t="s">
        <v>488</v>
      </c>
      <c r="AB43" s="83" t="s">
        <v>488</v>
      </c>
      <c r="AC43" s="83" t="s">
        <v>488</v>
      </c>
      <c r="AE43" s="93" t="s">
        <v>2869</v>
      </c>
      <c r="AF43" s="93"/>
      <c r="AG43" s="96" t="s">
        <v>488</v>
      </c>
      <c r="AH43" s="96" t="s">
        <v>488</v>
      </c>
      <c r="AI43" s="96" t="s">
        <v>488</v>
      </c>
      <c r="AJ43" s="96" t="s">
        <v>488</v>
      </c>
      <c r="AK43" s="96" t="s">
        <v>488</v>
      </c>
      <c r="AL43" s="96" t="s">
        <v>488</v>
      </c>
      <c r="AM43" s="96" t="s">
        <v>488</v>
      </c>
      <c r="AN43" s="96" t="s">
        <v>488</v>
      </c>
      <c r="AO43" s="96" t="s">
        <v>488</v>
      </c>
      <c r="AP43" s="96" t="s">
        <v>488</v>
      </c>
      <c r="AQ43" s="96" t="s">
        <v>488</v>
      </c>
      <c r="AR43" s="96" t="s">
        <v>488</v>
      </c>
      <c r="AS43" s="96" t="s">
        <v>488</v>
      </c>
      <c r="AT43" s="96" t="s">
        <v>488</v>
      </c>
      <c r="AU43" s="96" t="s">
        <v>488</v>
      </c>
      <c r="AV43" s="96" t="s">
        <v>488</v>
      </c>
      <c r="AW43" s="96" t="s">
        <v>488</v>
      </c>
      <c r="AX43" s="96" t="s">
        <v>488</v>
      </c>
      <c r="AY43" s="344"/>
      <c r="AZ43" s="93"/>
      <c r="BA43" s="93">
        <v>0</v>
      </c>
      <c r="BB43" s="94">
        <v>0</v>
      </c>
      <c r="BC43" s="93"/>
      <c r="BD43" s="94"/>
      <c r="BE43" s="94">
        <v>0</v>
      </c>
      <c r="BF43" s="94">
        <v>0</v>
      </c>
      <c r="BG43" s="94">
        <v>1</v>
      </c>
      <c r="BH43" s="94">
        <v>0</v>
      </c>
      <c r="BI43" s="94">
        <v>0</v>
      </c>
      <c r="BJ43" s="94"/>
      <c r="BK43" s="94">
        <v>0</v>
      </c>
      <c r="BL43" s="94">
        <v>0</v>
      </c>
      <c r="BM43" s="94">
        <v>0</v>
      </c>
      <c r="BN43" s="94">
        <v>0</v>
      </c>
      <c r="BO43" s="94">
        <v>0</v>
      </c>
      <c r="BP43" s="94">
        <v>0</v>
      </c>
      <c r="BQ43" s="94">
        <v>0</v>
      </c>
      <c r="BR43" s="94">
        <v>0</v>
      </c>
      <c r="BS43" s="94">
        <v>0</v>
      </c>
      <c r="BT43" s="94">
        <v>0</v>
      </c>
      <c r="BU43" s="94"/>
      <c r="BV43" s="94"/>
      <c r="BW43" s="94"/>
      <c r="BX43" s="94"/>
      <c r="BY43" s="94"/>
      <c r="BZ43" s="94">
        <v>0</v>
      </c>
    </row>
    <row r="44" spans="1:79" s="2" customFormat="1" ht="11.45" customHeight="1" x14ac:dyDescent="0.2">
      <c r="A44" s="95"/>
      <c r="B44" s="312"/>
      <c r="C44" s="346" t="s">
        <v>488</v>
      </c>
      <c r="D44" s="312"/>
      <c r="E44" s="127"/>
      <c r="F44" s="126"/>
      <c r="G44" s="946" t="s">
        <v>488</v>
      </c>
      <c r="H44" s="946" t="s">
        <v>488</v>
      </c>
      <c r="I44" s="944"/>
      <c r="J44" s="103"/>
      <c r="K44" s="104"/>
      <c r="L44" s="105"/>
      <c r="M44" s="629"/>
      <c r="N44" s="630"/>
      <c r="O44" s="372" t="s">
        <v>488</v>
      </c>
      <c r="P44" s="352"/>
      <c r="Q44" s="241">
        <v>0</v>
      </c>
      <c r="R44" s="100"/>
      <c r="S44" s="42"/>
      <c r="T44" s="228"/>
      <c r="U44" s="340">
        <v>0</v>
      </c>
      <c r="V44" s="227"/>
      <c r="W44" s="5"/>
      <c r="X44" s="108" t="s">
        <v>488</v>
      </c>
      <c r="Y44" s="109" t="s">
        <v>1625</v>
      </c>
      <c r="Z44" s="123">
        <v>0</v>
      </c>
      <c r="AA44" s="83" t="s">
        <v>488</v>
      </c>
      <c r="AB44" s="83" t="s">
        <v>488</v>
      </c>
      <c r="AC44" s="83" t="s">
        <v>488</v>
      </c>
      <c r="AE44" s="93" t="s">
        <v>2869</v>
      </c>
      <c r="AF44" s="93"/>
      <c r="AG44" s="96" t="s">
        <v>488</v>
      </c>
      <c r="AH44" s="96" t="s">
        <v>488</v>
      </c>
      <c r="AI44" s="96" t="s">
        <v>488</v>
      </c>
      <c r="AJ44" s="96" t="s">
        <v>488</v>
      </c>
      <c r="AK44" s="96" t="s">
        <v>488</v>
      </c>
      <c r="AL44" s="96" t="s">
        <v>488</v>
      </c>
      <c r="AM44" s="96" t="s">
        <v>488</v>
      </c>
      <c r="AN44" s="96" t="s">
        <v>488</v>
      </c>
      <c r="AO44" s="96" t="s">
        <v>488</v>
      </c>
      <c r="AP44" s="96" t="s">
        <v>488</v>
      </c>
      <c r="AQ44" s="96" t="s">
        <v>488</v>
      </c>
      <c r="AR44" s="96" t="s">
        <v>488</v>
      </c>
      <c r="AS44" s="96" t="s">
        <v>488</v>
      </c>
      <c r="AT44" s="96" t="s">
        <v>488</v>
      </c>
      <c r="AU44" s="96" t="s">
        <v>488</v>
      </c>
      <c r="AV44" s="96" t="s">
        <v>488</v>
      </c>
      <c r="AW44" s="96" t="s">
        <v>488</v>
      </c>
      <c r="AX44" s="96" t="s">
        <v>488</v>
      </c>
      <c r="AY44" s="344"/>
      <c r="AZ44" s="93"/>
      <c r="BA44" s="93">
        <v>0</v>
      </c>
      <c r="BB44" s="94">
        <v>0</v>
      </c>
      <c r="BC44" s="93"/>
      <c r="BD44" s="94"/>
      <c r="BE44" s="94">
        <v>0</v>
      </c>
      <c r="BF44" s="94">
        <v>0</v>
      </c>
      <c r="BG44" s="94">
        <v>1</v>
      </c>
      <c r="BH44" s="94">
        <v>0</v>
      </c>
      <c r="BI44" s="94">
        <v>0</v>
      </c>
      <c r="BJ44" s="94"/>
      <c r="BK44" s="94">
        <v>0</v>
      </c>
      <c r="BL44" s="94">
        <v>0</v>
      </c>
      <c r="BM44" s="94">
        <v>0</v>
      </c>
      <c r="BN44" s="94">
        <v>0</v>
      </c>
      <c r="BO44" s="94">
        <v>0</v>
      </c>
      <c r="BP44" s="94">
        <v>0</v>
      </c>
      <c r="BQ44" s="94">
        <v>0</v>
      </c>
      <c r="BR44" s="94">
        <v>0</v>
      </c>
      <c r="BS44" s="94">
        <v>0</v>
      </c>
      <c r="BT44" s="94">
        <v>0</v>
      </c>
      <c r="BU44" s="94"/>
      <c r="BV44" s="94"/>
      <c r="BW44" s="94"/>
      <c r="BX44" s="94"/>
      <c r="BY44" s="94"/>
      <c r="BZ44" s="94">
        <v>0</v>
      </c>
    </row>
    <row r="45" spans="1:79" s="2" customFormat="1" ht="11.45" customHeight="1" x14ac:dyDescent="0.2">
      <c r="A45" s="95"/>
      <c r="B45" s="312"/>
      <c r="C45" s="346" t="s">
        <v>488</v>
      </c>
      <c r="D45" s="312"/>
      <c r="E45" s="127"/>
      <c r="F45" s="126"/>
      <c r="G45" s="946" t="s">
        <v>488</v>
      </c>
      <c r="H45" s="946" t="s">
        <v>488</v>
      </c>
      <c r="I45" s="944"/>
      <c r="J45" s="103"/>
      <c r="K45" s="104"/>
      <c r="L45" s="105"/>
      <c r="M45" s="629"/>
      <c r="N45" s="630"/>
      <c r="O45" s="372" t="s">
        <v>488</v>
      </c>
      <c r="P45" s="352"/>
      <c r="Q45" s="241">
        <v>0</v>
      </c>
      <c r="R45" s="100"/>
      <c r="S45" s="42"/>
      <c r="T45" s="228"/>
      <c r="U45" s="340">
        <v>0</v>
      </c>
      <c r="V45" s="227"/>
      <c r="W45" s="5"/>
      <c r="X45" s="108" t="s">
        <v>488</v>
      </c>
      <c r="Y45" s="109" t="s">
        <v>1625</v>
      </c>
      <c r="Z45" s="123">
        <v>0</v>
      </c>
      <c r="AA45" s="83" t="s">
        <v>488</v>
      </c>
      <c r="AB45" s="83" t="s">
        <v>488</v>
      </c>
      <c r="AC45" s="83" t="s">
        <v>488</v>
      </c>
      <c r="AE45" s="93" t="s">
        <v>2869</v>
      </c>
      <c r="AF45" s="93"/>
      <c r="AG45" s="96" t="s">
        <v>488</v>
      </c>
      <c r="AH45" s="96" t="s">
        <v>488</v>
      </c>
      <c r="AI45" s="96" t="s">
        <v>488</v>
      </c>
      <c r="AJ45" s="96" t="s">
        <v>488</v>
      </c>
      <c r="AK45" s="96" t="s">
        <v>488</v>
      </c>
      <c r="AL45" s="96" t="s">
        <v>488</v>
      </c>
      <c r="AM45" s="96" t="s">
        <v>488</v>
      </c>
      <c r="AN45" s="96" t="s">
        <v>488</v>
      </c>
      <c r="AO45" s="96" t="s">
        <v>488</v>
      </c>
      <c r="AP45" s="96" t="s">
        <v>488</v>
      </c>
      <c r="AQ45" s="96" t="s">
        <v>488</v>
      </c>
      <c r="AR45" s="96" t="s">
        <v>488</v>
      </c>
      <c r="AS45" s="96" t="s">
        <v>488</v>
      </c>
      <c r="AT45" s="96" t="s">
        <v>488</v>
      </c>
      <c r="AU45" s="96" t="s">
        <v>488</v>
      </c>
      <c r="AV45" s="96" t="s">
        <v>488</v>
      </c>
      <c r="AW45" s="96" t="s">
        <v>488</v>
      </c>
      <c r="AX45" s="96" t="s">
        <v>488</v>
      </c>
      <c r="AY45" s="344"/>
      <c r="AZ45" s="93"/>
      <c r="BA45" s="93">
        <v>0</v>
      </c>
      <c r="BB45" s="94">
        <v>0</v>
      </c>
      <c r="BC45" s="93"/>
      <c r="BD45" s="94"/>
      <c r="BE45" s="94">
        <v>0</v>
      </c>
      <c r="BF45" s="94">
        <v>0</v>
      </c>
      <c r="BG45" s="94">
        <v>1</v>
      </c>
      <c r="BH45" s="94">
        <v>0</v>
      </c>
      <c r="BI45" s="94">
        <v>0</v>
      </c>
      <c r="BJ45" s="94"/>
      <c r="BK45" s="94">
        <v>0</v>
      </c>
      <c r="BL45" s="94">
        <v>0</v>
      </c>
      <c r="BM45" s="94">
        <v>0</v>
      </c>
      <c r="BN45" s="94">
        <v>0</v>
      </c>
      <c r="BO45" s="94">
        <v>0</v>
      </c>
      <c r="BP45" s="94">
        <v>0</v>
      </c>
      <c r="BQ45" s="94">
        <v>0</v>
      </c>
      <c r="BR45" s="94">
        <v>0</v>
      </c>
      <c r="BS45" s="94">
        <v>0</v>
      </c>
      <c r="BT45" s="94">
        <v>0</v>
      </c>
      <c r="BU45" s="94"/>
      <c r="BV45" s="94"/>
      <c r="BW45" s="94"/>
      <c r="BX45" s="94"/>
      <c r="BY45" s="94"/>
      <c r="BZ45" s="94">
        <v>0</v>
      </c>
    </row>
    <row r="46" spans="1:79" s="2" customFormat="1" ht="11.45" customHeight="1" x14ac:dyDescent="0.2">
      <c r="A46" s="95"/>
      <c r="B46" s="312"/>
      <c r="C46" s="347">
        <v>9401</v>
      </c>
      <c r="D46" s="312"/>
      <c r="E46" s="227"/>
      <c r="F46" s="228"/>
      <c r="G46" s="228"/>
      <c r="H46" s="353" t="s">
        <v>796</v>
      </c>
      <c r="I46" s="354"/>
      <c r="J46" s="259"/>
      <c r="K46" s="358">
        <v>0</v>
      </c>
      <c r="L46" s="352"/>
      <c r="M46" s="352"/>
      <c r="N46" s="352"/>
      <c r="O46" s="352"/>
      <c r="P46" s="352"/>
      <c r="Q46" s="358">
        <v>0</v>
      </c>
      <c r="R46" s="101"/>
      <c r="S46" s="102"/>
      <c r="T46" s="228"/>
      <c r="U46" s="358">
        <v>0</v>
      </c>
      <c r="V46" s="227"/>
      <c r="W46" s="5"/>
      <c r="X46" s="97">
        <v>9401</v>
      </c>
      <c r="Y46" s="83"/>
      <c r="AE46" s="93"/>
      <c r="AF46" s="93"/>
      <c r="AG46" s="93"/>
      <c r="AH46" s="93"/>
      <c r="AI46" s="93"/>
      <c r="AJ46" s="93"/>
      <c r="AK46" s="93"/>
      <c r="AL46" s="93"/>
      <c r="AM46" s="93"/>
      <c r="AN46" s="93"/>
      <c r="AO46" s="93"/>
      <c r="AP46" s="93"/>
      <c r="AQ46" s="93"/>
      <c r="AR46" s="93"/>
      <c r="AS46" s="93"/>
      <c r="AT46" s="93"/>
      <c r="AU46" s="93"/>
      <c r="AV46" s="93"/>
      <c r="AW46" s="93"/>
      <c r="AX46" s="93"/>
      <c r="AY46" s="93"/>
      <c r="AZ46" s="93"/>
    </row>
    <row r="47" spans="1:79" s="2" customFormat="1" ht="11.45" customHeight="1" x14ac:dyDescent="0.15">
      <c r="A47" s="95"/>
      <c r="B47" s="312"/>
      <c r="C47" s="352"/>
      <c r="D47" s="352"/>
      <c r="E47" s="352"/>
      <c r="F47" s="352"/>
      <c r="G47" s="352"/>
      <c r="H47" s="352"/>
      <c r="I47" s="352"/>
      <c r="J47" s="352"/>
      <c r="K47" s="352"/>
      <c r="L47" s="352"/>
      <c r="M47" s="352"/>
      <c r="N47" s="352"/>
      <c r="O47" s="352"/>
      <c r="P47" s="352"/>
      <c r="Q47" s="352"/>
      <c r="R47" s="352"/>
      <c r="S47" s="352"/>
      <c r="T47" s="352"/>
      <c r="U47" s="352"/>
      <c r="V47" s="352"/>
      <c r="W47" s="373"/>
      <c r="X47" s="373"/>
      <c r="Y47" s="373"/>
      <c r="Z47" s="373"/>
      <c r="AA47" s="373"/>
      <c r="AB47" s="373"/>
      <c r="AC47" s="373"/>
      <c r="AD47" s="373"/>
      <c r="AE47" s="373"/>
      <c r="AF47" s="373"/>
      <c r="AG47" s="373"/>
      <c r="AH47" s="373"/>
      <c r="AI47" s="373"/>
      <c r="AJ47" s="373"/>
      <c r="AK47" s="373"/>
      <c r="AL47" s="373"/>
      <c r="AM47" s="373"/>
      <c r="AN47" s="373"/>
      <c r="AO47" s="373"/>
      <c r="AP47" s="373"/>
      <c r="AQ47" s="373"/>
      <c r="AR47" s="373"/>
      <c r="AS47" s="373"/>
      <c r="AT47" s="373"/>
      <c r="AU47" s="373"/>
      <c r="AV47" s="373"/>
      <c r="AW47" s="373"/>
      <c r="AX47" s="373"/>
      <c r="AY47" s="373"/>
      <c r="AZ47" s="373"/>
      <c r="BA47" s="373"/>
      <c r="BB47" s="373"/>
      <c r="BC47" s="373"/>
      <c r="BD47" s="373"/>
      <c r="BE47" s="373"/>
      <c r="BF47" s="373"/>
      <c r="BG47" s="373"/>
      <c r="BH47" s="373"/>
      <c r="BI47" s="373"/>
      <c r="BJ47" s="373"/>
      <c r="BK47" s="373"/>
      <c r="BL47" s="373"/>
      <c r="BM47" s="373"/>
      <c r="BN47" s="373"/>
      <c r="BO47" s="373"/>
      <c r="BP47" s="373"/>
      <c r="BQ47" s="373"/>
      <c r="BR47" s="373"/>
      <c r="BS47" s="373"/>
      <c r="BT47" s="373"/>
      <c r="BU47" s="373"/>
      <c r="BV47" s="373"/>
      <c r="BW47" s="373"/>
      <c r="BX47" s="373"/>
      <c r="BY47" s="373"/>
      <c r="BZ47" s="373"/>
      <c r="CA47" s="373"/>
    </row>
    <row r="48" spans="1:79" s="2" customFormat="1" ht="11.45" customHeight="1" x14ac:dyDescent="0.15">
      <c r="A48" s="95"/>
      <c r="B48" s="374"/>
      <c r="C48" s="374"/>
      <c r="D48" s="374"/>
      <c r="E48" s="374"/>
      <c r="F48" s="374"/>
      <c r="G48" s="374"/>
      <c r="H48" s="374"/>
      <c r="I48" s="374"/>
      <c r="J48" s="374"/>
      <c r="K48" s="374"/>
      <c r="L48" s="374"/>
      <c r="M48" s="374"/>
      <c r="N48" s="374"/>
      <c r="O48" s="374"/>
      <c r="P48" s="374"/>
      <c r="Q48" s="374"/>
      <c r="R48" s="374"/>
      <c r="S48" s="374"/>
      <c r="T48" s="374"/>
      <c r="U48" s="374"/>
      <c r="V48" s="374"/>
      <c r="W48" s="373"/>
      <c r="X48" s="373"/>
      <c r="Y48" s="373"/>
      <c r="Z48" s="373"/>
      <c r="AA48" s="373"/>
      <c r="AB48" s="373"/>
      <c r="AC48" s="373"/>
      <c r="AD48" s="373"/>
      <c r="AE48" s="373"/>
      <c r="AF48" s="373"/>
      <c r="AG48" s="373"/>
      <c r="AH48" s="373"/>
      <c r="AI48" s="373"/>
      <c r="AJ48" s="373"/>
      <c r="AK48" s="373"/>
      <c r="AL48" s="373"/>
      <c r="AM48" s="373"/>
      <c r="AN48" s="373"/>
      <c r="AO48" s="373"/>
      <c r="AP48" s="373"/>
      <c r="AQ48" s="373"/>
      <c r="AR48" s="373"/>
      <c r="AS48" s="373"/>
      <c r="AT48" s="373"/>
      <c r="AU48" s="373"/>
      <c r="AV48" s="373"/>
      <c r="AW48" s="373"/>
      <c r="AX48" s="373"/>
      <c r="AY48" s="373"/>
      <c r="AZ48" s="373"/>
      <c r="BA48" s="373"/>
      <c r="BB48" s="373"/>
      <c r="BC48" s="373"/>
      <c r="BD48" s="373"/>
      <c r="BE48" s="373"/>
      <c r="BF48" s="373"/>
      <c r="BG48" s="373"/>
      <c r="BH48" s="373"/>
      <c r="BI48" s="373"/>
      <c r="BJ48" s="373"/>
      <c r="BK48" s="373"/>
      <c r="BL48" s="373"/>
      <c r="BM48" s="373"/>
      <c r="BN48" s="373"/>
      <c r="BO48" s="373"/>
      <c r="BP48" s="373"/>
      <c r="BQ48" s="373"/>
      <c r="BR48" s="373"/>
      <c r="BS48" s="373"/>
      <c r="BT48" s="373"/>
      <c r="BU48" s="373"/>
      <c r="BV48" s="373"/>
      <c r="BW48" s="373"/>
      <c r="BX48" s="373"/>
      <c r="BY48" s="373"/>
      <c r="BZ48" s="373"/>
      <c r="CA48" s="373"/>
    </row>
    <row r="49" spans="1:79" s="2" customFormat="1" ht="11.45" customHeight="1" x14ac:dyDescent="0.15">
      <c r="A49" s="95"/>
      <c r="B49" s="374"/>
      <c r="C49" s="374"/>
      <c r="D49" s="374"/>
      <c r="E49" s="374"/>
      <c r="F49" s="374"/>
      <c r="G49" s="374"/>
      <c r="H49" s="374"/>
      <c r="I49" s="374"/>
      <c r="J49" s="374"/>
      <c r="K49" s="374"/>
      <c r="L49" s="374"/>
      <c r="M49" s="374"/>
      <c r="N49" s="374"/>
      <c r="O49" s="374"/>
      <c r="P49" s="374"/>
      <c r="Q49" s="374"/>
      <c r="R49" s="374"/>
      <c r="S49" s="374"/>
      <c r="T49" s="374"/>
      <c r="U49" s="374"/>
      <c r="V49" s="374"/>
      <c r="W49" s="373"/>
      <c r="X49" s="373"/>
      <c r="Y49" s="373"/>
      <c r="Z49" s="373"/>
      <c r="AA49" s="373"/>
      <c r="AB49" s="373"/>
      <c r="AC49" s="373"/>
      <c r="AD49" s="373"/>
      <c r="AE49" s="373"/>
      <c r="AF49" s="373"/>
      <c r="AG49" s="373"/>
      <c r="AH49" s="373"/>
      <c r="AI49" s="373"/>
      <c r="AJ49" s="373"/>
      <c r="AK49" s="373"/>
      <c r="AL49" s="373"/>
      <c r="AM49" s="373"/>
      <c r="AN49" s="373"/>
      <c r="AO49" s="373"/>
      <c r="AP49" s="373"/>
      <c r="AQ49" s="373"/>
      <c r="AR49" s="373"/>
      <c r="AS49" s="373"/>
      <c r="AT49" s="373"/>
      <c r="AU49" s="373"/>
      <c r="AV49" s="373"/>
      <c r="AW49" s="373"/>
      <c r="AX49" s="373"/>
      <c r="AY49" s="373"/>
      <c r="AZ49" s="373"/>
      <c r="BA49" s="373"/>
      <c r="BB49" s="373"/>
      <c r="BC49" s="373"/>
      <c r="BD49" s="373"/>
      <c r="BE49" s="373"/>
      <c r="BF49" s="373"/>
      <c r="BG49" s="373"/>
      <c r="BH49" s="373"/>
      <c r="BI49" s="373"/>
      <c r="BJ49" s="373"/>
      <c r="BK49" s="373"/>
      <c r="BL49" s="373"/>
      <c r="BM49" s="373"/>
      <c r="BN49" s="373"/>
      <c r="BO49" s="373"/>
      <c r="BP49" s="373"/>
      <c r="BQ49" s="373"/>
      <c r="BR49" s="373"/>
      <c r="BS49" s="373"/>
      <c r="BT49" s="373"/>
      <c r="BU49" s="373"/>
      <c r="BV49" s="373"/>
      <c r="BW49" s="373"/>
      <c r="BX49" s="373"/>
      <c r="BY49" s="373"/>
      <c r="BZ49" s="373"/>
      <c r="CA49" s="373"/>
    </row>
    <row r="50" spans="1:79" s="2" customFormat="1" ht="11.45" customHeight="1" x14ac:dyDescent="0.15">
      <c r="A50" s="95"/>
      <c r="B50" s="374"/>
      <c r="C50" s="374"/>
      <c r="D50" s="374"/>
      <c r="E50" s="374"/>
      <c r="F50" s="374"/>
      <c r="G50" s="374"/>
      <c r="H50" s="374"/>
      <c r="I50" s="374"/>
      <c r="J50" s="374"/>
      <c r="K50" s="374"/>
      <c r="L50" s="374"/>
      <c r="M50" s="374"/>
      <c r="N50" s="374"/>
      <c r="O50" s="374"/>
      <c r="P50" s="374"/>
      <c r="Q50" s="374"/>
      <c r="R50" s="374"/>
      <c r="S50" s="374"/>
      <c r="T50" s="374"/>
      <c r="U50" s="374"/>
      <c r="V50" s="374"/>
      <c r="W50" s="373"/>
      <c r="X50" s="373"/>
      <c r="Y50" s="373"/>
      <c r="Z50" s="373"/>
      <c r="AA50" s="373"/>
      <c r="AB50" s="373"/>
      <c r="AC50" s="373"/>
      <c r="AD50" s="373"/>
      <c r="AE50" s="373"/>
      <c r="AF50" s="373"/>
      <c r="AG50" s="373"/>
      <c r="AH50" s="373"/>
      <c r="AI50" s="373"/>
      <c r="AJ50" s="373"/>
      <c r="AK50" s="373"/>
      <c r="AL50" s="373"/>
      <c r="AM50" s="373"/>
      <c r="AN50" s="373"/>
      <c r="AO50" s="373"/>
      <c r="AP50" s="373"/>
      <c r="AQ50" s="373"/>
      <c r="AR50" s="373"/>
      <c r="AS50" s="373"/>
      <c r="AT50" s="373"/>
      <c r="AU50" s="373"/>
      <c r="AV50" s="373"/>
      <c r="AW50" s="373"/>
      <c r="AX50" s="373"/>
      <c r="AY50" s="373"/>
      <c r="AZ50" s="373"/>
      <c r="BA50" s="373"/>
      <c r="BB50" s="373"/>
      <c r="BC50" s="373"/>
      <c r="BD50" s="373"/>
      <c r="BE50" s="373"/>
      <c r="BF50" s="373"/>
      <c r="BG50" s="373"/>
      <c r="BH50" s="373"/>
      <c r="BI50" s="373"/>
      <c r="BJ50" s="373"/>
      <c r="BK50" s="373"/>
      <c r="BL50" s="373"/>
      <c r="BM50" s="373"/>
      <c r="BN50" s="373"/>
      <c r="BO50" s="373"/>
      <c r="BP50" s="373"/>
      <c r="BQ50" s="373"/>
      <c r="BR50" s="373"/>
      <c r="BS50" s="373"/>
      <c r="BT50" s="373"/>
      <c r="BU50" s="373"/>
      <c r="BV50" s="373"/>
      <c r="BW50" s="373"/>
      <c r="BX50" s="373"/>
      <c r="BY50" s="373"/>
      <c r="BZ50" s="373"/>
      <c r="CA50" s="373"/>
    </row>
    <row r="51" spans="1:79" x14ac:dyDescent="0.2"/>
  </sheetData>
  <mergeCells count="18">
    <mergeCell ref="S19:S20"/>
    <mergeCell ref="U19:U20"/>
    <mergeCell ref="I19:I20"/>
    <mergeCell ref="J19:J20"/>
    <mergeCell ref="K19:K20"/>
    <mergeCell ref="E19:E20"/>
    <mergeCell ref="F19:F20"/>
    <mergeCell ref="G19:G20"/>
    <mergeCell ref="H19:H20"/>
    <mergeCell ref="U21:U22"/>
    <mergeCell ref="I21:I22"/>
    <mergeCell ref="J21:J22"/>
    <mergeCell ref="K21:K22"/>
    <mergeCell ref="S21:S22"/>
    <mergeCell ref="E21:E22"/>
    <mergeCell ref="F21:F22"/>
    <mergeCell ref="G21:G22"/>
    <mergeCell ref="H21:H22"/>
  </mergeCells>
  <phoneticPr fontId="9" type="noConversion"/>
  <conditionalFormatting sqref="AF26:AF45">
    <cfRule type="cellIs" dxfId="28" priority="1" stopIfTrue="1" operator="equal">
      <formula>"OK"</formula>
    </cfRule>
    <cfRule type="cellIs" dxfId="27" priority="2" stopIfTrue="1" operator="equal">
      <formula>"VERIFY"</formula>
    </cfRule>
  </conditionalFormatting>
  <conditionalFormatting sqref="AE26:AE45">
    <cfRule type="cellIs" dxfId="26" priority="3" stopIfTrue="1" operator="equal">
      <formula>"OK"</formula>
    </cfRule>
    <cfRule type="cellIs" dxfId="25" priority="4" stopIfTrue="1" operator="equal">
      <formula>"VERIFY"</formula>
    </cfRule>
  </conditionalFormatting>
  <dataValidations count="1">
    <dataValidation allowBlank="1" showInputMessage="1" showErrorMessage="1" sqref="A1:XFD1048576"/>
  </dataValidations>
  <printOptions horizontalCentered="1"/>
  <pageMargins left="0" right="0" top="0.51181102362204722" bottom="0" header="0.51181102362204722" footer="0"/>
  <pageSetup pageOrder="overThenDown"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CA52"/>
  <sheetViews>
    <sheetView showGridLines="0" workbookViewId="0"/>
  </sheetViews>
  <sheetFormatPr defaultColWidth="0" defaultRowHeight="12.75" zeroHeight="1" x14ac:dyDescent="0.2"/>
  <cols>
    <col min="1" max="1" width="1.7109375" style="216" customWidth="1"/>
    <col min="2" max="2" width="0.85546875" style="81" customWidth="1"/>
    <col min="3" max="3" width="4.28515625" style="82" customWidth="1"/>
    <col min="4" max="4" width="0.85546875" style="81" customWidth="1"/>
    <col min="5" max="5" width="3.7109375" style="153" customWidth="1"/>
    <col min="6" max="6" width="3.85546875" style="1" customWidth="1"/>
    <col min="7" max="7" width="11.28515625" style="1" customWidth="1"/>
    <col min="8" max="8" width="16.28515625" style="1" customWidth="1"/>
    <col min="9" max="9" width="6.5703125" style="1" customWidth="1"/>
    <col min="10" max="10" width="5.5703125" style="154" customWidth="1"/>
    <col min="11" max="11" width="10.7109375" style="1" customWidth="1"/>
    <col min="12" max="14" width="8" style="1" customWidth="1"/>
    <col min="15" max="15" width="8.28515625" style="1" customWidth="1"/>
    <col min="16" max="16" width="0.85546875" style="1" customWidth="1"/>
    <col min="17" max="19" width="9.7109375" style="1" customWidth="1"/>
    <col min="20" max="20" width="0.85546875" style="1" customWidth="1"/>
    <col min="21" max="21" width="9.7109375" style="1" customWidth="1"/>
    <col min="22" max="22" width="0.85546875" style="1" customWidth="1"/>
    <col min="23" max="23" width="1.7109375" style="4" customWidth="1"/>
    <col min="24" max="24" width="5.7109375" style="4" customWidth="1"/>
    <col min="25" max="25" width="5.7109375" style="92" customWidth="1"/>
    <col min="26" max="26" width="12.7109375" style="4" customWidth="1"/>
    <col min="27" max="29" width="4.7109375" style="4" hidden="1" customWidth="1"/>
    <col min="30" max="30" width="0.85546875" style="4" customWidth="1"/>
    <col min="31" max="31" width="7" style="4" bestFit="1" customWidth="1"/>
    <col min="32" max="32" width="0.85546875" style="4" customWidth="1"/>
    <col min="33" max="50" width="3.28515625" style="4" customWidth="1"/>
    <col min="51" max="51" width="1.7109375" style="4" customWidth="1"/>
    <col min="52" max="52" width="2.7109375" style="4" hidden="1" customWidth="1"/>
    <col min="53" max="53" width="7.7109375" style="4" hidden="1" customWidth="1"/>
    <col min="54" max="54" width="4.7109375" style="4" hidden="1" customWidth="1"/>
    <col min="55" max="55" width="7.7109375" style="4" hidden="1" customWidth="1"/>
    <col min="56" max="56" width="4.7109375" style="4" hidden="1" customWidth="1"/>
    <col min="57" max="57" width="8.7109375" style="4" hidden="1" customWidth="1"/>
    <col min="58" max="59" width="7.7109375" style="4" hidden="1" customWidth="1"/>
    <col min="60" max="60" width="7.85546875" style="4" hidden="1" customWidth="1"/>
    <col min="61" max="64" width="8.7109375" style="4" hidden="1" customWidth="1"/>
    <col min="65" max="66" width="4.7109375" style="4" hidden="1" customWidth="1"/>
    <col min="67" max="68" width="8.7109375" style="4" hidden="1" customWidth="1"/>
    <col min="69" max="69" width="0" style="4" hidden="1" customWidth="1"/>
    <col min="70" max="70" width="9.42578125" style="4" hidden="1" customWidth="1"/>
    <col min="71" max="72" width="10.85546875" style="4" hidden="1" customWidth="1"/>
    <col min="73" max="74" width="7.5703125" style="4" hidden="1" customWidth="1"/>
    <col min="75" max="75" width="9" style="4" hidden="1" customWidth="1"/>
    <col min="76" max="76" width="12" style="4" hidden="1" customWidth="1"/>
    <col min="77" max="77" width="7.28515625" style="4" hidden="1" customWidth="1"/>
    <col min="78" max="78" width="13.28515625" style="4" hidden="1" customWidth="1"/>
    <col min="79" max="79" width="2.7109375" style="4" customWidth="1"/>
    <col min="80" max="16384" width="9.140625" style="4" hidden="1"/>
  </cols>
  <sheetData>
    <row r="1" spans="1:78" s="155" customFormat="1" ht="9.9499999999999993" customHeight="1" x14ac:dyDescent="0.2">
      <c r="A1" s="799"/>
      <c r="B1" s="198"/>
      <c r="C1" s="796" t="s">
        <v>2857</v>
      </c>
      <c r="D1" s="198"/>
      <c r="E1" s="131"/>
      <c r="F1" s="199"/>
      <c r="G1" s="199"/>
      <c r="H1" s="131"/>
      <c r="I1" s="199"/>
      <c r="J1" s="199"/>
      <c r="K1" s="199"/>
      <c r="L1" s="199"/>
      <c r="M1" s="199"/>
      <c r="N1" s="199"/>
      <c r="O1" s="199"/>
      <c r="P1" s="199"/>
      <c r="Q1" s="199"/>
      <c r="R1" s="199"/>
      <c r="S1" s="199"/>
      <c r="T1" s="199"/>
      <c r="U1" s="824">
        <v>42893.551106597224</v>
      </c>
      <c r="V1" s="199"/>
      <c r="AA1" s="155" t="s">
        <v>2419</v>
      </c>
      <c r="AB1" s="155" t="s">
        <v>2419</v>
      </c>
      <c r="AC1" s="155" t="s">
        <v>2419</v>
      </c>
      <c r="AZ1" s="155" t="s">
        <v>2419</v>
      </c>
      <c r="BA1" s="155" t="s">
        <v>2419</v>
      </c>
      <c r="BB1" s="155" t="s">
        <v>2419</v>
      </c>
      <c r="BC1" s="155" t="s">
        <v>2419</v>
      </c>
      <c r="BD1" s="155" t="s">
        <v>2419</v>
      </c>
      <c r="BE1" s="155" t="s">
        <v>2419</v>
      </c>
      <c r="BF1" s="155" t="s">
        <v>2419</v>
      </c>
      <c r="BG1" s="155" t="s">
        <v>2419</v>
      </c>
      <c r="BH1" s="155" t="s">
        <v>2419</v>
      </c>
      <c r="BI1" s="155" t="s">
        <v>2419</v>
      </c>
      <c r="BJ1" s="155" t="s">
        <v>2419</v>
      </c>
      <c r="BK1" s="155" t="s">
        <v>2419</v>
      </c>
      <c r="BL1" s="155" t="s">
        <v>2419</v>
      </c>
      <c r="BM1" s="155" t="s">
        <v>2419</v>
      </c>
      <c r="BN1" s="155" t="s">
        <v>2419</v>
      </c>
      <c r="BO1" s="155" t="s">
        <v>2419</v>
      </c>
      <c r="BP1" s="155" t="s">
        <v>2419</v>
      </c>
      <c r="BQ1" s="155" t="s">
        <v>2419</v>
      </c>
      <c r="BR1" s="155" t="s">
        <v>2419</v>
      </c>
      <c r="BS1" s="155" t="s">
        <v>2419</v>
      </c>
      <c r="BT1" s="155" t="s">
        <v>2419</v>
      </c>
      <c r="BU1" s="155" t="s">
        <v>2419</v>
      </c>
      <c r="BV1" s="155" t="s">
        <v>2419</v>
      </c>
      <c r="BW1" s="155" t="s">
        <v>2419</v>
      </c>
      <c r="BX1" s="155" t="s">
        <v>2419</v>
      </c>
      <c r="BY1" s="155" t="s">
        <v>2419</v>
      </c>
      <c r="BZ1" s="155" t="s">
        <v>2419</v>
      </c>
    </row>
    <row r="2" spans="1:78" s="150" customFormat="1" ht="6" customHeight="1" x14ac:dyDescent="0.2">
      <c r="A2" s="213"/>
      <c r="B2" s="1258"/>
      <c r="C2" s="1218" t="s">
        <v>2703</v>
      </c>
      <c r="D2" s="1259"/>
      <c r="E2" s="1258"/>
      <c r="F2" s="1260"/>
      <c r="G2" s="1262"/>
      <c r="H2" s="1261"/>
      <c r="I2" s="1260"/>
      <c r="J2" s="1262"/>
      <c r="K2" s="1260"/>
      <c r="L2" s="1261"/>
      <c r="M2" s="1261"/>
      <c r="N2" s="1261"/>
      <c r="O2" s="1261"/>
      <c r="P2" s="1261"/>
      <c r="Q2" s="1261"/>
      <c r="R2" s="1261"/>
      <c r="S2" s="1261"/>
      <c r="T2" s="1261"/>
      <c r="U2" s="1278"/>
      <c r="V2" s="1261"/>
      <c r="Y2" s="156"/>
      <c r="AE2" s="156"/>
      <c r="AF2" s="156"/>
      <c r="AG2" s="156"/>
      <c r="AH2" s="156"/>
      <c r="AI2" s="156"/>
      <c r="AJ2" s="156"/>
      <c r="AK2" s="156"/>
      <c r="AL2" s="156"/>
      <c r="AM2" s="156"/>
      <c r="AN2" s="156"/>
      <c r="AO2" s="156"/>
      <c r="AP2" s="156"/>
      <c r="AQ2" s="156"/>
      <c r="AR2" s="156"/>
      <c r="AS2" s="156"/>
      <c r="AT2" s="156"/>
      <c r="AU2" s="156"/>
      <c r="AV2" s="156"/>
      <c r="AW2" s="156"/>
      <c r="AX2" s="156"/>
      <c r="AY2" s="156"/>
      <c r="AZ2" s="156"/>
      <c r="BA2" s="156"/>
      <c r="BB2" s="156"/>
      <c r="BC2" s="156"/>
      <c r="BD2" s="156"/>
      <c r="BE2" s="156"/>
      <c r="BF2" s="156"/>
      <c r="BG2" s="156"/>
      <c r="BH2" s="156"/>
      <c r="BI2" s="156"/>
      <c r="BJ2" s="156"/>
      <c r="BK2" s="156"/>
      <c r="BL2" s="156"/>
      <c r="BM2" s="156"/>
      <c r="BN2" s="156"/>
      <c r="BO2" s="156"/>
      <c r="BP2" s="156"/>
      <c r="BQ2" s="156"/>
      <c r="BR2" s="156"/>
      <c r="BS2" s="156"/>
      <c r="BT2" s="156"/>
      <c r="BU2" s="156"/>
      <c r="BV2" s="156"/>
      <c r="BW2" s="156"/>
      <c r="BX2" s="156"/>
      <c r="BY2" s="156"/>
      <c r="BZ2" s="156"/>
    </row>
    <row r="3" spans="1:78" s="151" customFormat="1" ht="17.100000000000001" customHeight="1" x14ac:dyDescent="0.2">
      <c r="A3" s="209"/>
      <c r="B3" s="1264"/>
      <c r="C3" s="1220" t="s">
        <v>2860</v>
      </c>
      <c r="D3" s="1265"/>
      <c r="E3" s="1264"/>
      <c r="F3" s="1266"/>
      <c r="G3" s="1268"/>
      <c r="H3" s="1267"/>
      <c r="I3" s="1266"/>
      <c r="J3" s="1268"/>
      <c r="K3" s="1266"/>
      <c r="L3" s="1267"/>
      <c r="M3" s="1267"/>
      <c r="N3" s="1267"/>
      <c r="O3" s="1267"/>
      <c r="P3" s="1267"/>
      <c r="Q3" s="1267"/>
      <c r="R3" s="1267"/>
      <c r="S3" s="1267"/>
      <c r="T3" s="1267"/>
      <c r="U3" s="1223" t="s">
        <v>2580</v>
      </c>
      <c r="V3" s="1267"/>
      <c r="Y3" s="160"/>
      <c r="AE3" s="161"/>
      <c r="AF3" s="161"/>
      <c r="AG3" s="161"/>
      <c r="AH3" s="161"/>
      <c r="AI3" s="161"/>
      <c r="AJ3" s="161"/>
      <c r="AK3" s="161"/>
      <c r="AL3" s="161"/>
      <c r="AM3" s="161"/>
      <c r="AN3" s="161"/>
      <c r="AO3" s="161"/>
      <c r="AP3" s="161"/>
      <c r="AQ3" s="161"/>
      <c r="AR3" s="161"/>
      <c r="AS3" s="161"/>
      <c r="AT3" s="161"/>
      <c r="AU3" s="161"/>
      <c r="AV3" s="161"/>
      <c r="AW3" s="161"/>
      <c r="AX3" s="161"/>
      <c r="AY3" s="161"/>
      <c r="AZ3" s="161"/>
      <c r="BA3" s="161"/>
      <c r="BB3" s="161"/>
      <c r="BC3" s="161"/>
      <c r="BD3" s="161"/>
      <c r="BE3" s="161"/>
      <c r="BF3" s="161"/>
      <c r="BG3" s="161"/>
      <c r="BH3" s="161"/>
      <c r="BI3" s="161"/>
      <c r="BJ3" s="161"/>
      <c r="BK3" s="161"/>
      <c r="BL3" s="161"/>
      <c r="BM3" s="160"/>
      <c r="BN3" s="160"/>
      <c r="BO3" s="160"/>
      <c r="BP3" s="160"/>
      <c r="BQ3" s="160"/>
      <c r="BR3" s="160"/>
      <c r="BS3" s="160"/>
      <c r="BT3" s="160"/>
      <c r="BU3" s="161"/>
      <c r="BV3" s="161"/>
      <c r="BW3" s="161"/>
      <c r="BX3" s="161"/>
      <c r="BY3" s="161"/>
      <c r="BZ3" s="161"/>
    </row>
    <row r="4" spans="1:78" s="146" customFormat="1" ht="15" customHeight="1" x14ac:dyDescent="0.2">
      <c r="A4" s="162"/>
      <c r="B4" s="1224"/>
      <c r="C4" s="1225" t="s">
        <v>2861</v>
      </c>
      <c r="D4" s="1226"/>
      <c r="E4" s="1227"/>
      <c r="F4" s="1269"/>
      <c r="G4" s="1271"/>
      <c r="H4" s="1270"/>
      <c r="I4" s="1269"/>
      <c r="J4" s="1271"/>
      <c r="K4" s="1272"/>
      <c r="L4" s="1269"/>
      <c r="M4" s="1269"/>
      <c r="N4" s="1269"/>
      <c r="O4" s="1269"/>
      <c r="P4" s="1269"/>
      <c r="Q4" s="1269"/>
      <c r="R4" s="1269"/>
      <c r="S4" s="1269"/>
      <c r="T4" s="1269"/>
      <c r="U4" s="1229" t="s">
        <v>828</v>
      </c>
      <c r="V4" s="1272"/>
      <c r="Y4" s="162"/>
      <c r="AE4" s="163"/>
      <c r="AF4" s="163"/>
      <c r="AG4" s="163"/>
      <c r="AH4" s="163"/>
      <c r="AI4" s="163"/>
      <c r="AJ4" s="163"/>
      <c r="AK4" s="163"/>
      <c r="AL4" s="163"/>
      <c r="AM4" s="163"/>
      <c r="AN4" s="163"/>
      <c r="AO4" s="163"/>
      <c r="AP4" s="163"/>
      <c r="AQ4" s="163"/>
      <c r="AR4" s="163"/>
      <c r="AS4" s="163"/>
      <c r="AT4" s="163"/>
      <c r="AU4" s="163"/>
      <c r="AV4" s="163"/>
      <c r="AW4" s="163"/>
      <c r="AX4" s="163"/>
      <c r="AY4" s="163"/>
      <c r="AZ4" s="163"/>
      <c r="BA4" s="163"/>
      <c r="BB4" s="163"/>
      <c r="BC4" s="163"/>
      <c r="BD4" s="163"/>
      <c r="BE4" s="163"/>
      <c r="BF4" s="163"/>
      <c r="BG4" s="163"/>
      <c r="BH4" s="163"/>
      <c r="BI4" s="163"/>
      <c r="BJ4" s="163"/>
      <c r="BK4" s="163"/>
      <c r="BL4" s="163"/>
      <c r="BM4" s="162"/>
      <c r="BN4" s="162"/>
      <c r="BO4" s="162"/>
      <c r="BP4" s="162"/>
      <c r="BQ4" s="162"/>
      <c r="BR4" s="162"/>
      <c r="BS4" s="162"/>
      <c r="BT4" s="162"/>
      <c r="BU4" s="163"/>
      <c r="BV4" s="163"/>
      <c r="BW4" s="163"/>
      <c r="BX4" s="163"/>
      <c r="BY4" s="163"/>
      <c r="BZ4" s="163"/>
    </row>
    <row r="5" spans="1:78" s="146" customFormat="1" ht="11.1" customHeight="1" x14ac:dyDescent="0.2">
      <c r="A5" s="162"/>
      <c r="B5" s="1227"/>
      <c r="C5" s="1230" t="s">
        <v>2862</v>
      </c>
      <c r="D5" s="1227"/>
      <c r="E5" s="1227"/>
      <c r="F5" s="1270"/>
      <c r="G5" s="1273"/>
      <c r="H5" s="1270"/>
      <c r="I5" s="1270"/>
      <c r="J5" s="1270"/>
      <c r="K5" s="1270"/>
      <c r="L5" s="1269"/>
      <c r="M5" s="1269"/>
      <c r="N5" s="1269"/>
      <c r="O5" s="1269"/>
      <c r="P5" s="1269"/>
      <c r="Q5" s="1269"/>
      <c r="R5" s="1269"/>
      <c r="S5" s="1269"/>
      <c r="T5" s="1269"/>
      <c r="U5" s="1233" t="s">
        <v>2863</v>
      </c>
      <c r="V5" s="1272"/>
      <c r="Y5" s="162"/>
      <c r="AE5" s="162"/>
      <c r="AF5" s="162"/>
      <c r="AG5" s="162"/>
      <c r="AH5" s="162"/>
      <c r="AI5" s="162"/>
      <c r="AJ5" s="162"/>
      <c r="AK5" s="162"/>
      <c r="AL5" s="162"/>
      <c r="AM5" s="162"/>
      <c r="AN5" s="162"/>
      <c r="AO5" s="162"/>
      <c r="AP5" s="162"/>
      <c r="AQ5" s="162"/>
      <c r="AR5" s="162"/>
      <c r="AS5" s="162"/>
      <c r="AT5" s="162"/>
      <c r="AU5" s="162"/>
      <c r="AV5" s="162"/>
      <c r="AW5" s="162"/>
      <c r="AX5" s="162"/>
      <c r="AY5" s="162"/>
      <c r="AZ5" s="162"/>
      <c r="BA5" s="162"/>
      <c r="BB5" s="162"/>
      <c r="BC5" s="162"/>
      <c r="BD5" s="162"/>
      <c r="BE5" s="162"/>
      <c r="BF5" s="162"/>
      <c r="BG5" s="162"/>
      <c r="BH5" s="162"/>
      <c r="BI5" s="162"/>
      <c r="BJ5" s="162"/>
      <c r="BK5" s="162"/>
      <c r="BL5" s="162"/>
      <c r="BM5" s="162"/>
      <c r="BN5" s="162"/>
      <c r="BO5" s="162"/>
      <c r="BP5" s="162"/>
      <c r="BQ5" s="162"/>
      <c r="BR5" s="162"/>
      <c r="BS5" s="162"/>
      <c r="BT5" s="162"/>
      <c r="BU5" s="162"/>
      <c r="BV5" s="162"/>
      <c r="BW5" s="162"/>
      <c r="BX5" s="162"/>
      <c r="BY5" s="162"/>
      <c r="BZ5" s="162"/>
    </row>
    <row r="6" spans="1:78" s="151" customFormat="1" ht="17.100000000000001" hidden="1" customHeight="1" x14ac:dyDescent="0.2">
      <c r="A6" s="209"/>
      <c r="B6" s="1264"/>
      <c r="C6" s="1220" t="s">
        <v>2864</v>
      </c>
      <c r="D6" s="1265"/>
      <c r="E6" s="1264"/>
      <c r="F6" s="1266"/>
      <c r="G6" s="1280"/>
      <c r="H6" s="1267"/>
      <c r="I6" s="1266"/>
      <c r="J6" s="1274"/>
      <c r="K6" s="1266"/>
      <c r="L6" s="1267"/>
      <c r="M6" s="1267"/>
      <c r="N6" s="1267"/>
      <c r="O6" s="1267"/>
      <c r="P6" s="1267"/>
      <c r="Q6" s="1267"/>
      <c r="R6" s="1267"/>
      <c r="S6" s="1267"/>
      <c r="T6" s="1267"/>
      <c r="U6" s="1223" t="s">
        <v>2495</v>
      </c>
      <c r="V6" s="1267"/>
      <c r="Y6" s="160"/>
      <c r="AE6" s="160"/>
      <c r="AF6" s="160"/>
      <c r="AG6" s="160"/>
      <c r="AH6" s="160"/>
      <c r="AI6" s="160"/>
      <c r="AJ6" s="160"/>
      <c r="AK6" s="160"/>
      <c r="AL6" s="160"/>
      <c r="AM6" s="160"/>
      <c r="AN6" s="160"/>
      <c r="AO6" s="160"/>
      <c r="AP6" s="160"/>
      <c r="AQ6" s="160"/>
      <c r="AR6" s="160"/>
      <c r="AS6" s="160"/>
      <c r="AT6" s="160"/>
      <c r="AU6" s="160"/>
      <c r="AV6" s="160"/>
      <c r="AW6" s="160"/>
      <c r="AX6" s="160"/>
      <c r="AY6" s="160"/>
      <c r="AZ6" s="160"/>
      <c r="BA6" s="160"/>
      <c r="BB6" s="160"/>
      <c r="BC6" s="160"/>
      <c r="BD6" s="160"/>
      <c r="BE6" s="160"/>
      <c r="BF6" s="160"/>
      <c r="BG6" s="160"/>
      <c r="BH6" s="160"/>
      <c r="BI6" s="160"/>
      <c r="BJ6" s="160"/>
      <c r="BK6" s="160"/>
      <c r="BL6" s="160"/>
      <c r="BM6" s="160"/>
      <c r="BN6" s="160"/>
      <c r="BO6" s="160"/>
      <c r="BP6" s="160"/>
      <c r="BQ6" s="160"/>
      <c r="BR6" s="160"/>
      <c r="BS6" s="160"/>
      <c r="BT6" s="160"/>
      <c r="BU6" s="160"/>
      <c r="BV6" s="160"/>
      <c r="BW6" s="160"/>
      <c r="BX6" s="160"/>
      <c r="BY6" s="160"/>
      <c r="BZ6" s="160"/>
    </row>
    <row r="7" spans="1:78" s="164" customFormat="1" ht="15" hidden="1" customHeight="1" x14ac:dyDescent="0.2">
      <c r="A7" s="162"/>
      <c r="B7" s="1224"/>
      <c r="C7" s="1225" t="s">
        <v>2865</v>
      </c>
      <c r="D7" s="1226"/>
      <c r="E7" s="1227"/>
      <c r="F7" s="1269"/>
      <c r="G7" s="1281"/>
      <c r="H7" s="1270"/>
      <c r="I7" s="1269"/>
      <c r="J7" s="1271"/>
      <c r="K7" s="1272"/>
      <c r="L7" s="1269"/>
      <c r="M7" s="1269"/>
      <c r="N7" s="1269"/>
      <c r="O7" s="1269"/>
      <c r="P7" s="1269"/>
      <c r="Q7" s="1269"/>
      <c r="R7" s="1269"/>
      <c r="S7" s="1269"/>
      <c r="T7" s="1269"/>
      <c r="U7" s="1229"/>
      <c r="V7" s="1272"/>
      <c r="Y7" s="165"/>
      <c r="AE7" s="165"/>
      <c r="AF7" s="165"/>
      <c r="AG7" s="165"/>
      <c r="AH7" s="165"/>
      <c r="AI7" s="165"/>
      <c r="AJ7" s="165"/>
      <c r="AK7" s="165"/>
      <c r="AL7" s="165"/>
      <c r="AM7" s="165"/>
      <c r="AN7" s="165"/>
      <c r="AO7" s="165"/>
      <c r="AP7" s="165"/>
      <c r="AQ7" s="165"/>
      <c r="AR7" s="165"/>
      <c r="AS7" s="165"/>
      <c r="AT7" s="165"/>
      <c r="AU7" s="165"/>
      <c r="AV7" s="165"/>
      <c r="AW7" s="165"/>
      <c r="AX7" s="165"/>
      <c r="AY7" s="165"/>
      <c r="AZ7" s="165"/>
      <c r="BA7" s="165"/>
      <c r="BB7" s="165"/>
      <c r="BC7" s="165"/>
      <c r="BD7" s="165"/>
      <c r="BE7" s="165"/>
      <c r="BF7" s="165"/>
      <c r="BG7" s="165"/>
      <c r="BH7" s="165"/>
      <c r="BI7" s="165"/>
      <c r="BJ7" s="165"/>
      <c r="BK7" s="165"/>
      <c r="BL7" s="165"/>
      <c r="BM7" s="165"/>
      <c r="BN7" s="165"/>
      <c r="BO7" s="165"/>
      <c r="BP7" s="165"/>
      <c r="BQ7" s="165"/>
      <c r="BR7" s="165"/>
      <c r="BS7" s="165"/>
      <c r="BT7" s="165"/>
      <c r="BU7" s="165"/>
      <c r="BV7" s="165"/>
      <c r="BW7" s="165"/>
      <c r="BX7" s="165"/>
      <c r="BY7" s="165"/>
      <c r="BZ7" s="165"/>
    </row>
    <row r="8" spans="1:78" s="164" customFormat="1" ht="11.1" hidden="1" customHeight="1" x14ac:dyDescent="0.2">
      <c r="A8" s="162"/>
      <c r="B8" s="1227"/>
      <c r="C8" s="1230" t="s">
        <v>2866</v>
      </c>
      <c r="D8" s="1227"/>
      <c r="E8" s="1227"/>
      <c r="F8" s="1270"/>
      <c r="G8" s="1273"/>
      <c r="H8" s="1270"/>
      <c r="I8" s="1270"/>
      <c r="J8" s="1270"/>
      <c r="K8" s="1270"/>
      <c r="L8" s="1269"/>
      <c r="M8" s="1269"/>
      <c r="N8" s="1269"/>
      <c r="O8" s="1269"/>
      <c r="P8" s="1269"/>
      <c r="Q8" s="1269"/>
      <c r="R8" s="1269"/>
      <c r="S8" s="1269"/>
      <c r="T8" s="1269"/>
      <c r="U8" s="1233" t="s">
        <v>2867</v>
      </c>
      <c r="V8" s="1272"/>
      <c r="Y8" s="165"/>
      <c r="AE8" s="165"/>
      <c r="AF8" s="165"/>
      <c r="AG8" s="165"/>
      <c r="AH8" s="165"/>
      <c r="AI8" s="165"/>
      <c r="AJ8" s="165"/>
      <c r="AK8" s="165"/>
      <c r="AL8" s="165"/>
      <c r="AM8" s="165"/>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65"/>
      <c r="BR8" s="165"/>
      <c r="BS8" s="165"/>
      <c r="BT8" s="165"/>
      <c r="BU8" s="165"/>
      <c r="BV8" s="165"/>
      <c r="BW8" s="165"/>
      <c r="BX8" s="165"/>
      <c r="BY8" s="165"/>
      <c r="BZ8" s="165"/>
    </row>
    <row r="9" spans="1:78" s="148" customFormat="1" ht="3.95" customHeight="1" x14ac:dyDescent="0.2">
      <c r="A9" s="131"/>
      <c r="B9" s="1221"/>
      <c r="C9" s="1221"/>
      <c r="D9" s="1219"/>
      <c r="E9" s="1219"/>
      <c r="F9" s="1275"/>
      <c r="G9" s="1275"/>
      <c r="H9" s="1275"/>
      <c r="I9" s="1275"/>
      <c r="J9" s="1275"/>
      <c r="K9" s="1275"/>
      <c r="L9" s="1276"/>
      <c r="M9" s="1277"/>
      <c r="N9" s="1277"/>
      <c r="O9" s="1277"/>
      <c r="P9" s="1277"/>
      <c r="Q9" s="1277"/>
      <c r="R9" s="1277"/>
      <c r="S9" s="1277"/>
      <c r="T9" s="1277"/>
      <c r="U9" s="1277"/>
      <c r="V9" s="1277"/>
      <c r="Y9" s="155"/>
      <c r="AE9" s="155"/>
      <c r="AF9" s="155"/>
      <c r="AG9" s="155"/>
      <c r="AH9" s="155"/>
      <c r="AI9" s="155"/>
      <c r="AJ9" s="155"/>
      <c r="AK9" s="155"/>
      <c r="AL9" s="155"/>
      <c r="AM9" s="155"/>
      <c r="AN9" s="155"/>
      <c r="AO9" s="155"/>
      <c r="AP9" s="155"/>
      <c r="AQ9" s="155"/>
      <c r="AR9" s="155"/>
      <c r="AS9" s="155"/>
      <c r="AT9" s="155"/>
      <c r="AU9" s="155"/>
      <c r="AV9" s="155"/>
      <c r="AW9" s="155"/>
      <c r="AX9" s="155"/>
      <c r="AY9" s="155"/>
      <c r="AZ9" s="155"/>
      <c r="BA9" s="155"/>
      <c r="BB9" s="155"/>
      <c r="BC9" s="155"/>
      <c r="BD9" s="155"/>
      <c r="BE9" s="155"/>
      <c r="BF9" s="155"/>
      <c r="BG9" s="155"/>
      <c r="BH9" s="155"/>
      <c r="BI9" s="155"/>
      <c r="BJ9" s="155"/>
      <c r="BK9" s="155"/>
      <c r="BL9" s="155"/>
      <c r="BM9" s="155"/>
      <c r="BN9" s="155"/>
      <c r="BO9" s="155"/>
      <c r="BP9" s="155"/>
      <c r="BQ9" s="155"/>
      <c r="BR9" s="155"/>
      <c r="BS9" s="155"/>
      <c r="BT9" s="155"/>
      <c r="BU9" s="155"/>
      <c r="BV9" s="155"/>
      <c r="BW9" s="155"/>
      <c r="BX9" s="155"/>
      <c r="BY9" s="155"/>
      <c r="BZ9" s="155"/>
    </row>
    <row r="10" spans="1:78" s="2" customFormat="1" ht="6" customHeight="1" x14ac:dyDescent="0.2">
      <c r="A10" s="95"/>
      <c r="B10" s="312"/>
      <c r="C10" s="346"/>
      <c r="D10" s="312"/>
      <c r="E10" s="227"/>
      <c r="F10" s="228"/>
      <c r="G10" s="228"/>
      <c r="H10" s="228"/>
      <c r="I10" s="228"/>
      <c r="J10" s="259"/>
      <c r="K10" s="228"/>
      <c r="L10" s="228"/>
      <c r="M10" s="228"/>
      <c r="N10" s="228"/>
      <c r="O10" s="228"/>
      <c r="P10" s="228"/>
      <c r="Q10" s="227"/>
      <c r="R10" s="227"/>
      <c r="S10" s="227"/>
      <c r="T10" s="227"/>
      <c r="U10" s="227"/>
      <c r="V10" s="227"/>
      <c r="Y10" s="83"/>
      <c r="BM10" s="83"/>
      <c r="BN10" s="83"/>
      <c r="BO10" s="83"/>
      <c r="BP10" s="83"/>
      <c r="BQ10" s="83"/>
      <c r="BR10" s="83"/>
      <c r="BS10" s="83"/>
      <c r="BT10" s="83"/>
    </row>
    <row r="11" spans="1:78" s="2" customFormat="1" ht="11.1" customHeight="1" x14ac:dyDescent="0.2">
      <c r="A11" s="95"/>
      <c r="B11" s="312"/>
      <c r="C11" s="312"/>
      <c r="D11" s="312"/>
      <c r="E11" s="234" t="s">
        <v>846</v>
      </c>
      <c r="F11" s="228"/>
      <c r="G11" s="228"/>
      <c r="H11" s="228"/>
      <c r="I11" s="228"/>
      <c r="J11" s="259"/>
      <c r="K11" s="228"/>
      <c r="L11" s="228"/>
      <c r="M11" s="228"/>
      <c r="N11" s="228"/>
      <c r="O11" s="228"/>
      <c r="P11" s="228"/>
      <c r="Q11" s="227"/>
      <c r="R11" s="227"/>
      <c r="S11" s="227"/>
      <c r="T11" s="227"/>
      <c r="U11" s="227"/>
      <c r="V11" s="227"/>
      <c r="Y11" s="83"/>
      <c r="BM11" s="83"/>
      <c r="BN11" s="83"/>
      <c r="BO11" s="83"/>
      <c r="BP11" s="83"/>
      <c r="BQ11" s="83"/>
      <c r="BR11" s="83"/>
      <c r="BS11" s="83"/>
      <c r="BT11" s="83"/>
    </row>
    <row r="12" spans="1:78" s="2" customFormat="1" ht="11.1" hidden="1" customHeight="1" x14ac:dyDescent="0.2">
      <c r="A12" s="95" t="s">
        <v>1188</v>
      </c>
      <c r="B12" s="312"/>
      <c r="C12" s="312"/>
      <c r="D12" s="312"/>
      <c r="E12" s="234"/>
      <c r="F12" s="228"/>
      <c r="G12" s="228"/>
      <c r="H12" s="228"/>
      <c r="I12" s="228"/>
      <c r="J12" s="259"/>
      <c r="K12" s="228"/>
      <c r="L12" s="228"/>
      <c r="M12" s="228"/>
      <c r="N12" s="228"/>
      <c r="O12" s="228"/>
      <c r="P12" s="228"/>
      <c r="Q12" s="227"/>
      <c r="R12" s="227"/>
      <c r="S12" s="227"/>
      <c r="T12" s="227"/>
      <c r="U12" s="227"/>
      <c r="V12" s="227"/>
      <c r="Y12" s="83"/>
      <c r="BM12" s="83"/>
      <c r="BN12" s="83"/>
      <c r="BO12" s="83"/>
      <c r="BP12" s="83"/>
      <c r="BQ12" s="83"/>
      <c r="BR12" s="83"/>
      <c r="BS12" s="83"/>
      <c r="BT12" s="83"/>
    </row>
    <row r="13" spans="1:78" s="2" customFormat="1" ht="65.099999999999994" customHeight="1" x14ac:dyDescent="0.2">
      <c r="A13" s="95"/>
      <c r="B13" s="312"/>
      <c r="C13" s="312"/>
      <c r="D13" s="312"/>
      <c r="E13" s="228"/>
      <c r="F13" s="228"/>
      <c r="G13" s="228"/>
      <c r="H13" s="228"/>
      <c r="I13" s="228"/>
      <c r="J13" s="259"/>
      <c r="K13" s="228"/>
      <c r="L13" s="228"/>
      <c r="M13" s="228"/>
      <c r="N13" s="228"/>
      <c r="O13" s="228"/>
      <c r="P13" s="228"/>
      <c r="Q13" s="227"/>
      <c r="R13" s="227"/>
      <c r="S13" s="227"/>
      <c r="T13" s="227"/>
      <c r="U13" s="227"/>
      <c r="V13" s="227"/>
      <c r="Y13" s="83"/>
      <c r="BM13" s="83"/>
      <c r="BN13" s="83"/>
      <c r="BO13" s="83"/>
      <c r="BP13" s="83"/>
      <c r="BQ13" s="83"/>
      <c r="BR13" s="83"/>
      <c r="BS13" s="83"/>
      <c r="BT13" s="83"/>
    </row>
    <row r="14" spans="1:78" s="2" customFormat="1" ht="18" x14ac:dyDescent="0.2">
      <c r="A14" s="95"/>
      <c r="B14" s="312"/>
      <c r="C14" s="312"/>
      <c r="D14" s="312"/>
      <c r="E14" s="312"/>
      <c r="F14" s="312"/>
      <c r="G14" s="228"/>
      <c r="H14" s="227"/>
      <c r="I14" s="228"/>
      <c r="J14" s="312"/>
      <c r="K14" s="312"/>
      <c r="L14" s="346"/>
      <c r="M14" s="312"/>
      <c r="N14" s="312"/>
      <c r="O14" s="346"/>
      <c r="P14" s="228"/>
      <c r="Q14" s="84" t="s">
        <v>2578</v>
      </c>
      <c r="R14" s="84" t="s">
        <v>2579</v>
      </c>
      <c r="S14" s="84" t="s">
        <v>1140</v>
      </c>
      <c r="T14" s="228"/>
      <c r="U14" s="84" t="s">
        <v>758</v>
      </c>
      <c r="V14" s="227"/>
      <c r="Y14" s="83"/>
      <c r="BM14" s="83"/>
      <c r="BN14" s="83"/>
      <c r="BO14" s="83"/>
      <c r="BP14" s="83"/>
      <c r="BQ14" s="83"/>
      <c r="BR14" s="83"/>
      <c r="BS14" s="83"/>
      <c r="BT14" s="83"/>
    </row>
    <row r="15" spans="1:78" s="2" customFormat="1" ht="9" hidden="1" x14ac:dyDescent="0.2">
      <c r="A15" s="95" t="s">
        <v>1188</v>
      </c>
      <c r="B15" s="312"/>
      <c r="C15" s="312"/>
      <c r="D15" s="312"/>
      <c r="E15" s="312"/>
      <c r="F15" s="312"/>
      <c r="G15" s="228"/>
      <c r="H15" s="227"/>
      <c r="I15" s="228"/>
      <c r="J15" s="312"/>
      <c r="K15" s="312"/>
      <c r="L15" s="346"/>
      <c r="M15" s="312"/>
      <c r="N15" s="312"/>
      <c r="O15" s="346"/>
      <c r="P15" s="228"/>
      <c r="Q15" s="84"/>
      <c r="R15" s="84"/>
      <c r="S15" s="84"/>
      <c r="T15" s="228"/>
      <c r="U15" s="84"/>
      <c r="V15" s="227"/>
      <c r="Y15" s="83"/>
      <c r="BM15" s="83"/>
      <c r="BN15" s="83"/>
      <c r="BO15" s="83"/>
      <c r="BP15" s="83"/>
      <c r="BQ15" s="83"/>
      <c r="BR15" s="83"/>
      <c r="BS15" s="83"/>
      <c r="BT15" s="83"/>
    </row>
    <row r="16" spans="1:78" s="2" customFormat="1" ht="9" x14ac:dyDescent="0.2">
      <c r="A16" s="95"/>
      <c r="B16" s="312"/>
      <c r="C16" s="347" t="s">
        <v>476</v>
      </c>
      <c r="D16" s="312"/>
      <c r="E16" s="258"/>
      <c r="F16" s="258"/>
      <c r="G16" s="238" t="s">
        <v>2775</v>
      </c>
      <c r="H16" s="238"/>
      <c r="I16" s="228"/>
      <c r="J16" s="312"/>
      <c r="K16" s="312"/>
      <c r="L16" s="346"/>
      <c r="M16" s="312"/>
      <c r="N16" s="312"/>
      <c r="O16" s="346"/>
      <c r="P16" s="228" t="s">
        <v>1625</v>
      </c>
      <c r="Q16" s="386"/>
      <c r="R16" s="334">
        <v>0</v>
      </c>
      <c r="S16" s="98"/>
      <c r="T16" s="228"/>
      <c r="U16" s="364">
        <v>0</v>
      </c>
      <c r="V16" s="227"/>
      <c r="X16" s="2" t="s">
        <v>846</v>
      </c>
      <c r="Y16" s="83"/>
      <c r="AE16" s="83"/>
      <c r="AF16" s="83"/>
      <c r="AH16" s="83"/>
      <c r="AI16" s="83"/>
      <c r="AJ16" s="83"/>
      <c r="AK16" s="83"/>
      <c r="AL16" s="83"/>
      <c r="AM16" s="83"/>
      <c r="AN16" s="83"/>
      <c r="AO16" s="83"/>
      <c r="AP16" s="83"/>
      <c r="AQ16" s="83"/>
      <c r="AR16" s="83"/>
      <c r="AS16" s="83"/>
      <c r="AT16" s="83"/>
      <c r="AU16" s="83"/>
      <c r="AV16" s="83"/>
      <c r="AW16" s="83"/>
      <c r="AX16" s="83"/>
      <c r="AY16" s="83"/>
      <c r="AZ16" s="83"/>
      <c r="BA16" s="83"/>
      <c r="BB16" s="83"/>
      <c r="BC16" s="83"/>
      <c r="BD16" s="83"/>
      <c r="BE16" s="83"/>
      <c r="BF16" s="83"/>
      <c r="BG16" s="83"/>
      <c r="BH16" s="83"/>
      <c r="BI16" s="83"/>
      <c r="BJ16" s="83"/>
      <c r="BK16" s="83"/>
      <c r="BL16" s="83"/>
      <c r="BM16" s="83"/>
      <c r="BN16" s="83"/>
      <c r="BO16" s="83"/>
      <c r="BP16" s="83"/>
      <c r="BQ16" s="83"/>
      <c r="BR16" s="83"/>
      <c r="BS16" s="83"/>
      <c r="BT16" s="83"/>
      <c r="BU16" s="121"/>
      <c r="BV16" s="121"/>
      <c r="BW16" s="83"/>
      <c r="BX16" s="83"/>
      <c r="BY16" s="83"/>
      <c r="BZ16" s="83"/>
    </row>
    <row r="17" spans="1:78" s="2" customFormat="1" ht="6" customHeight="1" x14ac:dyDescent="0.2">
      <c r="A17" s="95"/>
      <c r="B17" s="348"/>
      <c r="C17" s="348"/>
      <c r="D17" s="348"/>
      <c r="E17" s="285"/>
      <c r="F17" s="285"/>
      <c r="G17" s="292"/>
      <c r="H17" s="349"/>
      <c r="I17" s="292"/>
      <c r="J17" s="292"/>
      <c r="K17" s="350"/>
      <c r="L17" s="292"/>
      <c r="M17" s="348"/>
      <c r="N17" s="348"/>
      <c r="O17" s="292"/>
      <c r="P17" s="292"/>
      <c r="Q17" s="350"/>
      <c r="R17" s="350"/>
      <c r="S17" s="350"/>
      <c r="T17" s="292"/>
      <c r="U17" s="350"/>
      <c r="V17" s="293"/>
      <c r="Y17" s="83"/>
      <c r="BM17" s="83"/>
      <c r="BN17" s="83"/>
      <c r="BO17" s="83"/>
      <c r="BP17" s="83"/>
      <c r="BQ17" s="83"/>
      <c r="BR17" s="83"/>
      <c r="BS17" s="83"/>
      <c r="BT17" s="83"/>
    </row>
    <row r="18" spans="1:78" s="2" customFormat="1" ht="6" customHeight="1" x14ac:dyDescent="0.2">
      <c r="A18" s="95"/>
      <c r="B18" s="351"/>
      <c r="C18" s="351"/>
      <c r="D18" s="351"/>
      <c r="E18" s="301"/>
      <c r="F18" s="301"/>
      <c r="G18" s="301"/>
      <c r="H18" s="301"/>
      <c r="I18" s="301"/>
      <c r="J18" s="301"/>
      <c r="K18" s="351"/>
      <c r="L18" s="301"/>
      <c r="M18" s="351"/>
      <c r="N18" s="351"/>
      <c r="O18" s="301"/>
      <c r="P18" s="301"/>
      <c r="Q18" s="302"/>
      <c r="R18" s="301"/>
      <c r="S18" s="301"/>
      <c r="T18" s="301"/>
      <c r="U18" s="351"/>
      <c r="V18" s="302"/>
      <c r="Y18" s="83"/>
      <c r="BM18" s="83"/>
      <c r="BN18" s="83"/>
      <c r="BO18" s="83"/>
      <c r="BP18" s="83"/>
      <c r="BQ18" s="83"/>
      <c r="BR18" s="83"/>
      <c r="BS18" s="83"/>
      <c r="BT18" s="83"/>
    </row>
    <row r="19" spans="1:78" s="2" customFormat="1" ht="11.45" customHeight="1" x14ac:dyDescent="0.2">
      <c r="A19" s="95"/>
      <c r="B19" s="312"/>
      <c r="C19" s="312"/>
      <c r="D19" s="312"/>
      <c r="E19" s="1357" t="s">
        <v>788</v>
      </c>
      <c r="F19" s="1357" t="s">
        <v>1637</v>
      </c>
      <c r="G19" s="1357" t="s">
        <v>1638</v>
      </c>
      <c r="H19" s="1357" t="s">
        <v>1639</v>
      </c>
      <c r="I19" s="1357" t="s">
        <v>2511</v>
      </c>
      <c r="J19" s="1357" t="s">
        <v>2512</v>
      </c>
      <c r="K19" s="1357" t="s">
        <v>1459</v>
      </c>
      <c r="L19" s="79" t="s">
        <v>660</v>
      </c>
      <c r="M19" s="85"/>
      <c r="N19" s="85"/>
      <c r="O19" s="80"/>
      <c r="P19" s="284"/>
      <c r="Q19" s="79" t="s">
        <v>1139</v>
      </c>
      <c r="R19" s="80"/>
      <c r="S19" s="1357" t="s">
        <v>1140</v>
      </c>
      <c r="T19" s="284"/>
      <c r="U19" s="1357" t="s">
        <v>758</v>
      </c>
      <c r="V19" s="227"/>
      <c r="Y19" s="83"/>
      <c r="BM19" s="83"/>
      <c r="BN19" s="83"/>
      <c r="BO19" s="83"/>
      <c r="BP19" s="83"/>
      <c r="BQ19" s="83"/>
      <c r="BR19" s="83"/>
      <c r="BS19" s="83"/>
      <c r="BT19" s="83"/>
    </row>
    <row r="20" spans="1:78" s="2" customFormat="1" ht="11.45" customHeight="1" x14ac:dyDescent="0.2">
      <c r="A20" s="95"/>
      <c r="B20" s="312"/>
      <c r="C20" s="312"/>
      <c r="D20" s="312"/>
      <c r="E20" s="1358"/>
      <c r="F20" s="1358"/>
      <c r="G20" s="1358"/>
      <c r="H20" s="1358"/>
      <c r="I20" s="1358"/>
      <c r="J20" s="1358"/>
      <c r="K20" s="1358"/>
      <c r="L20" s="37" t="s">
        <v>152</v>
      </c>
      <c r="M20" s="37" t="s">
        <v>671</v>
      </c>
      <c r="N20" s="37" t="s">
        <v>153</v>
      </c>
      <c r="O20" s="37" t="s">
        <v>758</v>
      </c>
      <c r="P20" s="284"/>
      <c r="Q20" s="37" t="s">
        <v>152</v>
      </c>
      <c r="R20" s="37" t="s">
        <v>671</v>
      </c>
      <c r="S20" s="1358"/>
      <c r="T20" s="284"/>
      <c r="U20" s="1358"/>
      <c r="V20" s="227"/>
      <c r="Y20" s="83"/>
      <c r="AE20" s="576" t="s">
        <v>1613</v>
      </c>
      <c r="AX20" s="576" t="s">
        <v>1613</v>
      </c>
      <c r="BA20" s="83" t="s">
        <v>1267</v>
      </c>
      <c r="BB20" s="83" t="s">
        <v>1267</v>
      </c>
      <c r="BC20" s="83" t="s">
        <v>884</v>
      </c>
      <c r="BD20" s="83" t="s">
        <v>884</v>
      </c>
      <c r="BE20" s="83" t="s">
        <v>1633</v>
      </c>
      <c r="BF20" s="83" t="s">
        <v>1635</v>
      </c>
      <c r="BG20" s="83" t="s">
        <v>1635</v>
      </c>
      <c r="BH20" s="83" t="s">
        <v>1635</v>
      </c>
      <c r="BI20" s="83" t="s">
        <v>2525</v>
      </c>
      <c r="BJ20" s="83" t="s">
        <v>1188</v>
      </c>
      <c r="BK20" s="83" t="s">
        <v>232</v>
      </c>
      <c r="BL20" s="83" t="s">
        <v>175</v>
      </c>
      <c r="BM20" s="576" t="s">
        <v>233</v>
      </c>
      <c r="BN20" s="576" t="s">
        <v>233</v>
      </c>
      <c r="BO20" s="576" t="s">
        <v>233</v>
      </c>
      <c r="BP20" s="83" t="s">
        <v>2702</v>
      </c>
      <c r="BQ20" s="83" t="s">
        <v>1423</v>
      </c>
      <c r="BR20" s="825" t="s">
        <v>235</v>
      </c>
      <c r="BS20" s="576" t="s">
        <v>1631</v>
      </c>
      <c r="BT20" s="83" t="s">
        <v>1631</v>
      </c>
      <c r="BU20" s="83" t="s">
        <v>548</v>
      </c>
      <c r="BV20" s="83" t="s">
        <v>1266</v>
      </c>
      <c r="BW20" s="83" t="s">
        <v>1266</v>
      </c>
      <c r="BX20" s="83" t="s">
        <v>236</v>
      </c>
      <c r="BY20" s="83" t="s">
        <v>1641</v>
      </c>
      <c r="BZ20" s="579" t="s">
        <v>1629</v>
      </c>
    </row>
    <row r="21" spans="1:78" s="2" customFormat="1" ht="11.45" hidden="1" customHeight="1" x14ac:dyDescent="0.2">
      <c r="A21" s="95" t="s">
        <v>1188</v>
      </c>
      <c r="B21" s="312"/>
      <c r="C21" s="312"/>
      <c r="D21" s="312"/>
      <c r="E21" s="1357"/>
      <c r="F21" s="1357"/>
      <c r="G21" s="1357"/>
      <c r="H21" s="1357"/>
      <c r="I21" s="1357"/>
      <c r="J21" s="1357"/>
      <c r="K21" s="1357"/>
      <c r="L21" s="79"/>
      <c r="M21" s="85"/>
      <c r="N21" s="85"/>
      <c r="O21" s="80"/>
      <c r="P21" s="284"/>
      <c r="Q21" s="79"/>
      <c r="R21" s="80"/>
      <c r="S21" s="1357"/>
      <c r="T21" s="284"/>
      <c r="U21" s="1357"/>
      <c r="V21" s="227"/>
      <c r="Y21" s="83"/>
      <c r="BE21" s="2" t="s">
        <v>516</v>
      </c>
      <c r="BM21" s="576"/>
      <c r="BN21" s="576"/>
      <c r="BO21" s="576"/>
      <c r="BP21" s="83"/>
      <c r="BQ21" s="83"/>
      <c r="BR21" s="825"/>
      <c r="BS21" s="576"/>
      <c r="BT21" s="83"/>
      <c r="BZ21" s="580"/>
    </row>
    <row r="22" spans="1:78" s="2" customFormat="1" ht="11.45" hidden="1" customHeight="1" x14ac:dyDescent="0.2">
      <c r="A22" s="95" t="s">
        <v>1188</v>
      </c>
      <c r="B22" s="312"/>
      <c r="C22" s="312"/>
      <c r="D22" s="312"/>
      <c r="E22" s="1358"/>
      <c r="F22" s="1358"/>
      <c r="G22" s="1358"/>
      <c r="H22" s="1358"/>
      <c r="I22" s="1358"/>
      <c r="J22" s="1358"/>
      <c r="K22" s="1358"/>
      <c r="L22" s="37"/>
      <c r="M22" s="37"/>
      <c r="N22" s="37"/>
      <c r="O22" s="37"/>
      <c r="P22" s="284"/>
      <c r="Q22" s="37"/>
      <c r="R22" s="37"/>
      <c r="S22" s="1358"/>
      <c r="T22" s="284"/>
      <c r="U22" s="1358"/>
      <c r="V22" s="227"/>
      <c r="Y22" s="83"/>
      <c r="BA22" s="83"/>
      <c r="BB22" s="83"/>
      <c r="BC22" s="83"/>
      <c r="BD22" s="83"/>
      <c r="BE22" s="83"/>
      <c r="BF22" s="83"/>
      <c r="BG22" s="83"/>
      <c r="BH22" s="83"/>
      <c r="BI22" s="83"/>
      <c r="BJ22" s="83"/>
      <c r="BK22" s="83"/>
      <c r="BL22" s="83"/>
      <c r="BM22" s="576"/>
      <c r="BN22" s="576"/>
      <c r="BO22" s="576"/>
      <c r="BP22" s="83"/>
      <c r="BQ22" s="83"/>
      <c r="BR22" s="825"/>
      <c r="BS22" s="576"/>
      <c r="BT22" s="83"/>
      <c r="BU22" s="83"/>
      <c r="BV22" s="83"/>
      <c r="BW22" s="83"/>
      <c r="BX22" s="83"/>
      <c r="BY22" s="83"/>
      <c r="BZ22" s="579"/>
    </row>
    <row r="23" spans="1:78" s="2" customFormat="1" ht="11.45" customHeight="1" x14ac:dyDescent="0.2">
      <c r="A23" s="95"/>
      <c r="B23" s="312"/>
      <c r="C23" s="312"/>
      <c r="D23" s="312"/>
      <c r="E23" s="86">
        <v>1</v>
      </c>
      <c r="F23" s="46">
        <v>2</v>
      </c>
      <c r="G23" s="46">
        <v>3</v>
      </c>
      <c r="H23" s="46">
        <v>4</v>
      </c>
      <c r="I23" s="46">
        <v>5</v>
      </c>
      <c r="J23" s="87">
        <v>6</v>
      </c>
      <c r="K23" s="46">
        <v>7</v>
      </c>
      <c r="L23" s="46">
        <v>8</v>
      </c>
      <c r="M23" s="46">
        <v>9</v>
      </c>
      <c r="N23" s="46">
        <v>10</v>
      </c>
      <c r="O23" s="46">
        <v>11</v>
      </c>
      <c r="P23" s="227"/>
      <c r="Q23" s="46">
        <v>12</v>
      </c>
      <c r="R23" s="46">
        <v>13</v>
      </c>
      <c r="S23" s="46">
        <v>14</v>
      </c>
      <c r="T23" s="227"/>
      <c r="U23" s="46">
        <v>15</v>
      </c>
      <c r="V23" s="227"/>
      <c r="X23" s="1283" t="s">
        <v>891</v>
      </c>
      <c r="Y23" s="1283" t="s">
        <v>2417</v>
      </c>
      <c r="Z23" s="1283" t="s">
        <v>497</v>
      </c>
      <c r="AA23" s="365" t="s">
        <v>1346</v>
      </c>
      <c r="AB23" s="365" t="s">
        <v>1628</v>
      </c>
      <c r="AC23" s="365" t="s">
        <v>1268</v>
      </c>
      <c r="AE23" s="1283" t="s">
        <v>1741</v>
      </c>
      <c r="AF23" s="95"/>
      <c r="AG23" s="1287" t="s">
        <v>589</v>
      </c>
      <c r="AH23" s="1288"/>
      <c r="AI23" s="1288"/>
      <c r="AJ23" s="1288"/>
      <c r="AK23" s="1288"/>
      <c r="AL23" s="1288"/>
      <c r="AM23" s="1288"/>
      <c r="AN23" s="1288"/>
      <c r="AO23" s="1288"/>
      <c r="AP23" s="1288"/>
      <c r="AQ23" s="1288"/>
      <c r="AR23" s="1288"/>
      <c r="AS23" s="1288"/>
      <c r="AT23" s="1288"/>
      <c r="AU23" s="1288"/>
      <c r="AV23" s="1288"/>
      <c r="AW23" s="1288"/>
      <c r="AX23" s="1288"/>
      <c r="AY23" s="1288"/>
      <c r="AZ23" s="343"/>
      <c r="BA23" s="83" t="s">
        <v>1742</v>
      </c>
      <c r="BB23" s="345"/>
      <c r="BC23" s="83" t="s">
        <v>499</v>
      </c>
      <c r="BD23" s="345">
        <v>0.05</v>
      </c>
      <c r="BE23" s="83" t="s">
        <v>516</v>
      </c>
      <c r="BF23" s="83" t="s">
        <v>500</v>
      </c>
      <c r="BG23" s="83" t="s">
        <v>500</v>
      </c>
      <c r="BH23" s="83" t="s">
        <v>500</v>
      </c>
      <c r="BI23" s="83" t="s">
        <v>956</v>
      </c>
      <c r="BJ23" s="83" t="s">
        <v>587</v>
      </c>
      <c r="BK23" s="83" t="s">
        <v>588</v>
      </c>
      <c r="BL23" s="83" t="s">
        <v>525</v>
      </c>
      <c r="BM23" s="576" t="s">
        <v>1628</v>
      </c>
      <c r="BN23" s="576" t="s">
        <v>1268</v>
      </c>
      <c r="BO23" s="576" t="s">
        <v>1615</v>
      </c>
      <c r="BP23" s="83" t="s">
        <v>528</v>
      </c>
      <c r="BQ23" s="83" t="s">
        <v>529</v>
      </c>
      <c r="BR23" s="825" t="s">
        <v>594</v>
      </c>
      <c r="BS23" s="576" t="s">
        <v>1616</v>
      </c>
      <c r="BT23" s="83" t="s">
        <v>1460</v>
      </c>
      <c r="BU23" s="83" t="s">
        <v>590</v>
      </c>
      <c r="BV23" s="83" t="s">
        <v>2809</v>
      </c>
      <c r="BW23" s="83" t="s">
        <v>2809</v>
      </c>
      <c r="BX23" s="83" t="s">
        <v>960</v>
      </c>
      <c r="BY23" s="83" t="s">
        <v>959</v>
      </c>
      <c r="BZ23" s="579" t="s">
        <v>2021</v>
      </c>
    </row>
    <row r="24" spans="1:78" s="2" customFormat="1" ht="11.45" customHeight="1" x14ac:dyDescent="0.2">
      <c r="A24" s="95"/>
      <c r="B24" s="312"/>
      <c r="C24" s="312"/>
      <c r="D24" s="312"/>
      <c r="E24" s="58" t="s">
        <v>2433</v>
      </c>
      <c r="F24" s="13" t="s">
        <v>2433</v>
      </c>
      <c r="G24" s="13"/>
      <c r="H24" s="13"/>
      <c r="I24" s="13"/>
      <c r="J24" s="88" t="s">
        <v>149</v>
      </c>
      <c r="K24" s="13" t="s">
        <v>1476</v>
      </c>
      <c r="L24" s="13" t="s">
        <v>1219</v>
      </c>
      <c r="M24" s="13" t="s">
        <v>1219</v>
      </c>
      <c r="N24" s="13" t="s">
        <v>1219</v>
      </c>
      <c r="O24" s="13" t="s">
        <v>1219</v>
      </c>
      <c r="P24" s="228"/>
      <c r="Q24" s="13" t="s">
        <v>1476</v>
      </c>
      <c r="R24" s="13" t="s">
        <v>1476</v>
      </c>
      <c r="S24" s="13" t="s">
        <v>1476</v>
      </c>
      <c r="T24" s="228"/>
      <c r="U24" s="13" t="s">
        <v>1476</v>
      </c>
      <c r="V24" s="227"/>
      <c r="X24" s="1283"/>
      <c r="Y24" s="1283" t="s">
        <v>174</v>
      </c>
      <c r="Z24" s="1283" t="s">
        <v>498</v>
      </c>
      <c r="AA24" s="365"/>
      <c r="AB24" s="365"/>
      <c r="AC24" s="365"/>
      <c r="AE24" s="1286"/>
      <c r="AF24" s="95"/>
      <c r="AG24" s="1289"/>
      <c r="AH24" s="1285"/>
      <c r="AI24" s="1285"/>
      <c r="AJ24" s="1285"/>
      <c r="AK24" s="1285"/>
      <c r="AL24" s="1285"/>
      <c r="AM24" s="1285"/>
      <c r="AN24" s="1285"/>
      <c r="AO24" s="1285"/>
      <c r="AP24" s="1285"/>
      <c r="AQ24" s="1285"/>
      <c r="AR24" s="1285"/>
      <c r="AS24" s="1285"/>
      <c r="AT24" s="1285"/>
      <c r="AU24" s="1285"/>
      <c r="AV24" s="1285"/>
      <c r="AW24" s="1285"/>
      <c r="AX24" s="1285"/>
      <c r="AY24" s="1285"/>
      <c r="AZ24" s="83"/>
      <c r="BA24" s="83" t="s">
        <v>997</v>
      </c>
      <c r="BB24" s="83" t="s">
        <v>2087</v>
      </c>
      <c r="BC24" s="83" t="s">
        <v>997</v>
      </c>
      <c r="BD24" s="83" t="s">
        <v>496</v>
      </c>
      <c r="BE24" s="83" t="s">
        <v>496</v>
      </c>
      <c r="BF24" s="83" t="s">
        <v>501</v>
      </c>
      <c r="BG24" s="83" t="s">
        <v>586</v>
      </c>
      <c r="BH24" s="83" t="s">
        <v>496</v>
      </c>
      <c r="BI24" s="83" t="s">
        <v>496</v>
      </c>
      <c r="BJ24" s="83" t="s">
        <v>517</v>
      </c>
      <c r="BK24" s="83" t="s">
        <v>2087</v>
      </c>
      <c r="BL24" s="83" t="s">
        <v>496</v>
      </c>
      <c r="BM24" s="576"/>
      <c r="BN24" s="576" t="s">
        <v>527</v>
      </c>
      <c r="BO24" s="576" t="s">
        <v>496</v>
      </c>
      <c r="BP24" s="83" t="s">
        <v>496</v>
      </c>
      <c r="BQ24" s="83" t="s">
        <v>593</v>
      </c>
      <c r="BR24" s="825" t="s">
        <v>595</v>
      </c>
      <c r="BS24" s="576" t="s">
        <v>1617</v>
      </c>
      <c r="BT24" s="83" t="s">
        <v>957</v>
      </c>
      <c r="BU24" s="83" t="s">
        <v>2087</v>
      </c>
      <c r="BV24" s="83" t="s">
        <v>2087</v>
      </c>
      <c r="BW24" s="83" t="s">
        <v>2087</v>
      </c>
      <c r="BX24" s="93" t="s">
        <v>2087</v>
      </c>
      <c r="BY24" s="93" t="s">
        <v>2087</v>
      </c>
      <c r="BZ24" s="579" t="s">
        <v>1612</v>
      </c>
    </row>
    <row r="25" spans="1:78" s="2" customFormat="1" ht="11.45" customHeight="1" x14ac:dyDescent="0.2">
      <c r="A25" s="95"/>
      <c r="B25" s="312"/>
      <c r="C25" s="347">
        <v>6001</v>
      </c>
      <c r="D25" s="312"/>
      <c r="E25" s="375"/>
      <c r="F25" s="375"/>
      <c r="G25" s="376"/>
      <c r="H25" s="362"/>
      <c r="I25" s="377"/>
      <c r="J25" s="378"/>
      <c r="K25" s="379"/>
      <c r="L25" s="379"/>
      <c r="M25" s="379"/>
      <c r="N25" s="379"/>
      <c r="O25" s="380"/>
      <c r="P25" s="228"/>
      <c r="Q25" s="227"/>
      <c r="R25" s="228"/>
      <c r="S25" s="228"/>
      <c r="T25" s="228"/>
      <c r="U25" s="312"/>
      <c r="V25" s="227"/>
      <c r="W25" s="5"/>
      <c r="X25" s="1284">
        <v>6001</v>
      </c>
      <c r="Y25" s="1285"/>
      <c r="Z25" s="1285"/>
      <c r="AA25" s="367"/>
      <c r="AB25" s="367"/>
      <c r="AC25" s="367"/>
      <c r="AE25" s="1286"/>
      <c r="AF25" s="95"/>
      <c r="AG25" s="1289" t="s">
        <v>2871</v>
      </c>
      <c r="AH25" s="1285"/>
      <c r="AI25" s="1288"/>
      <c r="AJ25" s="1288"/>
      <c r="AK25" s="1288"/>
      <c r="AL25" s="1288"/>
      <c r="AM25" s="1288"/>
      <c r="AN25" s="1288"/>
      <c r="AO25" s="1288"/>
      <c r="AP25" s="1288"/>
      <c r="AQ25" s="1288"/>
      <c r="AR25" s="1288"/>
      <c r="AS25" s="1288"/>
      <c r="AT25" s="1288"/>
      <c r="AU25" s="1288"/>
      <c r="AV25" s="1288"/>
      <c r="AW25" s="1288"/>
      <c r="AX25" s="1288"/>
      <c r="AY25" s="1288"/>
    </row>
    <row r="26" spans="1:78" s="2" customFormat="1" ht="11.45" customHeight="1" x14ac:dyDescent="0.2">
      <c r="A26" s="95"/>
      <c r="B26" s="312"/>
      <c r="C26" s="346" t="s">
        <v>1430</v>
      </c>
      <c r="D26" s="312"/>
      <c r="E26" s="355" t="s">
        <v>170</v>
      </c>
      <c r="F26" s="356">
        <v>0</v>
      </c>
      <c r="G26" s="946" t="s">
        <v>1630</v>
      </c>
      <c r="H26" s="946" t="s">
        <v>706</v>
      </c>
      <c r="I26" s="943">
        <v>1</v>
      </c>
      <c r="J26" s="357">
        <v>1</v>
      </c>
      <c r="K26" s="104"/>
      <c r="L26" s="631"/>
      <c r="M26" s="105"/>
      <c r="N26" s="628"/>
      <c r="O26" s="372" t="s">
        <v>488</v>
      </c>
      <c r="P26" s="352"/>
      <c r="Q26" s="381"/>
      <c r="R26" s="241">
        <v>0</v>
      </c>
      <c r="S26" s="42"/>
      <c r="T26" s="228"/>
      <c r="U26" s="340">
        <v>0</v>
      </c>
      <c r="V26" s="227"/>
      <c r="W26" s="5"/>
      <c r="X26" s="106" t="s">
        <v>1430</v>
      </c>
      <c r="Y26" s="107" t="s">
        <v>191</v>
      </c>
      <c r="Z26" s="122">
        <v>0</v>
      </c>
      <c r="AA26" s="83" t="s">
        <v>1629</v>
      </c>
      <c r="AB26" s="83" t="s">
        <v>1629</v>
      </c>
      <c r="AC26" s="83" t="s">
        <v>1188</v>
      </c>
      <c r="AE26" s="93" t="s">
        <v>2869</v>
      </c>
      <c r="AF26" s="93"/>
      <c r="AG26" s="96" t="s">
        <v>488</v>
      </c>
      <c r="AH26" s="96" t="s">
        <v>488</v>
      </c>
      <c r="AI26" s="96" t="s">
        <v>488</v>
      </c>
      <c r="AJ26" s="96" t="s">
        <v>488</v>
      </c>
      <c r="AK26" s="96" t="s">
        <v>488</v>
      </c>
      <c r="AL26" s="96" t="s">
        <v>488</v>
      </c>
      <c r="AM26" s="96" t="s">
        <v>488</v>
      </c>
      <c r="AN26" s="96" t="s">
        <v>488</v>
      </c>
      <c r="AO26" s="96" t="s">
        <v>488</v>
      </c>
      <c r="AP26" s="96" t="s">
        <v>488</v>
      </c>
      <c r="AQ26" s="96" t="s">
        <v>488</v>
      </c>
      <c r="AR26" s="96" t="s">
        <v>488</v>
      </c>
      <c r="AS26" s="96" t="s">
        <v>488</v>
      </c>
      <c r="AT26" s="96" t="s">
        <v>488</v>
      </c>
      <c r="AU26" s="96" t="s">
        <v>488</v>
      </c>
      <c r="AV26" s="96" t="s">
        <v>488</v>
      </c>
      <c r="AW26" s="96" t="s">
        <v>488</v>
      </c>
      <c r="AX26" s="96" t="s">
        <v>488</v>
      </c>
      <c r="AY26" s="344"/>
      <c r="AZ26" s="93"/>
      <c r="BA26" s="93"/>
      <c r="BB26" s="94"/>
      <c r="BC26" s="93">
        <v>0</v>
      </c>
      <c r="BD26" s="94">
        <v>0</v>
      </c>
      <c r="BE26" s="94">
        <v>0</v>
      </c>
      <c r="BF26" s="94">
        <v>0</v>
      </c>
      <c r="BG26" s="94">
        <v>0</v>
      </c>
      <c r="BH26" s="578">
        <v>0</v>
      </c>
      <c r="BI26" s="578">
        <v>0</v>
      </c>
      <c r="BJ26" s="94">
        <v>0</v>
      </c>
      <c r="BK26" s="94"/>
      <c r="BL26" s="94">
        <v>0</v>
      </c>
      <c r="BM26" s="94">
        <v>1</v>
      </c>
      <c r="BN26" s="94">
        <v>0</v>
      </c>
      <c r="BO26" s="94">
        <v>0</v>
      </c>
      <c r="BP26" s="94">
        <v>0</v>
      </c>
      <c r="BQ26" s="94">
        <v>0</v>
      </c>
      <c r="BR26" s="94">
        <v>0</v>
      </c>
      <c r="BS26" s="94">
        <v>1</v>
      </c>
      <c r="BT26" s="94">
        <v>0</v>
      </c>
      <c r="BU26" s="94"/>
      <c r="BV26" s="94"/>
      <c r="BW26" s="94"/>
      <c r="BX26" s="94"/>
      <c r="BY26" s="94"/>
      <c r="BZ26" s="94">
        <v>0</v>
      </c>
    </row>
    <row r="27" spans="1:78" s="2" customFormat="1" ht="11.45" customHeight="1" x14ac:dyDescent="0.2">
      <c r="A27" s="95"/>
      <c r="B27" s="312"/>
      <c r="C27" s="346" t="s">
        <v>488</v>
      </c>
      <c r="D27" s="312"/>
      <c r="E27" s="127"/>
      <c r="F27" s="126"/>
      <c r="G27" s="946" t="s">
        <v>488</v>
      </c>
      <c r="H27" s="946" t="s">
        <v>488</v>
      </c>
      <c r="I27" s="944"/>
      <c r="J27" s="103"/>
      <c r="K27" s="104"/>
      <c r="L27" s="632"/>
      <c r="M27" s="105"/>
      <c r="N27" s="630"/>
      <c r="O27" s="372" t="s">
        <v>488</v>
      </c>
      <c r="P27" s="352"/>
      <c r="Q27" s="381"/>
      <c r="R27" s="241">
        <v>0</v>
      </c>
      <c r="S27" s="42"/>
      <c r="T27" s="228"/>
      <c r="U27" s="340">
        <v>0</v>
      </c>
      <c r="V27" s="227"/>
      <c r="W27" s="5"/>
      <c r="X27" s="108" t="s">
        <v>488</v>
      </c>
      <c r="Y27" s="109" t="s">
        <v>1625</v>
      </c>
      <c r="Z27" s="123">
        <v>0</v>
      </c>
      <c r="AA27" s="83" t="s">
        <v>488</v>
      </c>
      <c r="AB27" s="83" t="s">
        <v>488</v>
      </c>
      <c r="AC27" s="83" t="s">
        <v>488</v>
      </c>
      <c r="AE27" s="93" t="s">
        <v>2869</v>
      </c>
      <c r="AF27" s="93"/>
      <c r="AG27" s="96" t="s">
        <v>488</v>
      </c>
      <c r="AH27" s="96" t="s">
        <v>488</v>
      </c>
      <c r="AI27" s="96" t="s">
        <v>488</v>
      </c>
      <c r="AJ27" s="96" t="s">
        <v>488</v>
      </c>
      <c r="AK27" s="96" t="s">
        <v>488</v>
      </c>
      <c r="AL27" s="96" t="s">
        <v>488</v>
      </c>
      <c r="AM27" s="96" t="s">
        <v>488</v>
      </c>
      <c r="AN27" s="96" t="s">
        <v>488</v>
      </c>
      <c r="AO27" s="96" t="s">
        <v>488</v>
      </c>
      <c r="AP27" s="96" t="s">
        <v>488</v>
      </c>
      <c r="AQ27" s="96" t="s">
        <v>488</v>
      </c>
      <c r="AR27" s="96" t="s">
        <v>488</v>
      </c>
      <c r="AS27" s="96" t="s">
        <v>488</v>
      </c>
      <c r="AT27" s="96" t="s">
        <v>488</v>
      </c>
      <c r="AU27" s="96" t="s">
        <v>488</v>
      </c>
      <c r="AV27" s="96" t="s">
        <v>488</v>
      </c>
      <c r="AW27" s="96" t="s">
        <v>488</v>
      </c>
      <c r="AX27" s="96" t="s">
        <v>488</v>
      </c>
      <c r="AY27" s="344"/>
      <c r="AZ27" s="93"/>
      <c r="BA27" s="93"/>
      <c r="BB27" s="94"/>
      <c r="BC27" s="93">
        <v>0</v>
      </c>
      <c r="BD27" s="94">
        <v>0</v>
      </c>
      <c r="BE27" s="94">
        <v>0</v>
      </c>
      <c r="BF27" s="94">
        <v>0</v>
      </c>
      <c r="BG27" s="94">
        <v>1</v>
      </c>
      <c r="BH27" s="94">
        <v>0</v>
      </c>
      <c r="BI27" s="94">
        <v>0</v>
      </c>
      <c r="BJ27" s="94">
        <v>0</v>
      </c>
      <c r="BK27" s="94"/>
      <c r="BL27" s="94">
        <v>0</v>
      </c>
      <c r="BM27" s="94">
        <v>0</v>
      </c>
      <c r="BN27" s="94">
        <v>0</v>
      </c>
      <c r="BO27" s="94">
        <v>0</v>
      </c>
      <c r="BP27" s="94">
        <v>0</v>
      </c>
      <c r="BQ27" s="94">
        <v>0</v>
      </c>
      <c r="BR27" s="94">
        <v>0</v>
      </c>
      <c r="BS27" s="94">
        <v>0</v>
      </c>
      <c r="BT27" s="94">
        <v>0</v>
      </c>
      <c r="BU27" s="94"/>
      <c r="BV27" s="94"/>
      <c r="BW27" s="94"/>
      <c r="BX27" s="94"/>
      <c r="BY27" s="94"/>
      <c r="BZ27" s="94">
        <v>0</v>
      </c>
    </row>
    <row r="28" spans="1:78" s="2" customFormat="1" ht="11.45" customHeight="1" x14ac:dyDescent="0.2">
      <c r="A28" s="95"/>
      <c r="B28" s="312"/>
      <c r="C28" s="346" t="s">
        <v>488</v>
      </c>
      <c r="D28" s="312"/>
      <c r="E28" s="127"/>
      <c r="F28" s="126"/>
      <c r="G28" s="946" t="s">
        <v>488</v>
      </c>
      <c r="H28" s="946" t="s">
        <v>488</v>
      </c>
      <c r="I28" s="944"/>
      <c r="J28" s="103"/>
      <c r="K28" s="104"/>
      <c r="L28" s="632"/>
      <c r="M28" s="105"/>
      <c r="N28" s="630"/>
      <c r="O28" s="372" t="s">
        <v>488</v>
      </c>
      <c r="P28" s="352"/>
      <c r="Q28" s="381"/>
      <c r="R28" s="241">
        <v>0</v>
      </c>
      <c r="S28" s="42"/>
      <c r="T28" s="228"/>
      <c r="U28" s="340">
        <v>0</v>
      </c>
      <c r="V28" s="227"/>
      <c r="W28" s="5"/>
      <c r="X28" s="108" t="s">
        <v>488</v>
      </c>
      <c r="Y28" s="109" t="s">
        <v>1625</v>
      </c>
      <c r="Z28" s="123">
        <v>0</v>
      </c>
      <c r="AA28" s="83" t="s">
        <v>488</v>
      </c>
      <c r="AB28" s="83" t="s">
        <v>488</v>
      </c>
      <c r="AC28" s="83" t="s">
        <v>488</v>
      </c>
      <c r="AE28" s="93" t="s">
        <v>2869</v>
      </c>
      <c r="AF28" s="93"/>
      <c r="AG28" s="96" t="s">
        <v>488</v>
      </c>
      <c r="AH28" s="96" t="s">
        <v>488</v>
      </c>
      <c r="AI28" s="96" t="s">
        <v>488</v>
      </c>
      <c r="AJ28" s="96" t="s">
        <v>488</v>
      </c>
      <c r="AK28" s="96" t="s">
        <v>488</v>
      </c>
      <c r="AL28" s="96" t="s">
        <v>488</v>
      </c>
      <c r="AM28" s="96" t="s">
        <v>488</v>
      </c>
      <c r="AN28" s="96" t="s">
        <v>488</v>
      </c>
      <c r="AO28" s="96" t="s">
        <v>488</v>
      </c>
      <c r="AP28" s="96" t="s">
        <v>488</v>
      </c>
      <c r="AQ28" s="96" t="s">
        <v>488</v>
      </c>
      <c r="AR28" s="96" t="s">
        <v>488</v>
      </c>
      <c r="AS28" s="96" t="s">
        <v>488</v>
      </c>
      <c r="AT28" s="96" t="s">
        <v>488</v>
      </c>
      <c r="AU28" s="96" t="s">
        <v>488</v>
      </c>
      <c r="AV28" s="96" t="s">
        <v>488</v>
      </c>
      <c r="AW28" s="96" t="s">
        <v>488</v>
      </c>
      <c r="AX28" s="96" t="s">
        <v>488</v>
      </c>
      <c r="AY28" s="344"/>
      <c r="AZ28" s="93"/>
      <c r="BA28" s="93"/>
      <c r="BB28" s="94"/>
      <c r="BC28" s="93">
        <v>0</v>
      </c>
      <c r="BD28" s="94">
        <v>0</v>
      </c>
      <c r="BE28" s="94">
        <v>0</v>
      </c>
      <c r="BF28" s="94">
        <v>0</v>
      </c>
      <c r="BG28" s="94">
        <v>1</v>
      </c>
      <c r="BH28" s="94">
        <v>0</v>
      </c>
      <c r="BI28" s="94">
        <v>0</v>
      </c>
      <c r="BJ28" s="94">
        <v>0</v>
      </c>
      <c r="BK28" s="94"/>
      <c r="BL28" s="94">
        <v>0</v>
      </c>
      <c r="BM28" s="94">
        <v>0</v>
      </c>
      <c r="BN28" s="94">
        <v>0</v>
      </c>
      <c r="BO28" s="94">
        <v>0</v>
      </c>
      <c r="BP28" s="94">
        <v>0</v>
      </c>
      <c r="BQ28" s="94">
        <v>0</v>
      </c>
      <c r="BR28" s="94">
        <v>0</v>
      </c>
      <c r="BS28" s="94">
        <v>0</v>
      </c>
      <c r="BT28" s="94">
        <v>0</v>
      </c>
      <c r="BU28" s="94"/>
      <c r="BV28" s="94"/>
      <c r="BW28" s="94"/>
      <c r="BX28" s="94"/>
      <c r="BY28" s="94"/>
      <c r="BZ28" s="94">
        <v>0</v>
      </c>
    </row>
    <row r="29" spans="1:78" s="2" customFormat="1" ht="11.45" customHeight="1" x14ac:dyDescent="0.2">
      <c r="A29" s="95"/>
      <c r="B29" s="312"/>
      <c r="C29" s="346" t="s">
        <v>488</v>
      </c>
      <c r="D29" s="312"/>
      <c r="E29" s="127"/>
      <c r="F29" s="126"/>
      <c r="G29" s="946" t="s">
        <v>488</v>
      </c>
      <c r="H29" s="946" t="s">
        <v>488</v>
      </c>
      <c r="I29" s="944"/>
      <c r="J29" s="103"/>
      <c r="K29" s="104"/>
      <c r="L29" s="632"/>
      <c r="M29" s="105"/>
      <c r="N29" s="630"/>
      <c r="O29" s="372" t="s">
        <v>488</v>
      </c>
      <c r="P29" s="352"/>
      <c r="Q29" s="381"/>
      <c r="R29" s="241">
        <v>0</v>
      </c>
      <c r="S29" s="42"/>
      <c r="T29" s="228"/>
      <c r="U29" s="340">
        <v>0</v>
      </c>
      <c r="V29" s="227"/>
      <c r="W29" s="5"/>
      <c r="X29" s="108" t="s">
        <v>488</v>
      </c>
      <c r="Y29" s="109" t="s">
        <v>1625</v>
      </c>
      <c r="Z29" s="123">
        <v>0</v>
      </c>
      <c r="AA29" s="83" t="s">
        <v>488</v>
      </c>
      <c r="AB29" s="83" t="s">
        <v>488</v>
      </c>
      <c r="AC29" s="83" t="s">
        <v>488</v>
      </c>
      <c r="AE29" s="93" t="s">
        <v>2869</v>
      </c>
      <c r="AF29" s="93"/>
      <c r="AG29" s="96" t="s">
        <v>488</v>
      </c>
      <c r="AH29" s="96" t="s">
        <v>488</v>
      </c>
      <c r="AI29" s="96" t="s">
        <v>488</v>
      </c>
      <c r="AJ29" s="96" t="s">
        <v>488</v>
      </c>
      <c r="AK29" s="96" t="s">
        <v>488</v>
      </c>
      <c r="AL29" s="96" t="s">
        <v>488</v>
      </c>
      <c r="AM29" s="96" t="s">
        <v>488</v>
      </c>
      <c r="AN29" s="96" t="s">
        <v>488</v>
      </c>
      <c r="AO29" s="96" t="s">
        <v>488</v>
      </c>
      <c r="AP29" s="96" t="s">
        <v>488</v>
      </c>
      <c r="AQ29" s="96" t="s">
        <v>488</v>
      </c>
      <c r="AR29" s="96" t="s">
        <v>488</v>
      </c>
      <c r="AS29" s="96" t="s">
        <v>488</v>
      </c>
      <c r="AT29" s="96" t="s">
        <v>488</v>
      </c>
      <c r="AU29" s="96" t="s">
        <v>488</v>
      </c>
      <c r="AV29" s="96" t="s">
        <v>488</v>
      </c>
      <c r="AW29" s="96" t="s">
        <v>488</v>
      </c>
      <c r="AX29" s="96" t="s">
        <v>488</v>
      </c>
      <c r="AY29" s="344"/>
      <c r="AZ29" s="93"/>
      <c r="BA29" s="93"/>
      <c r="BB29" s="94"/>
      <c r="BC29" s="93">
        <v>0</v>
      </c>
      <c r="BD29" s="94">
        <v>0</v>
      </c>
      <c r="BE29" s="94">
        <v>0</v>
      </c>
      <c r="BF29" s="94">
        <v>0</v>
      </c>
      <c r="BG29" s="94">
        <v>1</v>
      </c>
      <c r="BH29" s="94">
        <v>0</v>
      </c>
      <c r="BI29" s="94">
        <v>0</v>
      </c>
      <c r="BJ29" s="94">
        <v>0</v>
      </c>
      <c r="BK29" s="94"/>
      <c r="BL29" s="94">
        <v>0</v>
      </c>
      <c r="BM29" s="94">
        <v>0</v>
      </c>
      <c r="BN29" s="94">
        <v>0</v>
      </c>
      <c r="BO29" s="94">
        <v>0</v>
      </c>
      <c r="BP29" s="94">
        <v>0</v>
      </c>
      <c r="BQ29" s="94">
        <v>0</v>
      </c>
      <c r="BR29" s="94">
        <v>0</v>
      </c>
      <c r="BS29" s="94">
        <v>0</v>
      </c>
      <c r="BT29" s="94">
        <v>0</v>
      </c>
      <c r="BU29" s="94"/>
      <c r="BV29" s="94"/>
      <c r="BW29" s="94"/>
      <c r="BX29" s="94"/>
      <c r="BY29" s="94"/>
      <c r="BZ29" s="94">
        <v>0</v>
      </c>
    </row>
    <row r="30" spans="1:78" s="2" customFormat="1" ht="11.45" customHeight="1" x14ac:dyDescent="0.2">
      <c r="A30" s="95"/>
      <c r="B30" s="312"/>
      <c r="C30" s="346" t="s">
        <v>488</v>
      </c>
      <c r="D30" s="312"/>
      <c r="E30" s="127"/>
      <c r="F30" s="126"/>
      <c r="G30" s="946" t="s">
        <v>488</v>
      </c>
      <c r="H30" s="946" t="s">
        <v>488</v>
      </c>
      <c r="I30" s="944"/>
      <c r="J30" s="103"/>
      <c r="K30" s="104"/>
      <c r="L30" s="632"/>
      <c r="M30" s="105"/>
      <c r="N30" s="630"/>
      <c r="O30" s="372" t="s">
        <v>488</v>
      </c>
      <c r="P30" s="352"/>
      <c r="Q30" s="381"/>
      <c r="R30" s="241">
        <v>0</v>
      </c>
      <c r="S30" s="42"/>
      <c r="T30" s="228"/>
      <c r="U30" s="340">
        <v>0</v>
      </c>
      <c r="V30" s="227"/>
      <c r="W30" s="5"/>
      <c r="X30" s="108" t="s">
        <v>488</v>
      </c>
      <c r="Y30" s="109" t="s">
        <v>1625</v>
      </c>
      <c r="Z30" s="123">
        <v>0</v>
      </c>
      <c r="AA30" s="83" t="s">
        <v>488</v>
      </c>
      <c r="AB30" s="83" t="s">
        <v>488</v>
      </c>
      <c r="AC30" s="83" t="s">
        <v>488</v>
      </c>
      <c r="AE30" s="93" t="s">
        <v>2869</v>
      </c>
      <c r="AF30" s="93"/>
      <c r="AG30" s="96" t="s">
        <v>488</v>
      </c>
      <c r="AH30" s="96" t="s">
        <v>488</v>
      </c>
      <c r="AI30" s="96" t="s">
        <v>488</v>
      </c>
      <c r="AJ30" s="96" t="s">
        <v>488</v>
      </c>
      <c r="AK30" s="96" t="s">
        <v>488</v>
      </c>
      <c r="AL30" s="96" t="s">
        <v>488</v>
      </c>
      <c r="AM30" s="96" t="s">
        <v>488</v>
      </c>
      <c r="AN30" s="96" t="s">
        <v>488</v>
      </c>
      <c r="AO30" s="96" t="s">
        <v>488</v>
      </c>
      <c r="AP30" s="96" t="s">
        <v>488</v>
      </c>
      <c r="AQ30" s="96" t="s">
        <v>488</v>
      </c>
      <c r="AR30" s="96" t="s">
        <v>488</v>
      </c>
      <c r="AS30" s="96" t="s">
        <v>488</v>
      </c>
      <c r="AT30" s="96" t="s">
        <v>488</v>
      </c>
      <c r="AU30" s="96" t="s">
        <v>488</v>
      </c>
      <c r="AV30" s="96" t="s">
        <v>488</v>
      </c>
      <c r="AW30" s="96" t="s">
        <v>488</v>
      </c>
      <c r="AX30" s="96" t="s">
        <v>488</v>
      </c>
      <c r="AY30" s="344"/>
      <c r="AZ30" s="93"/>
      <c r="BA30" s="93"/>
      <c r="BB30" s="94"/>
      <c r="BC30" s="93">
        <v>0</v>
      </c>
      <c r="BD30" s="94">
        <v>0</v>
      </c>
      <c r="BE30" s="94">
        <v>0</v>
      </c>
      <c r="BF30" s="94">
        <v>0</v>
      </c>
      <c r="BG30" s="94">
        <v>1</v>
      </c>
      <c r="BH30" s="94">
        <v>0</v>
      </c>
      <c r="BI30" s="94">
        <v>0</v>
      </c>
      <c r="BJ30" s="94">
        <v>0</v>
      </c>
      <c r="BK30" s="94"/>
      <c r="BL30" s="94">
        <v>0</v>
      </c>
      <c r="BM30" s="94">
        <v>0</v>
      </c>
      <c r="BN30" s="94">
        <v>0</v>
      </c>
      <c r="BO30" s="94">
        <v>0</v>
      </c>
      <c r="BP30" s="94">
        <v>0</v>
      </c>
      <c r="BQ30" s="94">
        <v>0</v>
      </c>
      <c r="BR30" s="94">
        <v>0</v>
      </c>
      <c r="BS30" s="94">
        <v>0</v>
      </c>
      <c r="BT30" s="94">
        <v>0</v>
      </c>
      <c r="BU30" s="94"/>
      <c r="BV30" s="94"/>
      <c r="BW30" s="94"/>
      <c r="BX30" s="94"/>
      <c r="BY30" s="94"/>
      <c r="BZ30" s="94">
        <v>0</v>
      </c>
    </row>
    <row r="31" spans="1:78" s="2" customFormat="1" ht="11.45" customHeight="1" x14ac:dyDescent="0.2">
      <c r="A31" s="95"/>
      <c r="B31" s="312"/>
      <c r="C31" s="346" t="s">
        <v>488</v>
      </c>
      <c r="D31" s="312"/>
      <c r="E31" s="127"/>
      <c r="F31" s="126"/>
      <c r="G31" s="946" t="s">
        <v>488</v>
      </c>
      <c r="H31" s="946" t="s">
        <v>488</v>
      </c>
      <c r="I31" s="944"/>
      <c r="J31" s="103"/>
      <c r="K31" s="104"/>
      <c r="L31" s="632"/>
      <c r="M31" s="105"/>
      <c r="N31" s="630"/>
      <c r="O31" s="372" t="s">
        <v>488</v>
      </c>
      <c r="P31" s="352"/>
      <c r="Q31" s="381"/>
      <c r="R31" s="241">
        <v>0</v>
      </c>
      <c r="S31" s="42"/>
      <c r="T31" s="228"/>
      <c r="U31" s="340">
        <v>0</v>
      </c>
      <c r="V31" s="227"/>
      <c r="W31" s="5"/>
      <c r="X31" s="108" t="s">
        <v>488</v>
      </c>
      <c r="Y31" s="109" t="s">
        <v>1625</v>
      </c>
      <c r="Z31" s="123">
        <v>0</v>
      </c>
      <c r="AA31" s="83" t="s">
        <v>488</v>
      </c>
      <c r="AB31" s="83" t="s">
        <v>488</v>
      </c>
      <c r="AC31" s="83" t="s">
        <v>488</v>
      </c>
      <c r="AE31" s="93" t="s">
        <v>2869</v>
      </c>
      <c r="AF31" s="93"/>
      <c r="AG31" s="96" t="s">
        <v>488</v>
      </c>
      <c r="AH31" s="96" t="s">
        <v>488</v>
      </c>
      <c r="AI31" s="96" t="s">
        <v>488</v>
      </c>
      <c r="AJ31" s="96" t="s">
        <v>488</v>
      </c>
      <c r="AK31" s="96" t="s">
        <v>488</v>
      </c>
      <c r="AL31" s="96" t="s">
        <v>488</v>
      </c>
      <c r="AM31" s="96" t="s">
        <v>488</v>
      </c>
      <c r="AN31" s="96" t="s">
        <v>488</v>
      </c>
      <c r="AO31" s="96" t="s">
        <v>488</v>
      </c>
      <c r="AP31" s="96" t="s">
        <v>488</v>
      </c>
      <c r="AQ31" s="96" t="s">
        <v>488</v>
      </c>
      <c r="AR31" s="96" t="s">
        <v>488</v>
      </c>
      <c r="AS31" s="96" t="s">
        <v>488</v>
      </c>
      <c r="AT31" s="96" t="s">
        <v>488</v>
      </c>
      <c r="AU31" s="96" t="s">
        <v>488</v>
      </c>
      <c r="AV31" s="96" t="s">
        <v>488</v>
      </c>
      <c r="AW31" s="96" t="s">
        <v>488</v>
      </c>
      <c r="AX31" s="96" t="s">
        <v>488</v>
      </c>
      <c r="AY31" s="344"/>
      <c r="AZ31" s="93"/>
      <c r="BA31" s="93"/>
      <c r="BB31" s="94"/>
      <c r="BC31" s="93">
        <v>0</v>
      </c>
      <c r="BD31" s="94">
        <v>0</v>
      </c>
      <c r="BE31" s="94">
        <v>0</v>
      </c>
      <c r="BF31" s="94">
        <v>0</v>
      </c>
      <c r="BG31" s="94">
        <v>1</v>
      </c>
      <c r="BH31" s="94">
        <v>0</v>
      </c>
      <c r="BI31" s="94">
        <v>0</v>
      </c>
      <c r="BJ31" s="94">
        <v>0</v>
      </c>
      <c r="BK31" s="94"/>
      <c r="BL31" s="94">
        <v>0</v>
      </c>
      <c r="BM31" s="94">
        <v>0</v>
      </c>
      <c r="BN31" s="94">
        <v>0</v>
      </c>
      <c r="BO31" s="94">
        <v>0</v>
      </c>
      <c r="BP31" s="94">
        <v>0</v>
      </c>
      <c r="BQ31" s="94">
        <v>0</v>
      </c>
      <c r="BR31" s="94">
        <v>0</v>
      </c>
      <c r="BS31" s="94">
        <v>0</v>
      </c>
      <c r="BT31" s="94">
        <v>0</v>
      </c>
      <c r="BU31" s="94"/>
      <c r="BV31" s="94"/>
      <c r="BW31" s="94"/>
      <c r="BX31" s="94"/>
      <c r="BY31" s="94"/>
      <c r="BZ31" s="94">
        <v>0</v>
      </c>
    </row>
    <row r="32" spans="1:78" s="2" customFormat="1" ht="11.45" customHeight="1" x14ac:dyDescent="0.2">
      <c r="A32" s="95"/>
      <c r="B32" s="312"/>
      <c r="C32" s="346" t="s">
        <v>488</v>
      </c>
      <c r="D32" s="312"/>
      <c r="E32" s="127"/>
      <c r="F32" s="126"/>
      <c r="G32" s="946" t="s">
        <v>488</v>
      </c>
      <c r="H32" s="946" t="s">
        <v>488</v>
      </c>
      <c r="I32" s="944"/>
      <c r="J32" s="103"/>
      <c r="K32" s="104"/>
      <c r="L32" s="632"/>
      <c r="M32" s="105"/>
      <c r="N32" s="630"/>
      <c r="O32" s="372" t="s">
        <v>488</v>
      </c>
      <c r="P32" s="352"/>
      <c r="Q32" s="381"/>
      <c r="R32" s="241">
        <v>0</v>
      </c>
      <c r="S32" s="42"/>
      <c r="T32" s="228"/>
      <c r="U32" s="340">
        <v>0</v>
      </c>
      <c r="V32" s="227"/>
      <c r="W32" s="5"/>
      <c r="X32" s="108" t="s">
        <v>488</v>
      </c>
      <c r="Y32" s="109" t="s">
        <v>1625</v>
      </c>
      <c r="Z32" s="123">
        <v>0</v>
      </c>
      <c r="AA32" s="83" t="s">
        <v>488</v>
      </c>
      <c r="AB32" s="83" t="s">
        <v>488</v>
      </c>
      <c r="AC32" s="83" t="s">
        <v>488</v>
      </c>
      <c r="AE32" s="93" t="s">
        <v>2869</v>
      </c>
      <c r="AF32" s="93"/>
      <c r="AG32" s="96" t="s">
        <v>488</v>
      </c>
      <c r="AH32" s="96" t="s">
        <v>488</v>
      </c>
      <c r="AI32" s="96" t="s">
        <v>488</v>
      </c>
      <c r="AJ32" s="96" t="s">
        <v>488</v>
      </c>
      <c r="AK32" s="96" t="s">
        <v>488</v>
      </c>
      <c r="AL32" s="96" t="s">
        <v>488</v>
      </c>
      <c r="AM32" s="96" t="s">
        <v>488</v>
      </c>
      <c r="AN32" s="96" t="s">
        <v>488</v>
      </c>
      <c r="AO32" s="96" t="s">
        <v>488</v>
      </c>
      <c r="AP32" s="96" t="s">
        <v>488</v>
      </c>
      <c r="AQ32" s="96" t="s">
        <v>488</v>
      </c>
      <c r="AR32" s="96" t="s">
        <v>488</v>
      </c>
      <c r="AS32" s="96" t="s">
        <v>488</v>
      </c>
      <c r="AT32" s="96" t="s">
        <v>488</v>
      </c>
      <c r="AU32" s="96" t="s">
        <v>488</v>
      </c>
      <c r="AV32" s="96" t="s">
        <v>488</v>
      </c>
      <c r="AW32" s="96" t="s">
        <v>488</v>
      </c>
      <c r="AX32" s="96" t="s">
        <v>488</v>
      </c>
      <c r="AY32" s="344"/>
      <c r="AZ32" s="93"/>
      <c r="BA32" s="93"/>
      <c r="BB32" s="94"/>
      <c r="BC32" s="93">
        <v>0</v>
      </c>
      <c r="BD32" s="94">
        <v>0</v>
      </c>
      <c r="BE32" s="94">
        <v>0</v>
      </c>
      <c r="BF32" s="94">
        <v>0</v>
      </c>
      <c r="BG32" s="94">
        <v>1</v>
      </c>
      <c r="BH32" s="94">
        <v>0</v>
      </c>
      <c r="BI32" s="94">
        <v>0</v>
      </c>
      <c r="BJ32" s="94">
        <v>0</v>
      </c>
      <c r="BK32" s="94"/>
      <c r="BL32" s="94">
        <v>0</v>
      </c>
      <c r="BM32" s="94">
        <v>0</v>
      </c>
      <c r="BN32" s="94">
        <v>0</v>
      </c>
      <c r="BO32" s="94">
        <v>0</v>
      </c>
      <c r="BP32" s="94">
        <v>0</v>
      </c>
      <c r="BQ32" s="94">
        <v>0</v>
      </c>
      <c r="BR32" s="94">
        <v>0</v>
      </c>
      <c r="BS32" s="94">
        <v>0</v>
      </c>
      <c r="BT32" s="94">
        <v>0</v>
      </c>
      <c r="BU32" s="94"/>
      <c r="BV32" s="94"/>
      <c r="BW32" s="94"/>
      <c r="BX32" s="94"/>
      <c r="BY32" s="94"/>
      <c r="BZ32" s="94">
        <v>0</v>
      </c>
    </row>
    <row r="33" spans="1:78" s="2" customFormat="1" ht="11.45" customHeight="1" x14ac:dyDescent="0.2">
      <c r="A33" s="95"/>
      <c r="B33" s="312"/>
      <c r="C33" s="346" t="s">
        <v>488</v>
      </c>
      <c r="D33" s="312"/>
      <c r="E33" s="127"/>
      <c r="F33" s="126"/>
      <c r="G33" s="946" t="s">
        <v>488</v>
      </c>
      <c r="H33" s="946" t="s">
        <v>488</v>
      </c>
      <c r="I33" s="944"/>
      <c r="J33" s="103"/>
      <c r="K33" s="104"/>
      <c r="L33" s="632"/>
      <c r="M33" s="105"/>
      <c r="N33" s="630"/>
      <c r="O33" s="372" t="s">
        <v>488</v>
      </c>
      <c r="P33" s="352"/>
      <c r="Q33" s="381"/>
      <c r="R33" s="241">
        <v>0</v>
      </c>
      <c r="S33" s="42"/>
      <c r="T33" s="228"/>
      <c r="U33" s="340">
        <v>0</v>
      </c>
      <c r="V33" s="227"/>
      <c r="W33" s="5"/>
      <c r="X33" s="108" t="s">
        <v>488</v>
      </c>
      <c r="Y33" s="109" t="s">
        <v>1625</v>
      </c>
      <c r="Z33" s="123">
        <v>0</v>
      </c>
      <c r="AA33" s="83" t="s">
        <v>488</v>
      </c>
      <c r="AB33" s="83" t="s">
        <v>488</v>
      </c>
      <c r="AC33" s="83" t="s">
        <v>488</v>
      </c>
      <c r="AE33" s="93" t="s">
        <v>2869</v>
      </c>
      <c r="AF33" s="93"/>
      <c r="AG33" s="96" t="s">
        <v>488</v>
      </c>
      <c r="AH33" s="96" t="s">
        <v>488</v>
      </c>
      <c r="AI33" s="96" t="s">
        <v>488</v>
      </c>
      <c r="AJ33" s="96" t="s">
        <v>488</v>
      </c>
      <c r="AK33" s="96" t="s">
        <v>488</v>
      </c>
      <c r="AL33" s="96" t="s">
        <v>488</v>
      </c>
      <c r="AM33" s="96" t="s">
        <v>488</v>
      </c>
      <c r="AN33" s="96" t="s">
        <v>488</v>
      </c>
      <c r="AO33" s="96" t="s">
        <v>488</v>
      </c>
      <c r="AP33" s="96" t="s">
        <v>488</v>
      </c>
      <c r="AQ33" s="96" t="s">
        <v>488</v>
      </c>
      <c r="AR33" s="96" t="s">
        <v>488</v>
      </c>
      <c r="AS33" s="96" t="s">
        <v>488</v>
      </c>
      <c r="AT33" s="96" t="s">
        <v>488</v>
      </c>
      <c r="AU33" s="96" t="s">
        <v>488</v>
      </c>
      <c r="AV33" s="96" t="s">
        <v>488</v>
      </c>
      <c r="AW33" s="96" t="s">
        <v>488</v>
      </c>
      <c r="AX33" s="96" t="s">
        <v>488</v>
      </c>
      <c r="AY33" s="344"/>
      <c r="AZ33" s="93"/>
      <c r="BA33" s="93"/>
      <c r="BB33" s="94"/>
      <c r="BC33" s="93">
        <v>0</v>
      </c>
      <c r="BD33" s="94">
        <v>0</v>
      </c>
      <c r="BE33" s="94">
        <v>0</v>
      </c>
      <c r="BF33" s="94">
        <v>0</v>
      </c>
      <c r="BG33" s="94">
        <v>1</v>
      </c>
      <c r="BH33" s="94">
        <v>0</v>
      </c>
      <c r="BI33" s="94">
        <v>0</v>
      </c>
      <c r="BJ33" s="94">
        <v>0</v>
      </c>
      <c r="BK33" s="94"/>
      <c r="BL33" s="94">
        <v>0</v>
      </c>
      <c r="BM33" s="94">
        <v>0</v>
      </c>
      <c r="BN33" s="94">
        <v>0</v>
      </c>
      <c r="BO33" s="94">
        <v>0</v>
      </c>
      <c r="BP33" s="94">
        <v>0</v>
      </c>
      <c r="BQ33" s="94">
        <v>0</v>
      </c>
      <c r="BR33" s="94">
        <v>0</v>
      </c>
      <c r="BS33" s="94">
        <v>0</v>
      </c>
      <c r="BT33" s="94">
        <v>0</v>
      </c>
      <c r="BU33" s="94"/>
      <c r="BV33" s="94"/>
      <c r="BW33" s="94"/>
      <c r="BX33" s="94"/>
      <c r="BY33" s="94"/>
      <c r="BZ33" s="94">
        <v>0</v>
      </c>
    </row>
    <row r="34" spans="1:78" s="2" customFormat="1" ht="11.45" customHeight="1" x14ac:dyDescent="0.2">
      <c r="A34" s="95"/>
      <c r="B34" s="312"/>
      <c r="C34" s="346" t="s">
        <v>488</v>
      </c>
      <c r="D34" s="312"/>
      <c r="E34" s="127"/>
      <c r="F34" s="126"/>
      <c r="G34" s="946" t="s">
        <v>488</v>
      </c>
      <c r="H34" s="946" t="s">
        <v>488</v>
      </c>
      <c r="I34" s="944"/>
      <c r="J34" s="103"/>
      <c r="K34" s="104"/>
      <c r="L34" s="632"/>
      <c r="M34" s="105"/>
      <c r="N34" s="630"/>
      <c r="O34" s="372" t="s">
        <v>488</v>
      </c>
      <c r="P34" s="352"/>
      <c r="Q34" s="381"/>
      <c r="R34" s="241">
        <v>0</v>
      </c>
      <c r="S34" s="42"/>
      <c r="T34" s="228"/>
      <c r="U34" s="340">
        <v>0</v>
      </c>
      <c r="V34" s="227"/>
      <c r="W34" s="5"/>
      <c r="X34" s="108" t="s">
        <v>488</v>
      </c>
      <c r="Y34" s="109" t="s">
        <v>1625</v>
      </c>
      <c r="Z34" s="123">
        <v>0</v>
      </c>
      <c r="AA34" s="83" t="s">
        <v>488</v>
      </c>
      <c r="AB34" s="83" t="s">
        <v>488</v>
      </c>
      <c r="AC34" s="83" t="s">
        <v>488</v>
      </c>
      <c r="AE34" s="93" t="s">
        <v>2869</v>
      </c>
      <c r="AF34" s="93"/>
      <c r="AG34" s="96" t="s">
        <v>488</v>
      </c>
      <c r="AH34" s="96" t="s">
        <v>488</v>
      </c>
      <c r="AI34" s="96" t="s">
        <v>488</v>
      </c>
      <c r="AJ34" s="96" t="s">
        <v>488</v>
      </c>
      <c r="AK34" s="96" t="s">
        <v>488</v>
      </c>
      <c r="AL34" s="96" t="s">
        <v>488</v>
      </c>
      <c r="AM34" s="96" t="s">
        <v>488</v>
      </c>
      <c r="AN34" s="96" t="s">
        <v>488</v>
      </c>
      <c r="AO34" s="96" t="s">
        <v>488</v>
      </c>
      <c r="AP34" s="96" t="s">
        <v>488</v>
      </c>
      <c r="AQ34" s="96" t="s">
        <v>488</v>
      </c>
      <c r="AR34" s="96" t="s">
        <v>488</v>
      </c>
      <c r="AS34" s="96" t="s">
        <v>488</v>
      </c>
      <c r="AT34" s="96" t="s">
        <v>488</v>
      </c>
      <c r="AU34" s="96" t="s">
        <v>488</v>
      </c>
      <c r="AV34" s="96" t="s">
        <v>488</v>
      </c>
      <c r="AW34" s="96" t="s">
        <v>488</v>
      </c>
      <c r="AX34" s="96" t="s">
        <v>488</v>
      </c>
      <c r="AY34" s="344"/>
      <c r="AZ34" s="93"/>
      <c r="BA34" s="93"/>
      <c r="BB34" s="94"/>
      <c r="BC34" s="93">
        <v>0</v>
      </c>
      <c r="BD34" s="94">
        <v>0</v>
      </c>
      <c r="BE34" s="94">
        <v>0</v>
      </c>
      <c r="BF34" s="94">
        <v>0</v>
      </c>
      <c r="BG34" s="94">
        <v>1</v>
      </c>
      <c r="BH34" s="94">
        <v>0</v>
      </c>
      <c r="BI34" s="94">
        <v>0</v>
      </c>
      <c r="BJ34" s="94">
        <v>0</v>
      </c>
      <c r="BK34" s="94"/>
      <c r="BL34" s="94">
        <v>0</v>
      </c>
      <c r="BM34" s="94">
        <v>0</v>
      </c>
      <c r="BN34" s="94">
        <v>0</v>
      </c>
      <c r="BO34" s="94">
        <v>0</v>
      </c>
      <c r="BP34" s="94">
        <v>0</v>
      </c>
      <c r="BQ34" s="94">
        <v>0</v>
      </c>
      <c r="BR34" s="94">
        <v>0</v>
      </c>
      <c r="BS34" s="94">
        <v>0</v>
      </c>
      <c r="BT34" s="94">
        <v>0</v>
      </c>
      <c r="BU34" s="94"/>
      <c r="BV34" s="94"/>
      <c r="BW34" s="94"/>
      <c r="BX34" s="94"/>
      <c r="BY34" s="94"/>
      <c r="BZ34" s="94">
        <v>0</v>
      </c>
    </row>
    <row r="35" spans="1:78" s="2" customFormat="1" ht="11.45" customHeight="1" x14ac:dyDescent="0.2">
      <c r="A35" s="95"/>
      <c r="B35" s="312"/>
      <c r="C35" s="346" t="s">
        <v>488</v>
      </c>
      <c r="D35" s="312"/>
      <c r="E35" s="127"/>
      <c r="F35" s="126"/>
      <c r="G35" s="946" t="s">
        <v>488</v>
      </c>
      <c r="H35" s="946" t="s">
        <v>488</v>
      </c>
      <c r="I35" s="944"/>
      <c r="J35" s="103"/>
      <c r="K35" s="104"/>
      <c r="L35" s="632"/>
      <c r="M35" s="105"/>
      <c r="N35" s="630"/>
      <c r="O35" s="372" t="s">
        <v>488</v>
      </c>
      <c r="P35" s="352"/>
      <c r="Q35" s="381"/>
      <c r="R35" s="241">
        <v>0</v>
      </c>
      <c r="S35" s="42"/>
      <c r="T35" s="228"/>
      <c r="U35" s="340">
        <v>0</v>
      </c>
      <c r="V35" s="227"/>
      <c r="W35" s="5"/>
      <c r="X35" s="108" t="s">
        <v>488</v>
      </c>
      <c r="Y35" s="109" t="s">
        <v>1625</v>
      </c>
      <c r="Z35" s="123">
        <v>0</v>
      </c>
      <c r="AA35" s="83" t="s">
        <v>488</v>
      </c>
      <c r="AB35" s="83" t="s">
        <v>488</v>
      </c>
      <c r="AC35" s="83" t="s">
        <v>488</v>
      </c>
      <c r="AE35" s="93" t="s">
        <v>2869</v>
      </c>
      <c r="AF35" s="93"/>
      <c r="AG35" s="96" t="s">
        <v>488</v>
      </c>
      <c r="AH35" s="96" t="s">
        <v>488</v>
      </c>
      <c r="AI35" s="96" t="s">
        <v>488</v>
      </c>
      <c r="AJ35" s="96" t="s">
        <v>488</v>
      </c>
      <c r="AK35" s="96" t="s">
        <v>488</v>
      </c>
      <c r="AL35" s="96" t="s">
        <v>488</v>
      </c>
      <c r="AM35" s="96" t="s">
        <v>488</v>
      </c>
      <c r="AN35" s="96" t="s">
        <v>488</v>
      </c>
      <c r="AO35" s="96" t="s">
        <v>488</v>
      </c>
      <c r="AP35" s="96" t="s">
        <v>488</v>
      </c>
      <c r="AQ35" s="96" t="s">
        <v>488</v>
      </c>
      <c r="AR35" s="96" t="s">
        <v>488</v>
      </c>
      <c r="AS35" s="96" t="s">
        <v>488</v>
      </c>
      <c r="AT35" s="96" t="s">
        <v>488</v>
      </c>
      <c r="AU35" s="96" t="s">
        <v>488</v>
      </c>
      <c r="AV35" s="96" t="s">
        <v>488</v>
      </c>
      <c r="AW35" s="96" t="s">
        <v>488</v>
      </c>
      <c r="AX35" s="96" t="s">
        <v>488</v>
      </c>
      <c r="AY35" s="344"/>
      <c r="AZ35" s="93"/>
      <c r="BA35" s="93"/>
      <c r="BB35" s="94"/>
      <c r="BC35" s="93">
        <v>0</v>
      </c>
      <c r="BD35" s="94">
        <v>0</v>
      </c>
      <c r="BE35" s="94">
        <v>0</v>
      </c>
      <c r="BF35" s="94">
        <v>0</v>
      </c>
      <c r="BG35" s="94">
        <v>1</v>
      </c>
      <c r="BH35" s="94">
        <v>0</v>
      </c>
      <c r="BI35" s="94">
        <v>0</v>
      </c>
      <c r="BJ35" s="94">
        <v>0</v>
      </c>
      <c r="BK35" s="94"/>
      <c r="BL35" s="94">
        <v>0</v>
      </c>
      <c r="BM35" s="94">
        <v>0</v>
      </c>
      <c r="BN35" s="94">
        <v>0</v>
      </c>
      <c r="BO35" s="94">
        <v>0</v>
      </c>
      <c r="BP35" s="94">
        <v>0</v>
      </c>
      <c r="BQ35" s="94">
        <v>0</v>
      </c>
      <c r="BR35" s="94">
        <v>0</v>
      </c>
      <c r="BS35" s="94">
        <v>0</v>
      </c>
      <c r="BT35" s="94">
        <v>0</v>
      </c>
      <c r="BU35" s="94"/>
      <c r="BV35" s="94"/>
      <c r="BW35" s="94"/>
      <c r="BX35" s="94"/>
      <c r="BY35" s="94"/>
      <c r="BZ35" s="94">
        <v>0</v>
      </c>
    </row>
    <row r="36" spans="1:78" s="2" customFormat="1" ht="11.45" customHeight="1" x14ac:dyDescent="0.2">
      <c r="A36" s="95"/>
      <c r="B36" s="312"/>
      <c r="C36" s="346" t="s">
        <v>488</v>
      </c>
      <c r="D36" s="312"/>
      <c r="E36" s="127"/>
      <c r="F36" s="126"/>
      <c r="G36" s="946" t="s">
        <v>488</v>
      </c>
      <c r="H36" s="946" t="s">
        <v>488</v>
      </c>
      <c r="I36" s="944"/>
      <c r="J36" s="103"/>
      <c r="K36" s="104"/>
      <c r="L36" s="632"/>
      <c r="M36" s="105"/>
      <c r="N36" s="630"/>
      <c r="O36" s="372" t="s">
        <v>488</v>
      </c>
      <c r="P36" s="352"/>
      <c r="Q36" s="381"/>
      <c r="R36" s="241">
        <v>0</v>
      </c>
      <c r="S36" s="42"/>
      <c r="T36" s="228"/>
      <c r="U36" s="340">
        <v>0</v>
      </c>
      <c r="V36" s="227"/>
      <c r="W36" s="5"/>
      <c r="X36" s="108" t="s">
        <v>488</v>
      </c>
      <c r="Y36" s="109" t="s">
        <v>1625</v>
      </c>
      <c r="Z36" s="123">
        <v>0</v>
      </c>
      <c r="AA36" s="83" t="s">
        <v>488</v>
      </c>
      <c r="AB36" s="83" t="s">
        <v>488</v>
      </c>
      <c r="AC36" s="83" t="s">
        <v>488</v>
      </c>
      <c r="AE36" s="93" t="s">
        <v>2869</v>
      </c>
      <c r="AF36" s="93"/>
      <c r="AG36" s="96" t="s">
        <v>488</v>
      </c>
      <c r="AH36" s="96" t="s">
        <v>488</v>
      </c>
      <c r="AI36" s="96" t="s">
        <v>488</v>
      </c>
      <c r="AJ36" s="96" t="s">
        <v>488</v>
      </c>
      <c r="AK36" s="96" t="s">
        <v>488</v>
      </c>
      <c r="AL36" s="96" t="s">
        <v>488</v>
      </c>
      <c r="AM36" s="96" t="s">
        <v>488</v>
      </c>
      <c r="AN36" s="96" t="s">
        <v>488</v>
      </c>
      <c r="AO36" s="96" t="s">
        <v>488</v>
      </c>
      <c r="AP36" s="96" t="s">
        <v>488</v>
      </c>
      <c r="AQ36" s="96" t="s">
        <v>488</v>
      </c>
      <c r="AR36" s="96" t="s">
        <v>488</v>
      </c>
      <c r="AS36" s="96" t="s">
        <v>488</v>
      </c>
      <c r="AT36" s="96" t="s">
        <v>488</v>
      </c>
      <c r="AU36" s="96" t="s">
        <v>488</v>
      </c>
      <c r="AV36" s="96" t="s">
        <v>488</v>
      </c>
      <c r="AW36" s="96" t="s">
        <v>488</v>
      </c>
      <c r="AX36" s="96" t="s">
        <v>488</v>
      </c>
      <c r="AY36" s="344"/>
      <c r="AZ36" s="93"/>
      <c r="BA36" s="93"/>
      <c r="BB36" s="94"/>
      <c r="BC36" s="93">
        <v>0</v>
      </c>
      <c r="BD36" s="94">
        <v>0</v>
      </c>
      <c r="BE36" s="94">
        <v>0</v>
      </c>
      <c r="BF36" s="94">
        <v>0</v>
      </c>
      <c r="BG36" s="94">
        <v>1</v>
      </c>
      <c r="BH36" s="94">
        <v>0</v>
      </c>
      <c r="BI36" s="94">
        <v>0</v>
      </c>
      <c r="BJ36" s="94">
        <v>0</v>
      </c>
      <c r="BK36" s="94"/>
      <c r="BL36" s="94">
        <v>0</v>
      </c>
      <c r="BM36" s="94">
        <v>0</v>
      </c>
      <c r="BN36" s="94">
        <v>0</v>
      </c>
      <c r="BO36" s="94">
        <v>0</v>
      </c>
      <c r="BP36" s="94">
        <v>0</v>
      </c>
      <c r="BQ36" s="94">
        <v>0</v>
      </c>
      <c r="BR36" s="94">
        <v>0</v>
      </c>
      <c r="BS36" s="94">
        <v>0</v>
      </c>
      <c r="BT36" s="94">
        <v>0</v>
      </c>
      <c r="BU36" s="94"/>
      <c r="BV36" s="94"/>
      <c r="BW36" s="94"/>
      <c r="BX36" s="94"/>
      <c r="BY36" s="94"/>
      <c r="BZ36" s="94">
        <v>0</v>
      </c>
    </row>
    <row r="37" spans="1:78" s="2" customFormat="1" ht="11.45" customHeight="1" x14ac:dyDescent="0.2">
      <c r="A37" s="95"/>
      <c r="B37" s="312"/>
      <c r="C37" s="346" t="s">
        <v>488</v>
      </c>
      <c r="D37" s="312"/>
      <c r="E37" s="127"/>
      <c r="F37" s="126"/>
      <c r="G37" s="946" t="s">
        <v>488</v>
      </c>
      <c r="H37" s="946" t="s">
        <v>488</v>
      </c>
      <c r="I37" s="944"/>
      <c r="J37" s="103"/>
      <c r="K37" s="104"/>
      <c r="L37" s="632"/>
      <c r="M37" s="105"/>
      <c r="N37" s="630"/>
      <c r="O37" s="372" t="s">
        <v>488</v>
      </c>
      <c r="P37" s="352"/>
      <c r="Q37" s="381"/>
      <c r="R37" s="241">
        <v>0</v>
      </c>
      <c r="S37" s="42"/>
      <c r="T37" s="228"/>
      <c r="U37" s="340">
        <v>0</v>
      </c>
      <c r="V37" s="227"/>
      <c r="W37" s="5"/>
      <c r="X37" s="108" t="s">
        <v>488</v>
      </c>
      <c r="Y37" s="109" t="s">
        <v>1625</v>
      </c>
      <c r="Z37" s="123">
        <v>0</v>
      </c>
      <c r="AA37" s="83" t="s">
        <v>488</v>
      </c>
      <c r="AB37" s="83" t="s">
        <v>488</v>
      </c>
      <c r="AC37" s="83" t="s">
        <v>488</v>
      </c>
      <c r="AE37" s="93" t="s">
        <v>2869</v>
      </c>
      <c r="AF37" s="93"/>
      <c r="AG37" s="96" t="s">
        <v>488</v>
      </c>
      <c r="AH37" s="96" t="s">
        <v>488</v>
      </c>
      <c r="AI37" s="96" t="s">
        <v>488</v>
      </c>
      <c r="AJ37" s="96" t="s">
        <v>488</v>
      </c>
      <c r="AK37" s="96" t="s">
        <v>488</v>
      </c>
      <c r="AL37" s="96" t="s">
        <v>488</v>
      </c>
      <c r="AM37" s="96" t="s">
        <v>488</v>
      </c>
      <c r="AN37" s="96" t="s">
        <v>488</v>
      </c>
      <c r="AO37" s="96" t="s">
        <v>488</v>
      </c>
      <c r="AP37" s="96" t="s">
        <v>488</v>
      </c>
      <c r="AQ37" s="96" t="s">
        <v>488</v>
      </c>
      <c r="AR37" s="96" t="s">
        <v>488</v>
      </c>
      <c r="AS37" s="96" t="s">
        <v>488</v>
      </c>
      <c r="AT37" s="96" t="s">
        <v>488</v>
      </c>
      <c r="AU37" s="96" t="s">
        <v>488</v>
      </c>
      <c r="AV37" s="96" t="s">
        <v>488</v>
      </c>
      <c r="AW37" s="96" t="s">
        <v>488</v>
      </c>
      <c r="AX37" s="96" t="s">
        <v>488</v>
      </c>
      <c r="AY37" s="344"/>
      <c r="AZ37" s="93"/>
      <c r="BA37" s="93"/>
      <c r="BB37" s="94"/>
      <c r="BC37" s="93">
        <v>0</v>
      </c>
      <c r="BD37" s="94">
        <v>0</v>
      </c>
      <c r="BE37" s="94">
        <v>0</v>
      </c>
      <c r="BF37" s="94">
        <v>0</v>
      </c>
      <c r="BG37" s="94">
        <v>1</v>
      </c>
      <c r="BH37" s="94">
        <v>0</v>
      </c>
      <c r="BI37" s="94">
        <v>0</v>
      </c>
      <c r="BJ37" s="94">
        <v>0</v>
      </c>
      <c r="BK37" s="94"/>
      <c r="BL37" s="94">
        <v>0</v>
      </c>
      <c r="BM37" s="94">
        <v>0</v>
      </c>
      <c r="BN37" s="94">
        <v>0</v>
      </c>
      <c r="BO37" s="94">
        <v>0</v>
      </c>
      <c r="BP37" s="94">
        <v>0</v>
      </c>
      <c r="BQ37" s="94">
        <v>0</v>
      </c>
      <c r="BR37" s="94">
        <v>0</v>
      </c>
      <c r="BS37" s="94">
        <v>0</v>
      </c>
      <c r="BT37" s="94">
        <v>0</v>
      </c>
      <c r="BU37" s="94"/>
      <c r="BV37" s="94"/>
      <c r="BW37" s="94"/>
      <c r="BX37" s="94"/>
      <c r="BY37" s="94"/>
      <c r="BZ37" s="94">
        <v>0</v>
      </c>
    </row>
    <row r="38" spans="1:78" s="2" customFormat="1" ht="11.45" customHeight="1" x14ac:dyDescent="0.2">
      <c r="A38" s="95"/>
      <c r="B38" s="312"/>
      <c r="C38" s="346" t="s">
        <v>488</v>
      </c>
      <c r="D38" s="312"/>
      <c r="E38" s="127"/>
      <c r="F38" s="126"/>
      <c r="G38" s="946" t="s">
        <v>488</v>
      </c>
      <c r="H38" s="946" t="s">
        <v>488</v>
      </c>
      <c r="I38" s="944"/>
      <c r="J38" s="103"/>
      <c r="K38" s="104"/>
      <c r="L38" s="632"/>
      <c r="M38" s="105"/>
      <c r="N38" s="630"/>
      <c r="O38" s="372" t="s">
        <v>488</v>
      </c>
      <c r="P38" s="352"/>
      <c r="Q38" s="381"/>
      <c r="R38" s="241">
        <v>0</v>
      </c>
      <c r="S38" s="42"/>
      <c r="T38" s="228"/>
      <c r="U38" s="340">
        <v>0</v>
      </c>
      <c r="V38" s="227"/>
      <c r="W38" s="5"/>
      <c r="X38" s="108" t="s">
        <v>488</v>
      </c>
      <c r="Y38" s="109" t="s">
        <v>1625</v>
      </c>
      <c r="Z38" s="123">
        <v>0</v>
      </c>
      <c r="AA38" s="83" t="s">
        <v>488</v>
      </c>
      <c r="AB38" s="83" t="s">
        <v>488</v>
      </c>
      <c r="AC38" s="83" t="s">
        <v>488</v>
      </c>
      <c r="AE38" s="93" t="s">
        <v>2869</v>
      </c>
      <c r="AF38" s="93"/>
      <c r="AG38" s="96" t="s">
        <v>488</v>
      </c>
      <c r="AH38" s="96" t="s">
        <v>488</v>
      </c>
      <c r="AI38" s="96" t="s">
        <v>488</v>
      </c>
      <c r="AJ38" s="96" t="s">
        <v>488</v>
      </c>
      <c r="AK38" s="96" t="s">
        <v>488</v>
      </c>
      <c r="AL38" s="96" t="s">
        <v>488</v>
      </c>
      <c r="AM38" s="96" t="s">
        <v>488</v>
      </c>
      <c r="AN38" s="96" t="s">
        <v>488</v>
      </c>
      <c r="AO38" s="96" t="s">
        <v>488</v>
      </c>
      <c r="AP38" s="96" t="s">
        <v>488</v>
      </c>
      <c r="AQ38" s="96" t="s">
        <v>488</v>
      </c>
      <c r="AR38" s="96" t="s">
        <v>488</v>
      </c>
      <c r="AS38" s="96" t="s">
        <v>488</v>
      </c>
      <c r="AT38" s="96" t="s">
        <v>488</v>
      </c>
      <c r="AU38" s="96" t="s">
        <v>488</v>
      </c>
      <c r="AV38" s="96" t="s">
        <v>488</v>
      </c>
      <c r="AW38" s="96" t="s">
        <v>488</v>
      </c>
      <c r="AX38" s="96" t="s">
        <v>488</v>
      </c>
      <c r="AY38" s="344"/>
      <c r="AZ38" s="93"/>
      <c r="BA38" s="93"/>
      <c r="BB38" s="94"/>
      <c r="BC38" s="93">
        <v>0</v>
      </c>
      <c r="BD38" s="94">
        <v>0</v>
      </c>
      <c r="BE38" s="94">
        <v>0</v>
      </c>
      <c r="BF38" s="94">
        <v>0</v>
      </c>
      <c r="BG38" s="94">
        <v>1</v>
      </c>
      <c r="BH38" s="94">
        <v>0</v>
      </c>
      <c r="BI38" s="94">
        <v>0</v>
      </c>
      <c r="BJ38" s="94">
        <v>0</v>
      </c>
      <c r="BK38" s="94"/>
      <c r="BL38" s="94">
        <v>0</v>
      </c>
      <c r="BM38" s="94">
        <v>0</v>
      </c>
      <c r="BN38" s="94">
        <v>0</v>
      </c>
      <c r="BO38" s="94">
        <v>0</v>
      </c>
      <c r="BP38" s="94">
        <v>0</v>
      </c>
      <c r="BQ38" s="94">
        <v>0</v>
      </c>
      <c r="BR38" s="94">
        <v>0</v>
      </c>
      <c r="BS38" s="94">
        <v>0</v>
      </c>
      <c r="BT38" s="94">
        <v>0</v>
      </c>
      <c r="BU38" s="94"/>
      <c r="BV38" s="94"/>
      <c r="BW38" s="94"/>
      <c r="BX38" s="94"/>
      <c r="BY38" s="94"/>
      <c r="BZ38" s="94">
        <v>0</v>
      </c>
    </row>
    <row r="39" spans="1:78" s="2" customFormat="1" ht="11.45" customHeight="1" x14ac:dyDescent="0.2">
      <c r="A39" s="95"/>
      <c r="B39" s="312"/>
      <c r="C39" s="346" t="s">
        <v>488</v>
      </c>
      <c r="D39" s="312"/>
      <c r="E39" s="127"/>
      <c r="F39" s="126"/>
      <c r="G39" s="946" t="s">
        <v>488</v>
      </c>
      <c r="H39" s="946" t="s">
        <v>488</v>
      </c>
      <c r="I39" s="944"/>
      <c r="J39" s="103"/>
      <c r="K39" s="104"/>
      <c r="L39" s="632"/>
      <c r="M39" s="105"/>
      <c r="N39" s="630"/>
      <c r="O39" s="372" t="s">
        <v>488</v>
      </c>
      <c r="P39" s="352"/>
      <c r="Q39" s="381"/>
      <c r="R39" s="241">
        <v>0</v>
      </c>
      <c r="S39" s="42"/>
      <c r="T39" s="228"/>
      <c r="U39" s="340">
        <v>0</v>
      </c>
      <c r="V39" s="227"/>
      <c r="W39" s="5"/>
      <c r="X39" s="108" t="s">
        <v>488</v>
      </c>
      <c r="Y39" s="109" t="s">
        <v>1625</v>
      </c>
      <c r="Z39" s="123">
        <v>0</v>
      </c>
      <c r="AA39" s="83" t="s">
        <v>488</v>
      </c>
      <c r="AB39" s="83" t="s">
        <v>488</v>
      </c>
      <c r="AC39" s="83" t="s">
        <v>488</v>
      </c>
      <c r="AE39" s="93" t="s">
        <v>2869</v>
      </c>
      <c r="AF39" s="93"/>
      <c r="AG39" s="96" t="s">
        <v>488</v>
      </c>
      <c r="AH39" s="96" t="s">
        <v>488</v>
      </c>
      <c r="AI39" s="96" t="s">
        <v>488</v>
      </c>
      <c r="AJ39" s="96" t="s">
        <v>488</v>
      </c>
      <c r="AK39" s="96" t="s">
        <v>488</v>
      </c>
      <c r="AL39" s="96" t="s">
        <v>488</v>
      </c>
      <c r="AM39" s="96" t="s">
        <v>488</v>
      </c>
      <c r="AN39" s="96" t="s">
        <v>488</v>
      </c>
      <c r="AO39" s="96" t="s">
        <v>488</v>
      </c>
      <c r="AP39" s="96" t="s">
        <v>488</v>
      </c>
      <c r="AQ39" s="96" t="s">
        <v>488</v>
      </c>
      <c r="AR39" s="96" t="s">
        <v>488</v>
      </c>
      <c r="AS39" s="96" t="s">
        <v>488</v>
      </c>
      <c r="AT39" s="96" t="s">
        <v>488</v>
      </c>
      <c r="AU39" s="96" t="s">
        <v>488</v>
      </c>
      <c r="AV39" s="96" t="s">
        <v>488</v>
      </c>
      <c r="AW39" s="96" t="s">
        <v>488</v>
      </c>
      <c r="AX39" s="96" t="s">
        <v>488</v>
      </c>
      <c r="AY39" s="344"/>
      <c r="AZ39" s="93"/>
      <c r="BA39" s="93"/>
      <c r="BB39" s="94"/>
      <c r="BC39" s="93">
        <v>0</v>
      </c>
      <c r="BD39" s="94">
        <v>0</v>
      </c>
      <c r="BE39" s="94">
        <v>0</v>
      </c>
      <c r="BF39" s="94">
        <v>0</v>
      </c>
      <c r="BG39" s="94">
        <v>1</v>
      </c>
      <c r="BH39" s="94">
        <v>0</v>
      </c>
      <c r="BI39" s="94">
        <v>0</v>
      </c>
      <c r="BJ39" s="94">
        <v>0</v>
      </c>
      <c r="BK39" s="94"/>
      <c r="BL39" s="94">
        <v>0</v>
      </c>
      <c r="BM39" s="94">
        <v>0</v>
      </c>
      <c r="BN39" s="94">
        <v>0</v>
      </c>
      <c r="BO39" s="94">
        <v>0</v>
      </c>
      <c r="BP39" s="94">
        <v>0</v>
      </c>
      <c r="BQ39" s="94">
        <v>0</v>
      </c>
      <c r="BR39" s="94">
        <v>0</v>
      </c>
      <c r="BS39" s="94">
        <v>0</v>
      </c>
      <c r="BT39" s="94">
        <v>0</v>
      </c>
      <c r="BU39" s="94"/>
      <c r="BV39" s="94"/>
      <c r="BW39" s="94"/>
      <c r="BX39" s="94"/>
      <c r="BY39" s="94"/>
      <c r="BZ39" s="94">
        <v>0</v>
      </c>
    </row>
    <row r="40" spans="1:78" s="2" customFormat="1" ht="11.45" customHeight="1" x14ac:dyDescent="0.2">
      <c r="A40" s="95"/>
      <c r="B40" s="312"/>
      <c r="C40" s="346" t="s">
        <v>488</v>
      </c>
      <c r="D40" s="312"/>
      <c r="E40" s="127"/>
      <c r="F40" s="126"/>
      <c r="G40" s="946" t="s">
        <v>488</v>
      </c>
      <c r="H40" s="946" t="s">
        <v>488</v>
      </c>
      <c r="I40" s="944"/>
      <c r="J40" s="103"/>
      <c r="K40" s="104"/>
      <c r="L40" s="632"/>
      <c r="M40" s="105"/>
      <c r="N40" s="630"/>
      <c r="O40" s="372" t="s">
        <v>488</v>
      </c>
      <c r="P40" s="352"/>
      <c r="Q40" s="381"/>
      <c r="R40" s="241">
        <v>0</v>
      </c>
      <c r="S40" s="42"/>
      <c r="T40" s="228"/>
      <c r="U40" s="340">
        <v>0</v>
      </c>
      <c r="V40" s="227"/>
      <c r="W40" s="5"/>
      <c r="X40" s="108" t="s">
        <v>488</v>
      </c>
      <c r="Y40" s="109" t="s">
        <v>1625</v>
      </c>
      <c r="Z40" s="123">
        <v>0</v>
      </c>
      <c r="AA40" s="83" t="s">
        <v>488</v>
      </c>
      <c r="AB40" s="83" t="s">
        <v>488</v>
      </c>
      <c r="AC40" s="83" t="s">
        <v>488</v>
      </c>
      <c r="AE40" s="93" t="s">
        <v>2869</v>
      </c>
      <c r="AF40" s="93"/>
      <c r="AG40" s="96" t="s">
        <v>488</v>
      </c>
      <c r="AH40" s="96" t="s">
        <v>488</v>
      </c>
      <c r="AI40" s="96" t="s">
        <v>488</v>
      </c>
      <c r="AJ40" s="96" t="s">
        <v>488</v>
      </c>
      <c r="AK40" s="96" t="s">
        <v>488</v>
      </c>
      <c r="AL40" s="96" t="s">
        <v>488</v>
      </c>
      <c r="AM40" s="96" t="s">
        <v>488</v>
      </c>
      <c r="AN40" s="96" t="s">
        <v>488</v>
      </c>
      <c r="AO40" s="96" t="s">
        <v>488</v>
      </c>
      <c r="AP40" s="96" t="s">
        <v>488</v>
      </c>
      <c r="AQ40" s="96" t="s">
        <v>488</v>
      </c>
      <c r="AR40" s="96" t="s">
        <v>488</v>
      </c>
      <c r="AS40" s="96" t="s">
        <v>488</v>
      </c>
      <c r="AT40" s="96" t="s">
        <v>488</v>
      </c>
      <c r="AU40" s="96" t="s">
        <v>488</v>
      </c>
      <c r="AV40" s="96" t="s">
        <v>488</v>
      </c>
      <c r="AW40" s="96" t="s">
        <v>488</v>
      </c>
      <c r="AX40" s="96" t="s">
        <v>488</v>
      </c>
      <c r="AY40" s="344"/>
      <c r="AZ40" s="93"/>
      <c r="BA40" s="93"/>
      <c r="BB40" s="94"/>
      <c r="BC40" s="93">
        <v>0</v>
      </c>
      <c r="BD40" s="94">
        <v>0</v>
      </c>
      <c r="BE40" s="94">
        <v>0</v>
      </c>
      <c r="BF40" s="94">
        <v>0</v>
      </c>
      <c r="BG40" s="94">
        <v>1</v>
      </c>
      <c r="BH40" s="94">
        <v>0</v>
      </c>
      <c r="BI40" s="94">
        <v>0</v>
      </c>
      <c r="BJ40" s="94">
        <v>0</v>
      </c>
      <c r="BK40" s="94"/>
      <c r="BL40" s="94">
        <v>0</v>
      </c>
      <c r="BM40" s="94">
        <v>0</v>
      </c>
      <c r="BN40" s="94">
        <v>0</v>
      </c>
      <c r="BO40" s="94">
        <v>0</v>
      </c>
      <c r="BP40" s="94">
        <v>0</v>
      </c>
      <c r="BQ40" s="94">
        <v>0</v>
      </c>
      <c r="BR40" s="94">
        <v>0</v>
      </c>
      <c r="BS40" s="94">
        <v>0</v>
      </c>
      <c r="BT40" s="94">
        <v>0</v>
      </c>
      <c r="BU40" s="94"/>
      <c r="BV40" s="94"/>
      <c r="BW40" s="94"/>
      <c r="BX40" s="94"/>
      <c r="BY40" s="94"/>
      <c r="BZ40" s="94">
        <v>0</v>
      </c>
    </row>
    <row r="41" spans="1:78" s="2" customFormat="1" ht="11.45" customHeight="1" x14ac:dyDescent="0.2">
      <c r="A41" s="95"/>
      <c r="B41" s="312"/>
      <c r="C41" s="346" t="s">
        <v>488</v>
      </c>
      <c r="D41" s="312"/>
      <c r="E41" s="127"/>
      <c r="F41" s="126"/>
      <c r="G41" s="946" t="s">
        <v>488</v>
      </c>
      <c r="H41" s="946" t="s">
        <v>488</v>
      </c>
      <c r="I41" s="944"/>
      <c r="J41" s="103"/>
      <c r="K41" s="104"/>
      <c r="L41" s="632"/>
      <c r="M41" s="105"/>
      <c r="N41" s="630"/>
      <c r="O41" s="372" t="s">
        <v>488</v>
      </c>
      <c r="P41" s="352"/>
      <c r="Q41" s="381"/>
      <c r="R41" s="241">
        <v>0</v>
      </c>
      <c r="S41" s="42"/>
      <c r="T41" s="228"/>
      <c r="U41" s="340">
        <v>0</v>
      </c>
      <c r="V41" s="227"/>
      <c r="W41" s="5"/>
      <c r="X41" s="108" t="s">
        <v>488</v>
      </c>
      <c r="Y41" s="109" t="s">
        <v>1625</v>
      </c>
      <c r="Z41" s="123">
        <v>0</v>
      </c>
      <c r="AA41" s="83" t="s">
        <v>488</v>
      </c>
      <c r="AB41" s="83" t="s">
        <v>488</v>
      </c>
      <c r="AC41" s="83" t="s">
        <v>488</v>
      </c>
      <c r="AE41" s="93" t="s">
        <v>2869</v>
      </c>
      <c r="AF41" s="93"/>
      <c r="AG41" s="96" t="s">
        <v>488</v>
      </c>
      <c r="AH41" s="96" t="s">
        <v>488</v>
      </c>
      <c r="AI41" s="96" t="s">
        <v>488</v>
      </c>
      <c r="AJ41" s="96" t="s">
        <v>488</v>
      </c>
      <c r="AK41" s="96" t="s">
        <v>488</v>
      </c>
      <c r="AL41" s="96" t="s">
        <v>488</v>
      </c>
      <c r="AM41" s="96" t="s">
        <v>488</v>
      </c>
      <c r="AN41" s="96" t="s">
        <v>488</v>
      </c>
      <c r="AO41" s="96" t="s">
        <v>488</v>
      </c>
      <c r="AP41" s="96" t="s">
        <v>488</v>
      </c>
      <c r="AQ41" s="96" t="s">
        <v>488</v>
      </c>
      <c r="AR41" s="96" t="s">
        <v>488</v>
      </c>
      <c r="AS41" s="96" t="s">
        <v>488</v>
      </c>
      <c r="AT41" s="96" t="s">
        <v>488</v>
      </c>
      <c r="AU41" s="96" t="s">
        <v>488</v>
      </c>
      <c r="AV41" s="96" t="s">
        <v>488</v>
      </c>
      <c r="AW41" s="96" t="s">
        <v>488</v>
      </c>
      <c r="AX41" s="96" t="s">
        <v>488</v>
      </c>
      <c r="AY41" s="344"/>
      <c r="AZ41" s="93"/>
      <c r="BA41" s="93"/>
      <c r="BB41" s="94"/>
      <c r="BC41" s="93">
        <v>0</v>
      </c>
      <c r="BD41" s="94">
        <v>0</v>
      </c>
      <c r="BE41" s="94">
        <v>0</v>
      </c>
      <c r="BF41" s="94">
        <v>0</v>
      </c>
      <c r="BG41" s="94">
        <v>1</v>
      </c>
      <c r="BH41" s="94">
        <v>0</v>
      </c>
      <c r="BI41" s="94">
        <v>0</v>
      </c>
      <c r="BJ41" s="94">
        <v>0</v>
      </c>
      <c r="BK41" s="94"/>
      <c r="BL41" s="94">
        <v>0</v>
      </c>
      <c r="BM41" s="94">
        <v>0</v>
      </c>
      <c r="BN41" s="94">
        <v>0</v>
      </c>
      <c r="BO41" s="94">
        <v>0</v>
      </c>
      <c r="BP41" s="94">
        <v>0</v>
      </c>
      <c r="BQ41" s="94">
        <v>0</v>
      </c>
      <c r="BR41" s="94">
        <v>0</v>
      </c>
      <c r="BS41" s="94">
        <v>0</v>
      </c>
      <c r="BT41" s="94">
        <v>0</v>
      </c>
      <c r="BU41" s="94"/>
      <c r="BV41" s="94"/>
      <c r="BW41" s="94"/>
      <c r="BX41" s="94"/>
      <c r="BY41" s="94"/>
      <c r="BZ41" s="94">
        <v>0</v>
      </c>
    </row>
    <row r="42" spans="1:78" s="2" customFormat="1" ht="11.45" customHeight="1" x14ac:dyDescent="0.2">
      <c r="A42" s="95"/>
      <c r="B42" s="312"/>
      <c r="C42" s="346" t="s">
        <v>488</v>
      </c>
      <c r="D42" s="312"/>
      <c r="E42" s="127"/>
      <c r="F42" s="126"/>
      <c r="G42" s="946" t="s">
        <v>488</v>
      </c>
      <c r="H42" s="946" t="s">
        <v>488</v>
      </c>
      <c r="I42" s="944"/>
      <c r="J42" s="103"/>
      <c r="K42" s="104"/>
      <c r="L42" s="632"/>
      <c r="M42" s="105"/>
      <c r="N42" s="630"/>
      <c r="O42" s="372" t="s">
        <v>488</v>
      </c>
      <c r="P42" s="352"/>
      <c r="Q42" s="381"/>
      <c r="R42" s="241">
        <v>0</v>
      </c>
      <c r="S42" s="42"/>
      <c r="T42" s="228"/>
      <c r="U42" s="340">
        <v>0</v>
      </c>
      <c r="V42" s="227"/>
      <c r="W42" s="5"/>
      <c r="X42" s="108" t="s">
        <v>488</v>
      </c>
      <c r="Y42" s="109" t="s">
        <v>1625</v>
      </c>
      <c r="Z42" s="123">
        <v>0</v>
      </c>
      <c r="AA42" s="83" t="s">
        <v>488</v>
      </c>
      <c r="AB42" s="83" t="s">
        <v>488</v>
      </c>
      <c r="AC42" s="83" t="s">
        <v>488</v>
      </c>
      <c r="AE42" s="93" t="s">
        <v>2869</v>
      </c>
      <c r="AF42" s="93"/>
      <c r="AG42" s="96" t="s">
        <v>488</v>
      </c>
      <c r="AH42" s="96" t="s">
        <v>488</v>
      </c>
      <c r="AI42" s="96" t="s">
        <v>488</v>
      </c>
      <c r="AJ42" s="96" t="s">
        <v>488</v>
      </c>
      <c r="AK42" s="96" t="s">
        <v>488</v>
      </c>
      <c r="AL42" s="96" t="s">
        <v>488</v>
      </c>
      <c r="AM42" s="96" t="s">
        <v>488</v>
      </c>
      <c r="AN42" s="96" t="s">
        <v>488</v>
      </c>
      <c r="AO42" s="96" t="s">
        <v>488</v>
      </c>
      <c r="AP42" s="96" t="s">
        <v>488</v>
      </c>
      <c r="AQ42" s="96" t="s">
        <v>488</v>
      </c>
      <c r="AR42" s="96" t="s">
        <v>488</v>
      </c>
      <c r="AS42" s="96" t="s">
        <v>488</v>
      </c>
      <c r="AT42" s="96" t="s">
        <v>488</v>
      </c>
      <c r="AU42" s="96" t="s">
        <v>488</v>
      </c>
      <c r="AV42" s="96" t="s">
        <v>488</v>
      </c>
      <c r="AW42" s="96" t="s">
        <v>488</v>
      </c>
      <c r="AX42" s="96" t="s">
        <v>488</v>
      </c>
      <c r="AY42" s="344"/>
      <c r="AZ42" s="93"/>
      <c r="BA42" s="93"/>
      <c r="BB42" s="94"/>
      <c r="BC42" s="93">
        <v>0</v>
      </c>
      <c r="BD42" s="94">
        <v>0</v>
      </c>
      <c r="BE42" s="94">
        <v>0</v>
      </c>
      <c r="BF42" s="94">
        <v>0</v>
      </c>
      <c r="BG42" s="94">
        <v>1</v>
      </c>
      <c r="BH42" s="94">
        <v>0</v>
      </c>
      <c r="BI42" s="94">
        <v>0</v>
      </c>
      <c r="BJ42" s="94">
        <v>0</v>
      </c>
      <c r="BK42" s="94"/>
      <c r="BL42" s="94">
        <v>0</v>
      </c>
      <c r="BM42" s="94">
        <v>0</v>
      </c>
      <c r="BN42" s="94">
        <v>0</v>
      </c>
      <c r="BO42" s="94">
        <v>0</v>
      </c>
      <c r="BP42" s="94">
        <v>0</v>
      </c>
      <c r="BQ42" s="94">
        <v>0</v>
      </c>
      <c r="BR42" s="94">
        <v>0</v>
      </c>
      <c r="BS42" s="94">
        <v>0</v>
      </c>
      <c r="BT42" s="94">
        <v>0</v>
      </c>
      <c r="BU42" s="94"/>
      <c r="BV42" s="94"/>
      <c r="BW42" s="94"/>
      <c r="BX42" s="94"/>
      <c r="BY42" s="94"/>
      <c r="BZ42" s="94">
        <v>0</v>
      </c>
    </row>
    <row r="43" spans="1:78" s="2" customFormat="1" ht="11.45" customHeight="1" x14ac:dyDescent="0.2">
      <c r="A43" s="95"/>
      <c r="B43" s="312"/>
      <c r="C43" s="346" t="s">
        <v>488</v>
      </c>
      <c r="D43" s="312"/>
      <c r="E43" s="127"/>
      <c r="F43" s="126"/>
      <c r="G43" s="946" t="s">
        <v>488</v>
      </c>
      <c r="H43" s="946" t="s">
        <v>488</v>
      </c>
      <c r="I43" s="944"/>
      <c r="J43" s="103"/>
      <c r="K43" s="104"/>
      <c r="L43" s="632"/>
      <c r="M43" s="105"/>
      <c r="N43" s="630"/>
      <c r="O43" s="372" t="s">
        <v>488</v>
      </c>
      <c r="P43" s="352"/>
      <c r="Q43" s="381"/>
      <c r="R43" s="241">
        <v>0</v>
      </c>
      <c r="S43" s="42"/>
      <c r="T43" s="228"/>
      <c r="U43" s="340">
        <v>0</v>
      </c>
      <c r="V43" s="227"/>
      <c r="W43" s="5"/>
      <c r="X43" s="108" t="s">
        <v>488</v>
      </c>
      <c r="Y43" s="109" t="s">
        <v>1625</v>
      </c>
      <c r="Z43" s="123">
        <v>0</v>
      </c>
      <c r="AA43" s="83" t="s">
        <v>488</v>
      </c>
      <c r="AB43" s="83" t="s">
        <v>488</v>
      </c>
      <c r="AC43" s="83" t="s">
        <v>488</v>
      </c>
      <c r="AE43" s="93" t="s">
        <v>2869</v>
      </c>
      <c r="AF43" s="93"/>
      <c r="AG43" s="96" t="s">
        <v>488</v>
      </c>
      <c r="AH43" s="96" t="s">
        <v>488</v>
      </c>
      <c r="AI43" s="96" t="s">
        <v>488</v>
      </c>
      <c r="AJ43" s="96" t="s">
        <v>488</v>
      </c>
      <c r="AK43" s="96" t="s">
        <v>488</v>
      </c>
      <c r="AL43" s="96" t="s">
        <v>488</v>
      </c>
      <c r="AM43" s="96" t="s">
        <v>488</v>
      </c>
      <c r="AN43" s="96" t="s">
        <v>488</v>
      </c>
      <c r="AO43" s="96" t="s">
        <v>488</v>
      </c>
      <c r="AP43" s="96" t="s">
        <v>488</v>
      </c>
      <c r="AQ43" s="96" t="s">
        <v>488</v>
      </c>
      <c r="AR43" s="96" t="s">
        <v>488</v>
      </c>
      <c r="AS43" s="96" t="s">
        <v>488</v>
      </c>
      <c r="AT43" s="96" t="s">
        <v>488</v>
      </c>
      <c r="AU43" s="96" t="s">
        <v>488</v>
      </c>
      <c r="AV43" s="96" t="s">
        <v>488</v>
      </c>
      <c r="AW43" s="96" t="s">
        <v>488</v>
      </c>
      <c r="AX43" s="96" t="s">
        <v>488</v>
      </c>
      <c r="AY43" s="344"/>
      <c r="AZ43" s="93"/>
      <c r="BA43" s="93"/>
      <c r="BB43" s="94"/>
      <c r="BC43" s="93">
        <v>0</v>
      </c>
      <c r="BD43" s="94">
        <v>0</v>
      </c>
      <c r="BE43" s="94">
        <v>0</v>
      </c>
      <c r="BF43" s="94">
        <v>0</v>
      </c>
      <c r="BG43" s="94">
        <v>1</v>
      </c>
      <c r="BH43" s="94">
        <v>0</v>
      </c>
      <c r="BI43" s="94">
        <v>0</v>
      </c>
      <c r="BJ43" s="94">
        <v>0</v>
      </c>
      <c r="BK43" s="94"/>
      <c r="BL43" s="94">
        <v>0</v>
      </c>
      <c r="BM43" s="94">
        <v>0</v>
      </c>
      <c r="BN43" s="94">
        <v>0</v>
      </c>
      <c r="BO43" s="94">
        <v>0</v>
      </c>
      <c r="BP43" s="94">
        <v>0</v>
      </c>
      <c r="BQ43" s="94">
        <v>0</v>
      </c>
      <c r="BR43" s="94">
        <v>0</v>
      </c>
      <c r="BS43" s="94">
        <v>0</v>
      </c>
      <c r="BT43" s="94">
        <v>0</v>
      </c>
      <c r="BU43" s="94"/>
      <c r="BV43" s="94"/>
      <c r="BW43" s="94"/>
      <c r="BX43" s="94"/>
      <c r="BY43" s="94"/>
      <c r="BZ43" s="94">
        <v>0</v>
      </c>
    </row>
    <row r="44" spans="1:78" s="2" customFormat="1" ht="11.45" customHeight="1" x14ac:dyDescent="0.2">
      <c r="A44" s="95"/>
      <c r="B44" s="312"/>
      <c r="C44" s="346" t="s">
        <v>488</v>
      </c>
      <c r="D44" s="312"/>
      <c r="E44" s="127"/>
      <c r="F44" s="126"/>
      <c r="G44" s="946" t="s">
        <v>488</v>
      </c>
      <c r="H44" s="946" t="s">
        <v>488</v>
      </c>
      <c r="I44" s="944"/>
      <c r="J44" s="103"/>
      <c r="K44" s="104"/>
      <c r="L44" s="632"/>
      <c r="M44" s="105"/>
      <c r="N44" s="630"/>
      <c r="O44" s="372" t="s">
        <v>488</v>
      </c>
      <c r="P44" s="352"/>
      <c r="Q44" s="381"/>
      <c r="R44" s="241">
        <v>0</v>
      </c>
      <c r="S44" s="42"/>
      <c r="T44" s="228"/>
      <c r="U44" s="340">
        <v>0</v>
      </c>
      <c r="V44" s="227"/>
      <c r="W44" s="5"/>
      <c r="X44" s="108" t="s">
        <v>488</v>
      </c>
      <c r="Y44" s="109" t="s">
        <v>1625</v>
      </c>
      <c r="Z44" s="123">
        <v>0</v>
      </c>
      <c r="AA44" s="83" t="s">
        <v>488</v>
      </c>
      <c r="AB44" s="83" t="s">
        <v>488</v>
      </c>
      <c r="AC44" s="83" t="s">
        <v>488</v>
      </c>
      <c r="AE44" s="93" t="s">
        <v>2869</v>
      </c>
      <c r="AF44" s="93"/>
      <c r="AG44" s="96" t="s">
        <v>488</v>
      </c>
      <c r="AH44" s="96" t="s">
        <v>488</v>
      </c>
      <c r="AI44" s="96" t="s">
        <v>488</v>
      </c>
      <c r="AJ44" s="96" t="s">
        <v>488</v>
      </c>
      <c r="AK44" s="96" t="s">
        <v>488</v>
      </c>
      <c r="AL44" s="96" t="s">
        <v>488</v>
      </c>
      <c r="AM44" s="96" t="s">
        <v>488</v>
      </c>
      <c r="AN44" s="96" t="s">
        <v>488</v>
      </c>
      <c r="AO44" s="96" t="s">
        <v>488</v>
      </c>
      <c r="AP44" s="96" t="s">
        <v>488</v>
      </c>
      <c r="AQ44" s="96" t="s">
        <v>488</v>
      </c>
      <c r="AR44" s="96" t="s">
        <v>488</v>
      </c>
      <c r="AS44" s="96" t="s">
        <v>488</v>
      </c>
      <c r="AT44" s="96" t="s">
        <v>488</v>
      </c>
      <c r="AU44" s="96" t="s">
        <v>488</v>
      </c>
      <c r="AV44" s="96" t="s">
        <v>488</v>
      </c>
      <c r="AW44" s="96" t="s">
        <v>488</v>
      </c>
      <c r="AX44" s="96" t="s">
        <v>488</v>
      </c>
      <c r="AY44" s="344"/>
      <c r="AZ44" s="93"/>
      <c r="BA44" s="93"/>
      <c r="BB44" s="94"/>
      <c r="BC44" s="93">
        <v>0</v>
      </c>
      <c r="BD44" s="94">
        <v>0</v>
      </c>
      <c r="BE44" s="94">
        <v>0</v>
      </c>
      <c r="BF44" s="94">
        <v>0</v>
      </c>
      <c r="BG44" s="94">
        <v>1</v>
      </c>
      <c r="BH44" s="94">
        <v>0</v>
      </c>
      <c r="BI44" s="94">
        <v>0</v>
      </c>
      <c r="BJ44" s="94">
        <v>0</v>
      </c>
      <c r="BK44" s="94"/>
      <c r="BL44" s="94">
        <v>0</v>
      </c>
      <c r="BM44" s="94">
        <v>0</v>
      </c>
      <c r="BN44" s="94">
        <v>0</v>
      </c>
      <c r="BO44" s="94">
        <v>0</v>
      </c>
      <c r="BP44" s="94">
        <v>0</v>
      </c>
      <c r="BQ44" s="94">
        <v>0</v>
      </c>
      <c r="BR44" s="94">
        <v>0</v>
      </c>
      <c r="BS44" s="94">
        <v>0</v>
      </c>
      <c r="BT44" s="94">
        <v>0</v>
      </c>
      <c r="BU44" s="94"/>
      <c r="BV44" s="94"/>
      <c r="BW44" s="94"/>
      <c r="BX44" s="94"/>
      <c r="BY44" s="94"/>
      <c r="BZ44" s="94">
        <v>0</v>
      </c>
    </row>
    <row r="45" spans="1:78" s="2" customFormat="1" ht="11.45" customHeight="1" x14ac:dyDescent="0.2">
      <c r="A45" s="95"/>
      <c r="B45" s="312"/>
      <c r="C45" s="346" t="s">
        <v>488</v>
      </c>
      <c r="D45" s="312"/>
      <c r="E45" s="127"/>
      <c r="F45" s="126"/>
      <c r="G45" s="946" t="s">
        <v>488</v>
      </c>
      <c r="H45" s="946" t="s">
        <v>488</v>
      </c>
      <c r="I45" s="944"/>
      <c r="J45" s="103"/>
      <c r="K45" s="104"/>
      <c r="L45" s="632"/>
      <c r="M45" s="105"/>
      <c r="N45" s="630"/>
      <c r="O45" s="372" t="s">
        <v>488</v>
      </c>
      <c r="P45" s="352"/>
      <c r="Q45" s="381"/>
      <c r="R45" s="241">
        <v>0</v>
      </c>
      <c r="S45" s="42"/>
      <c r="T45" s="228"/>
      <c r="U45" s="340">
        <v>0</v>
      </c>
      <c r="V45" s="227"/>
      <c r="W45" s="5"/>
      <c r="X45" s="108" t="s">
        <v>488</v>
      </c>
      <c r="Y45" s="109" t="s">
        <v>1625</v>
      </c>
      <c r="Z45" s="123">
        <v>0</v>
      </c>
      <c r="AA45" s="83" t="s">
        <v>488</v>
      </c>
      <c r="AB45" s="83" t="s">
        <v>488</v>
      </c>
      <c r="AC45" s="83" t="s">
        <v>488</v>
      </c>
      <c r="AE45" s="93" t="s">
        <v>2869</v>
      </c>
      <c r="AF45" s="93"/>
      <c r="AG45" s="96" t="s">
        <v>488</v>
      </c>
      <c r="AH45" s="96" t="s">
        <v>488</v>
      </c>
      <c r="AI45" s="96" t="s">
        <v>488</v>
      </c>
      <c r="AJ45" s="96" t="s">
        <v>488</v>
      </c>
      <c r="AK45" s="96" t="s">
        <v>488</v>
      </c>
      <c r="AL45" s="96" t="s">
        <v>488</v>
      </c>
      <c r="AM45" s="96" t="s">
        <v>488</v>
      </c>
      <c r="AN45" s="96" t="s">
        <v>488</v>
      </c>
      <c r="AO45" s="96" t="s">
        <v>488</v>
      </c>
      <c r="AP45" s="96" t="s">
        <v>488</v>
      </c>
      <c r="AQ45" s="96" t="s">
        <v>488</v>
      </c>
      <c r="AR45" s="96" t="s">
        <v>488</v>
      </c>
      <c r="AS45" s="96" t="s">
        <v>488</v>
      </c>
      <c r="AT45" s="96" t="s">
        <v>488</v>
      </c>
      <c r="AU45" s="96" t="s">
        <v>488</v>
      </c>
      <c r="AV45" s="96" t="s">
        <v>488</v>
      </c>
      <c r="AW45" s="96" t="s">
        <v>488</v>
      </c>
      <c r="AX45" s="96" t="s">
        <v>488</v>
      </c>
      <c r="AY45" s="344"/>
      <c r="AZ45" s="93"/>
      <c r="BA45" s="93"/>
      <c r="BB45" s="94"/>
      <c r="BC45" s="93">
        <v>0</v>
      </c>
      <c r="BD45" s="94">
        <v>0</v>
      </c>
      <c r="BE45" s="94">
        <v>0</v>
      </c>
      <c r="BF45" s="94">
        <v>0</v>
      </c>
      <c r="BG45" s="94">
        <v>1</v>
      </c>
      <c r="BH45" s="94">
        <v>0</v>
      </c>
      <c r="BI45" s="94">
        <v>0</v>
      </c>
      <c r="BJ45" s="94">
        <v>0</v>
      </c>
      <c r="BK45" s="94"/>
      <c r="BL45" s="94">
        <v>0</v>
      </c>
      <c r="BM45" s="94">
        <v>0</v>
      </c>
      <c r="BN45" s="94">
        <v>0</v>
      </c>
      <c r="BO45" s="94">
        <v>0</v>
      </c>
      <c r="BP45" s="94">
        <v>0</v>
      </c>
      <c r="BQ45" s="94">
        <v>0</v>
      </c>
      <c r="BR45" s="94">
        <v>0</v>
      </c>
      <c r="BS45" s="94">
        <v>0</v>
      </c>
      <c r="BT45" s="94">
        <v>0</v>
      </c>
      <c r="BU45" s="94"/>
      <c r="BV45" s="94"/>
      <c r="BW45" s="94"/>
      <c r="BX45" s="94"/>
      <c r="BY45" s="94"/>
      <c r="BZ45" s="94">
        <v>0</v>
      </c>
    </row>
    <row r="46" spans="1:78" s="2" customFormat="1" ht="11.45" customHeight="1" x14ac:dyDescent="0.2">
      <c r="A46" s="95"/>
      <c r="B46" s="312"/>
      <c r="C46" s="347">
        <v>9601</v>
      </c>
      <c r="D46" s="312"/>
      <c r="E46" s="227"/>
      <c r="F46" s="228"/>
      <c r="G46" s="228"/>
      <c r="H46" s="353" t="s">
        <v>796</v>
      </c>
      <c r="I46" s="354"/>
      <c r="J46" s="259"/>
      <c r="K46" s="358">
        <v>0</v>
      </c>
      <c r="L46" s="352"/>
      <c r="M46" s="352"/>
      <c r="N46" s="352"/>
      <c r="O46" s="352"/>
      <c r="P46" s="352"/>
      <c r="Q46" s="382"/>
      <c r="R46" s="358">
        <v>0</v>
      </c>
      <c r="S46" s="102"/>
      <c r="T46" s="228"/>
      <c r="U46" s="358">
        <v>0</v>
      </c>
      <c r="V46" s="227"/>
      <c r="W46" s="5"/>
      <c r="X46" s="97">
        <v>9601</v>
      </c>
      <c r="Y46" s="83"/>
      <c r="AE46" s="93"/>
      <c r="AF46" s="93"/>
      <c r="AG46" s="93"/>
      <c r="AH46" s="93"/>
      <c r="AI46" s="93"/>
      <c r="AJ46" s="93"/>
      <c r="AK46" s="93"/>
      <c r="AL46" s="93"/>
      <c r="AM46" s="93"/>
      <c r="AN46" s="93"/>
      <c r="AO46" s="93"/>
      <c r="AP46" s="93"/>
      <c r="AQ46" s="93"/>
      <c r="AR46" s="93"/>
      <c r="AS46" s="93"/>
      <c r="AT46" s="93"/>
      <c r="AU46" s="93"/>
      <c r="AV46" s="93"/>
      <c r="AW46" s="93"/>
      <c r="AX46" s="93"/>
      <c r="AY46" s="93"/>
      <c r="AZ46" s="93"/>
    </row>
    <row r="47" spans="1:78" s="2" customFormat="1" ht="11.45" customHeight="1" x14ac:dyDescent="0.2">
      <c r="A47" s="95"/>
      <c r="B47" s="312"/>
      <c r="C47" s="312"/>
      <c r="D47" s="312"/>
      <c r="E47" s="227"/>
      <c r="F47" s="228"/>
      <c r="G47" s="228"/>
      <c r="H47" s="228"/>
      <c r="I47" s="354"/>
      <c r="J47" s="259"/>
      <c r="K47" s="259"/>
      <c r="L47" s="352"/>
      <c r="M47" s="352"/>
      <c r="N47" s="352"/>
      <c r="O47" s="352"/>
      <c r="P47" s="352"/>
      <c r="Q47" s="228"/>
      <c r="R47" s="228"/>
      <c r="S47" s="228"/>
      <c r="T47" s="228"/>
      <c r="U47" s="228"/>
      <c r="V47" s="227"/>
      <c r="Y47" s="83"/>
    </row>
    <row r="48" spans="1:78" s="2" customFormat="1" ht="11.45" customHeight="1" x14ac:dyDescent="0.2">
      <c r="A48" s="95"/>
      <c r="B48" s="312"/>
      <c r="C48" s="312"/>
      <c r="D48" s="312"/>
      <c r="E48" s="227"/>
      <c r="F48" s="228"/>
      <c r="G48" s="228"/>
      <c r="H48" s="228"/>
      <c r="I48" s="354"/>
      <c r="J48" s="259"/>
      <c r="K48" s="259"/>
      <c r="L48" s="352"/>
      <c r="M48" s="352"/>
      <c r="N48" s="352"/>
      <c r="O48" s="352"/>
      <c r="P48" s="352"/>
      <c r="Q48" s="228"/>
      <c r="R48" s="228"/>
      <c r="S48" s="228"/>
      <c r="T48" s="228"/>
      <c r="U48" s="228"/>
      <c r="V48" s="227"/>
      <c r="Y48" s="83"/>
    </row>
    <row r="49" spans="1:25" s="2" customFormat="1" ht="11.45" customHeight="1" x14ac:dyDescent="0.2">
      <c r="A49" s="95"/>
      <c r="B49" s="312"/>
      <c r="C49" s="312"/>
      <c r="D49" s="312"/>
      <c r="E49" s="228"/>
      <c r="F49" s="228"/>
      <c r="G49" s="228"/>
      <c r="H49" s="228"/>
      <c r="I49" s="228"/>
      <c r="J49" s="259"/>
      <c r="K49" s="228"/>
      <c r="L49" s="228"/>
      <c r="M49" s="228"/>
      <c r="N49" s="228"/>
      <c r="O49" s="228"/>
      <c r="P49" s="228"/>
      <c r="Q49" s="228"/>
      <c r="R49" s="228"/>
      <c r="S49" s="228"/>
      <c r="T49" s="228"/>
      <c r="U49" s="228"/>
      <c r="V49" s="227"/>
      <c r="Y49" s="83"/>
    </row>
    <row r="50" spans="1:25" s="2" customFormat="1" ht="11.45" customHeight="1" x14ac:dyDescent="0.2">
      <c r="A50" s="95"/>
      <c r="B50" s="347"/>
      <c r="C50" s="346"/>
      <c r="D50" s="312"/>
      <c r="E50" s="227"/>
      <c r="F50" s="227"/>
      <c r="G50" s="227"/>
      <c r="H50" s="227"/>
      <c r="I50" s="227"/>
      <c r="J50" s="259"/>
      <c r="K50" s="227"/>
      <c r="L50" s="227"/>
      <c r="M50" s="227"/>
      <c r="N50" s="227"/>
      <c r="O50" s="227"/>
      <c r="P50" s="227"/>
      <c r="Q50" s="227"/>
      <c r="R50" s="227"/>
      <c r="S50" s="227"/>
      <c r="T50" s="227"/>
      <c r="U50" s="227"/>
      <c r="V50" s="227"/>
      <c r="Y50" s="83"/>
    </row>
    <row r="51" spans="1:25" ht="12.75" customHeight="1" x14ac:dyDescent="0.2"/>
    <row r="52" spans="1:25" hidden="1" x14ac:dyDescent="0.2"/>
  </sheetData>
  <mergeCells count="18">
    <mergeCell ref="S19:S20"/>
    <mergeCell ref="U19:U20"/>
    <mergeCell ref="I19:I20"/>
    <mergeCell ref="J19:J20"/>
    <mergeCell ref="K19:K20"/>
    <mergeCell ref="E19:E20"/>
    <mergeCell ref="F19:F20"/>
    <mergeCell ref="G19:G20"/>
    <mergeCell ref="H19:H20"/>
    <mergeCell ref="U21:U22"/>
    <mergeCell ref="I21:I22"/>
    <mergeCell ref="J21:J22"/>
    <mergeCell ref="K21:K22"/>
    <mergeCell ref="S21:S22"/>
    <mergeCell ref="E21:E22"/>
    <mergeCell ref="F21:F22"/>
    <mergeCell ref="G21:G22"/>
    <mergeCell ref="H21:H22"/>
  </mergeCells>
  <phoneticPr fontId="9" type="noConversion"/>
  <conditionalFormatting sqref="AF26:AF45">
    <cfRule type="cellIs" dxfId="24" priority="1" stopIfTrue="1" operator="equal">
      <formula>"OK"</formula>
    </cfRule>
    <cfRule type="cellIs" dxfId="23" priority="2" stopIfTrue="1" operator="equal">
      <formula>"VERIFY"</formula>
    </cfRule>
  </conditionalFormatting>
  <conditionalFormatting sqref="AE26:AE45">
    <cfRule type="cellIs" dxfId="22" priority="3" stopIfTrue="1" operator="equal">
      <formula>"OK"</formula>
    </cfRule>
    <cfRule type="cellIs" dxfId="21" priority="4" stopIfTrue="1" operator="equal">
      <formula>"VERIFY"</formula>
    </cfRule>
  </conditionalFormatting>
  <dataValidations count="1">
    <dataValidation allowBlank="1" showInputMessage="1" showErrorMessage="1" sqref="A1:XFD1048576"/>
  </dataValidations>
  <printOptions horizontalCentered="1"/>
  <pageMargins left="0" right="0" top="0.51181102362204722" bottom="0" header="0.51181102362204722" footer="0"/>
  <pageSetup pageOrder="overThenDown"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Y48"/>
  <sheetViews>
    <sheetView showGridLines="0" workbookViewId="0">
      <pane ySplit="9" topLeftCell="A10" activePane="bottomLeft" state="frozen"/>
      <selection pane="bottomLeft"/>
    </sheetView>
  </sheetViews>
  <sheetFormatPr defaultColWidth="0" defaultRowHeight="12.75" customHeight="1" zeroHeight="1" x14ac:dyDescent="0.2"/>
  <cols>
    <col min="1" max="1" width="1.7109375" style="216" customWidth="1"/>
    <col min="2" max="2" width="0.85546875" style="81" customWidth="1"/>
    <col min="3" max="3" width="4.28515625" style="82" customWidth="1"/>
    <col min="4" max="4" width="0.85546875" style="81" customWidth="1"/>
    <col min="5" max="5" width="6.7109375" style="153" customWidth="1"/>
    <col min="6" max="6" width="6.7109375" style="153" hidden="1" customWidth="1"/>
    <col min="7" max="7" width="19.7109375" style="1" customWidth="1"/>
    <col min="8" max="9" width="8.7109375" style="1" customWidth="1"/>
    <col min="10" max="10" width="8.7109375" style="154" customWidth="1"/>
    <col min="11" max="14" width="8.7109375" style="1" customWidth="1"/>
    <col min="15" max="15" width="8.7109375" style="1" hidden="1" customWidth="1"/>
    <col min="16" max="16" width="0.85546875" style="1" customWidth="1"/>
    <col min="17" max="19" width="9.7109375" style="1" customWidth="1"/>
    <col min="20" max="20" width="0.85546875" style="1" customWidth="1"/>
    <col min="21" max="21" width="10.7109375" style="1" customWidth="1"/>
    <col min="22" max="22" width="0.85546875" style="1" customWidth="1"/>
    <col min="23" max="23" width="2.7109375" style="1" customWidth="1"/>
    <col min="24" max="16384" width="0" style="1" hidden="1"/>
  </cols>
  <sheetData>
    <row r="1" spans="1:77" s="155" customFormat="1" ht="9.9499999999999993" customHeight="1" x14ac:dyDescent="0.2">
      <c r="A1" s="799"/>
      <c r="B1" s="198"/>
      <c r="C1" s="796" t="s">
        <v>2857</v>
      </c>
      <c r="D1" s="198"/>
      <c r="E1" s="131"/>
      <c r="F1" s="131" t="s">
        <v>1188</v>
      </c>
      <c r="G1" s="199"/>
      <c r="H1" s="131"/>
      <c r="I1" s="199"/>
      <c r="J1" s="199"/>
      <c r="K1" s="199"/>
      <c r="L1" s="199"/>
      <c r="M1" s="199"/>
      <c r="N1" s="199"/>
      <c r="O1" s="199" t="s">
        <v>1188</v>
      </c>
      <c r="P1" s="199"/>
      <c r="Q1" s="199"/>
      <c r="R1" s="199"/>
      <c r="S1" s="199"/>
      <c r="T1" s="199"/>
      <c r="U1" s="824">
        <v>42893.551106828701</v>
      </c>
      <c r="V1" s="199"/>
    </row>
    <row r="2" spans="1:77" s="150" customFormat="1" ht="6" customHeight="1" x14ac:dyDescent="0.2">
      <c r="A2" s="213"/>
      <c r="B2" s="1258"/>
      <c r="C2" s="1218" t="s">
        <v>2703</v>
      </c>
      <c r="D2" s="1259"/>
      <c r="E2" s="1258"/>
      <c r="F2" s="1261"/>
      <c r="G2" s="1262"/>
      <c r="H2" s="1261"/>
      <c r="I2" s="1260"/>
      <c r="J2" s="1262"/>
      <c r="K2" s="1260"/>
      <c r="L2" s="1261"/>
      <c r="M2" s="1261"/>
      <c r="N2" s="1261"/>
      <c r="O2" s="1261"/>
      <c r="P2" s="1261"/>
      <c r="Q2" s="1261"/>
      <c r="R2" s="1261"/>
      <c r="S2" s="1261"/>
      <c r="T2" s="1261"/>
      <c r="U2" s="1278"/>
      <c r="V2" s="1261"/>
      <c r="Y2" s="156"/>
      <c r="AE2" s="156"/>
      <c r="AF2" s="156"/>
      <c r="AG2" s="156"/>
      <c r="AH2" s="156"/>
      <c r="AI2" s="156"/>
      <c r="AJ2" s="156"/>
      <c r="AK2" s="156"/>
      <c r="AL2" s="156"/>
      <c r="AM2" s="156"/>
      <c r="AN2" s="156"/>
      <c r="AO2" s="156"/>
      <c r="AP2" s="156"/>
      <c r="AQ2" s="156"/>
      <c r="AR2" s="156"/>
      <c r="AS2" s="156"/>
      <c r="AT2" s="156"/>
      <c r="AU2" s="156"/>
      <c r="AV2" s="156"/>
      <c r="AW2" s="156"/>
      <c r="AX2" s="156"/>
      <c r="AY2" s="156"/>
      <c r="AZ2" s="156"/>
      <c r="BA2" s="156"/>
      <c r="BB2" s="156"/>
      <c r="BC2" s="156"/>
      <c r="BD2" s="156"/>
      <c r="BE2" s="156"/>
      <c r="BF2" s="156"/>
      <c r="BG2" s="156"/>
      <c r="BH2" s="156"/>
      <c r="BI2" s="156"/>
      <c r="BJ2" s="156"/>
      <c r="BK2" s="156"/>
      <c r="BL2" s="156"/>
      <c r="BM2" s="156"/>
      <c r="BN2" s="156"/>
      <c r="BO2" s="156"/>
      <c r="BP2" s="156"/>
      <c r="BQ2" s="156"/>
      <c r="BR2" s="156"/>
      <c r="BS2" s="156"/>
      <c r="BT2" s="156"/>
      <c r="BU2" s="156"/>
      <c r="BV2" s="156"/>
      <c r="BW2" s="156"/>
      <c r="BX2" s="156"/>
      <c r="BY2" s="156"/>
    </row>
    <row r="3" spans="1:77" s="151" customFormat="1" ht="17.100000000000001" customHeight="1" x14ac:dyDescent="0.2">
      <c r="A3" s="209"/>
      <c r="B3" s="1264"/>
      <c r="C3" s="1220" t="s">
        <v>2860</v>
      </c>
      <c r="D3" s="1265"/>
      <c r="E3" s="1264"/>
      <c r="F3" s="1267"/>
      <c r="G3" s="1268"/>
      <c r="H3" s="1267"/>
      <c r="I3" s="1266"/>
      <c r="J3" s="1268"/>
      <c r="K3" s="1266"/>
      <c r="L3" s="1267"/>
      <c r="M3" s="1267"/>
      <c r="N3" s="1267"/>
      <c r="O3" s="1267"/>
      <c r="P3" s="1267"/>
      <c r="Q3" s="1267"/>
      <c r="R3" s="1267"/>
      <c r="S3" s="1267"/>
      <c r="T3" s="1267"/>
      <c r="U3" s="1223" t="s">
        <v>2580</v>
      </c>
      <c r="V3" s="1267"/>
      <c r="Y3" s="160"/>
      <c r="AE3" s="161"/>
      <c r="AF3" s="161"/>
      <c r="AG3" s="161"/>
      <c r="AH3" s="161"/>
      <c r="AI3" s="161"/>
      <c r="AJ3" s="161"/>
      <c r="AK3" s="161"/>
      <c r="AL3" s="161"/>
      <c r="AM3" s="161"/>
      <c r="AN3" s="161"/>
      <c r="AO3" s="161"/>
      <c r="AP3" s="161"/>
      <c r="AQ3" s="161"/>
      <c r="AR3" s="161"/>
      <c r="AS3" s="161"/>
      <c r="AT3" s="161"/>
      <c r="AU3" s="161"/>
      <c r="AV3" s="161"/>
      <c r="AW3" s="161"/>
      <c r="AX3" s="161"/>
      <c r="AY3" s="161"/>
      <c r="AZ3" s="161"/>
      <c r="BA3" s="161"/>
      <c r="BB3" s="161"/>
      <c r="BC3" s="161"/>
      <c r="BD3" s="161"/>
      <c r="BE3" s="161"/>
      <c r="BF3" s="161"/>
      <c r="BG3" s="161"/>
      <c r="BH3" s="161"/>
      <c r="BI3" s="161"/>
      <c r="BJ3" s="161"/>
      <c r="BK3" s="161"/>
      <c r="BL3" s="161"/>
      <c r="BM3" s="160"/>
      <c r="BN3" s="160"/>
      <c r="BO3" s="160"/>
      <c r="BP3" s="160"/>
      <c r="BQ3" s="160"/>
      <c r="BR3" s="160"/>
      <c r="BS3" s="160"/>
      <c r="BT3" s="160"/>
      <c r="BU3" s="161"/>
      <c r="BV3" s="161"/>
      <c r="BW3" s="161"/>
      <c r="BX3" s="161"/>
      <c r="BY3" s="161"/>
    </row>
    <row r="4" spans="1:77" s="146" customFormat="1" ht="15" customHeight="1" x14ac:dyDescent="0.2">
      <c r="A4" s="162"/>
      <c r="B4" s="1224"/>
      <c r="C4" s="1225" t="s">
        <v>2861</v>
      </c>
      <c r="D4" s="1226"/>
      <c r="E4" s="1227"/>
      <c r="F4" s="1270"/>
      <c r="G4" s="1271"/>
      <c r="H4" s="1270"/>
      <c r="I4" s="1269"/>
      <c r="J4" s="1271"/>
      <c r="K4" s="1272"/>
      <c r="L4" s="1269"/>
      <c r="M4" s="1269"/>
      <c r="N4" s="1269"/>
      <c r="O4" s="1269"/>
      <c r="P4" s="1269"/>
      <c r="Q4" s="1269"/>
      <c r="R4" s="1269"/>
      <c r="S4" s="1269"/>
      <c r="T4" s="1269"/>
      <c r="U4" s="1229" t="s">
        <v>828</v>
      </c>
      <c r="V4" s="1272"/>
      <c r="Y4" s="162"/>
      <c r="AE4" s="163"/>
      <c r="AF4" s="163"/>
      <c r="AG4" s="163"/>
      <c r="AH4" s="163"/>
      <c r="AI4" s="163"/>
      <c r="AJ4" s="163"/>
      <c r="AK4" s="163"/>
      <c r="AL4" s="163"/>
      <c r="AM4" s="163"/>
      <c r="AN4" s="163"/>
      <c r="AO4" s="163"/>
      <c r="AP4" s="163"/>
      <c r="AQ4" s="163"/>
      <c r="AR4" s="163"/>
      <c r="AS4" s="163"/>
      <c r="AT4" s="163"/>
      <c r="AU4" s="163"/>
      <c r="AV4" s="163"/>
      <c r="AW4" s="163"/>
      <c r="AX4" s="163"/>
      <c r="AY4" s="163"/>
      <c r="AZ4" s="163"/>
      <c r="BA4" s="163"/>
      <c r="BB4" s="163"/>
      <c r="BC4" s="163"/>
      <c r="BD4" s="163"/>
      <c r="BE4" s="163"/>
      <c r="BF4" s="163"/>
      <c r="BG4" s="163"/>
      <c r="BH4" s="163"/>
      <c r="BI4" s="163"/>
      <c r="BJ4" s="163"/>
      <c r="BK4" s="163"/>
      <c r="BL4" s="163"/>
      <c r="BM4" s="162"/>
      <c r="BN4" s="162"/>
      <c r="BO4" s="162"/>
      <c r="BP4" s="162"/>
      <c r="BQ4" s="162"/>
      <c r="BR4" s="162"/>
      <c r="BS4" s="162"/>
      <c r="BT4" s="162"/>
      <c r="BU4" s="163"/>
      <c r="BV4" s="163"/>
      <c r="BW4" s="163"/>
      <c r="BX4" s="163"/>
      <c r="BY4" s="163"/>
    </row>
    <row r="5" spans="1:77" s="146" customFormat="1" ht="11.1" customHeight="1" x14ac:dyDescent="0.2">
      <c r="A5" s="162"/>
      <c r="B5" s="1227"/>
      <c r="C5" s="1230" t="s">
        <v>2862</v>
      </c>
      <c r="D5" s="1227"/>
      <c r="E5" s="1227"/>
      <c r="F5" s="1270"/>
      <c r="G5" s="1273"/>
      <c r="H5" s="1270"/>
      <c r="I5" s="1270"/>
      <c r="J5" s="1270"/>
      <c r="K5" s="1270"/>
      <c r="L5" s="1269"/>
      <c r="M5" s="1269"/>
      <c r="N5" s="1269"/>
      <c r="O5" s="1269"/>
      <c r="P5" s="1269"/>
      <c r="Q5" s="1269"/>
      <c r="R5" s="1269"/>
      <c r="S5" s="1269"/>
      <c r="T5" s="1269"/>
      <c r="U5" s="1233" t="s">
        <v>2863</v>
      </c>
      <c r="V5" s="1272"/>
      <c r="Y5" s="162"/>
      <c r="AE5" s="162"/>
      <c r="AF5" s="162"/>
      <c r="AG5" s="162"/>
      <c r="AH5" s="162"/>
      <c r="AI5" s="162"/>
      <c r="AJ5" s="162"/>
      <c r="AK5" s="162"/>
      <c r="AL5" s="162"/>
      <c r="AM5" s="162"/>
      <c r="AN5" s="162"/>
      <c r="AO5" s="162"/>
      <c r="AP5" s="162"/>
      <c r="AQ5" s="162"/>
      <c r="AR5" s="162"/>
      <c r="AS5" s="162"/>
      <c r="AT5" s="162"/>
      <c r="AU5" s="162"/>
      <c r="AV5" s="162"/>
      <c r="AW5" s="162"/>
      <c r="AX5" s="162"/>
      <c r="AY5" s="162"/>
      <c r="AZ5" s="162"/>
      <c r="BA5" s="162"/>
      <c r="BB5" s="162"/>
      <c r="BC5" s="162"/>
      <c r="BD5" s="162"/>
      <c r="BE5" s="162"/>
      <c r="BF5" s="162"/>
      <c r="BG5" s="162"/>
      <c r="BH5" s="162"/>
      <c r="BI5" s="162"/>
      <c r="BJ5" s="162"/>
      <c r="BK5" s="162"/>
      <c r="BL5" s="162"/>
      <c r="BM5" s="162"/>
      <c r="BN5" s="162"/>
      <c r="BO5" s="162"/>
      <c r="BP5" s="162"/>
      <c r="BQ5" s="162"/>
      <c r="BR5" s="162"/>
      <c r="BS5" s="162"/>
      <c r="BT5" s="162"/>
      <c r="BU5" s="162"/>
      <c r="BV5" s="162"/>
      <c r="BW5" s="162"/>
      <c r="BX5" s="162"/>
      <c r="BY5" s="162"/>
    </row>
    <row r="6" spans="1:77" s="151" customFormat="1" ht="17.100000000000001" hidden="1" customHeight="1" x14ac:dyDescent="0.2">
      <c r="A6" s="209"/>
      <c r="B6" s="1264"/>
      <c r="C6" s="1220" t="s">
        <v>2864</v>
      </c>
      <c r="D6" s="1265"/>
      <c r="E6" s="1264"/>
      <c r="F6" s="1267"/>
      <c r="G6" s="1280"/>
      <c r="H6" s="1267"/>
      <c r="I6" s="1266"/>
      <c r="J6" s="1274"/>
      <c r="K6" s="1266"/>
      <c r="L6" s="1267"/>
      <c r="M6" s="1267"/>
      <c r="N6" s="1267"/>
      <c r="O6" s="1267"/>
      <c r="P6" s="1267"/>
      <c r="Q6" s="1267"/>
      <c r="R6" s="1267"/>
      <c r="S6" s="1267"/>
      <c r="T6" s="1267"/>
      <c r="U6" s="1223" t="s">
        <v>2495</v>
      </c>
      <c r="V6" s="1267"/>
      <c r="Y6" s="160"/>
      <c r="AE6" s="160"/>
      <c r="AF6" s="160"/>
      <c r="AG6" s="160"/>
      <c r="AH6" s="160"/>
      <c r="AI6" s="160"/>
      <c r="AJ6" s="160"/>
      <c r="AK6" s="160"/>
      <c r="AL6" s="160"/>
      <c r="AM6" s="160"/>
      <c r="AN6" s="160"/>
      <c r="AO6" s="160"/>
      <c r="AP6" s="160"/>
      <c r="AQ6" s="160"/>
      <c r="AR6" s="160"/>
      <c r="AS6" s="160"/>
      <c r="AT6" s="160"/>
      <c r="AU6" s="160"/>
      <c r="AV6" s="160"/>
      <c r="AW6" s="160"/>
      <c r="AX6" s="160"/>
      <c r="AY6" s="160"/>
      <c r="AZ6" s="160"/>
      <c r="BA6" s="160"/>
      <c r="BB6" s="160"/>
      <c r="BC6" s="160"/>
      <c r="BD6" s="160"/>
      <c r="BE6" s="160"/>
      <c r="BF6" s="160"/>
      <c r="BG6" s="160"/>
      <c r="BH6" s="160"/>
      <c r="BI6" s="160"/>
      <c r="BJ6" s="160"/>
      <c r="BK6" s="160"/>
      <c r="BL6" s="160"/>
      <c r="BM6" s="160"/>
      <c r="BN6" s="160"/>
      <c r="BO6" s="160"/>
      <c r="BP6" s="160"/>
      <c r="BQ6" s="160"/>
      <c r="BR6" s="160"/>
      <c r="BS6" s="160"/>
      <c r="BT6" s="160"/>
      <c r="BU6" s="160"/>
      <c r="BV6" s="160"/>
      <c r="BW6" s="160"/>
      <c r="BX6" s="160"/>
      <c r="BY6" s="160"/>
    </row>
    <row r="7" spans="1:77" s="164" customFormat="1" ht="15" hidden="1" customHeight="1" x14ac:dyDescent="0.2">
      <c r="A7" s="162"/>
      <c r="B7" s="1224"/>
      <c r="C7" s="1225" t="s">
        <v>2865</v>
      </c>
      <c r="D7" s="1226"/>
      <c r="E7" s="1227"/>
      <c r="F7" s="1270"/>
      <c r="G7" s="1281"/>
      <c r="H7" s="1270"/>
      <c r="I7" s="1269"/>
      <c r="J7" s="1271"/>
      <c r="K7" s="1272"/>
      <c r="L7" s="1269"/>
      <c r="M7" s="1269"/>
      <c r="N7" s="1269"/>
      <c r="O7" s="1269"/>
      <c r="P7" s="1269"/>
      <c r="Q7" s="1269"/>
      <c r="R7" s="1269"/>
      <c r="S7" s="1269"/>
      <c r="T7" s="1269"/>
      <c r="U7" s="1229"/>
      <c r="V7" s="1272"/>
      <c r="Y7" s="165"/>
      <c r="AE7" s="165"/>
      <c r="AF7" s="165"/>
      <c r="AG7" s="165"/>
      <c r="AH7" s="165"/>
      <c r="AI7" s="165"/>
      <c r="AJ7" s="165"/>
      <c r="AK7" s="165"/>
      <c r="AL7" s="165"/>
      <c r="AM7" s="165"/>
      <c r="AN7" s="165"/>
      <c r="AO7" s="165"/>
      <c r="AP7" s="165"/>
      <c r="AQ7" s="165"/>
      <c r="AR7" s="165"/>
      <c r="AS7" s="165"/>
      <c r="AT7" s="165"/>
      <c r="AU7" s="165"/>
      <c r="AV7" s="165"/>
      <c r="AW7" s="165"/>
      <c r="AX7" s="165"/>
      <c r="AY7" s="165"/>
      <c r="AZ7" s="165"/>
      <c r="BA7" s="165"/>
      <c r="BB7" s="165"/>
      <c r="BC7" s="165"/>
      <c r="BD7" s="165"/>
      <c r="BE7" s="165"/>
      <c r="BF7" s="165"/>
      <c r="BG7" s="165"/>
      <c r="BH7" s="165"/>
      <c r="BI7" s="165"/>
      <c r="BJ7" s="165"/>
      <c r="BK7" s="165"/>
      <c r="BL7" s="165"/>
      <c r="BM7" s="165"/>
      <c r="BN7" s="165"/>
      <c r="BO7" s="165"/>
      <c r="BP7" s="165"/>
      <c r="BQ7" s="165"/>
      <c r="BR7" s="165"/>
      <c r="BS7" s="165"/>
      <c r="BT7" s="165"/>
      <c r="BU7" s="165"/>
      <c r="BV7" s="165"/>
      <c r="BW7" s="165"/>
      <c r="BX7" s="165"/>
      <c r="BY7" s="165"/>
    </row>
    <row r="8" spans="1:77" s="164" customFormat="1" ht="11.1" hidden="1" customHeight="1" x14ac:dyDescent="0.2">
      <c r="A8" s="162"/>
      <c r="B8" s="1227"/>
      <c r="C8" s="1230" t="s">
        <v>2866</v>
      </c>
      <c r="D8" s="1227"/>
      <c r="E8" s="1227"/>
      <c r="F8" s="1270"/>
      <c r="G8" s="1273"/>
      <c r="H8" s="1270"/>
      <c r="I8" s="1270"/>
      <c r="J8" s="1270"/>
      <c r="K8" s="1270"/>
      <c r="L8" s="1269"/>
      <c r="M8" s="1269"/>
      <c r="N8" s="1269"/>
      <c r="O8" s="1269"/>
      <c r="P8" s="1269"/>
      <c r="Q8" s="1269"/>
      <c r="R8" s="1269"/>
      <c r="S8" s="1269"/>
      <c r="T8" s="1269"/>
      <c r="U8" s="1233" t="s">
        <v>2867</v>
      </c>
      <c r="V8" s="1272"/>
      <c r="Y8" s="165"/>
      <c r="AE8" s="165"/>
      <c r="AF8" s="165"/>
      <c r="AG8" s="165"/>
      <c r="AH8" s="165"/>
      <c r="AI8" s="165"/>
      <c r="AJ8" s="165"/>
      <c r="AK8" s="165"/>
      <c r="AL8" s="165"/>
      <c r="AM8" s="165"/>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65"/>
      <c r="BR8" s="165"/>
      <c r="BS8" s="165"/>
      <c r="BT8" s="165"/>
      <c r="BU8" s="165"/>
      <c r="BV8" s="165"/>
      <c r="BW8" s="165"/>
      <c r="BX8" s="165"/>
      <c r="BY8" s="165"/>
    </row>
    <row r="9" spans="1:77" s="148" customFormat="1" ht="3.95" customHeight="1" x14ac:dyDescent="0.2">
      <c r="A9" s="131"/>
      <c r="B9" s="1221"/>
      <c r="C9" s="1221"/>
      <c r="D9" s="1219"/>
      <c r="E9" s="1219"/>
      <c r="F9" s="1275"/>
      <c r="G9" s="1275"/>
      <c r="H9" s="1275"/>
      <c r="I9" s="1275"/>
      <c r="J9" s="1275"/>
      <c r="K9" s="1275"/>
      <c r="L9" s="1276"/>
      <c r="M9" s="1277"/>
      <c r="N9" s="1277"/>
      <c r="O9" s="1277"/>
      <c r="P9" s="1277"/>
      <c r="Q9" s="1277"/>
      <c r="R9" s="1277"/>
      <c r="S9" s="1277"/>
      <c r="T9" s="1277"/>
      <c r="U9" s="1277"/>
      <c r="V9" s="1277"/>
      <c r="Y9" s="155"/>
      <c r="AE9" s="155"/>
      <c r="AF9" s="155"/>
      <c r="AG9" s="155"/>
      <c r="AH9" s="155"/>
      <c r="AI9" s="155"/>
      <c r="AJ9" s="155"/>
      <c r="AK9" s="155"/>
      <c r="AL9" s="155"/>
      <c r="AM9" s="155"/>
      <c r="AN9" s="155"/>
      <c r="AO9" s="155"/>
      <c r="AP9" s="155"/>
      <c r="AQ9" s="155"/>
      <c r="AR9" s="155"/>
      <c r="AS9" s="155"/>
      <c r="AT9" s="155"/>
      <c r="AU9" s="155"/>
      <c r="AV9" s="155"/>
      <c r="AW9" s="155"/>
      <c r="AX9" s="155"/>
      <c r="AY9" s="155"/>
      <c r="AZ9" s="155"/>
      <c r="BA9" s="155"/>
      <c r="BB9" s="155"/>
      <c r="BC9" s="155"/>
      <c r="BD9" s="155"/>
      <c r="BE9" s="155"/>
      <c r="BF9" s="155"/>
      <c r="BG9" s="155"/>
      <c r="BH9" s="155"/>
      <c r="BI9" s="155"/>
      <c r="BJ9" s="155"/>
      <c r="BK9" s="155"/>
      <c r="BL9" s="155"/>
      <c r="BM9" s="155"/>
      <c r="BN9" s="155"/>
      <c r="BO9" s="155"/>
      <c r="BP9" s="155"/>
      <c r="BQ9" s="155"/>
      <c r="BR9" s="155"/>
      <c r="BS9" s="155"/>
      <c r="BT9" s="155"/>
      <c r="BU9" s="155"/>
      <c r="BV9" s="155"/>
      <c r="BW9" s="155"/>
      <c r="BX9" s="155"/>
      <c r="BY9" s="155"/>
    </row>
    <row r="10" spans="1:77" s="2" customFormat="1" ht="6.95" customHeight="1" x14ac:dyDescent="0.2">
      <c r="A10" s="95"/>
      <c r="B10" s="312"/>
      <c r="C10" s="346"/>
      <c r="D10" s="312"/>
      <c r="E10" s="227"/>
      <c r="F10" s="227"/>
      <c r="G10" s="228"/>
      <c r="H10" s="228"/>
      <c r="I10" s="228"/>
      <c r="J10" s="259"/>
      <c r="K10" s="228"/>
      <c r="L10" s="228"/>
      <c r="M10" s="228"/>
      <c r="N10" s="228"/>
      <c r="O10" s="228"/>
      <c r="P10" s="228"/>
      <c r="Q10" s="227"/>
      <c r="R10" s="227"/>
      <c r="S10" s="227"/>
      <c r="T10" s="227"/>
      <c r="U10" s="227"/>
      <c r="V10" s="227"/>
    </row>
    <row r="11" spans="1:77" s="2" customFormat="1" ht="9" customHeight="1" x14ac:dyDescent="0.2">
      <c r="A11" s="95"/>
      <c r="B11" s="312"/>
      <c r="C11" s="312"/>
      <c r="D11" s="312"/>
      <c r="E11" s="234"/>
      <c r="F11" s="234"/>
      <c r="G11" s="228"/>
      <c r="H11" s="228"/>
      <c r="I11" s="228"/>
      <c r="J11" s="259"/>
      <c r="K11" s="228"/>
      <c r="L11" s="228"/>
      <c r="M11" s="228"/>
      <c r="N11" s="228"/>
      <c r="O11" s="228"/>
      <c r="P11" s="228"/>
      <c r="Q11" s="79" t="s">
        <v>1139</v>
      </c>
      <c r="R11" s="80"/>
      <c r="S11" s="1357" t="s">
        <v>1140</v>
      </c>
      <c r="T11" s="284"/>
      <c r="U11" s="1357" t="s">
        <v>758</v>
      </c>
      <c r="V11" s="227"/>
    </row>
    <row r="12" spans="1:77" s="2" customFormat="1" ht="9" x14ac:dyDescent="0.2">
      <c r="A12" s="95"/>
      <c r="B12" s="312"/>
      <c r="C12" s="312"/>
      <c r="D12" s="312"/>
      <c r="E12" s="228"/>
      <c r="F12" s="228"/>
      <c r="G12" s="228"/>
      <c r="H12" s="228"/>
      <c r="I12" s="228"/>
      <c r="J12" s="259"/>
      <c r="K12" s="228"/>
      <c r="L12" s="228"/>
      <c r="M12" s="228"/>
      <c r="N12" s="228"/>
      <c r="O12" s="228"/>
      <c r="P12" s="228"/>
      <c r="Q12" s="37" t="s">
        <v>152</v>
      </c>
      <c r="R12" s="37" t="s">
        <v>671</v>
      </c>
      <c r="S12" s="1358"/>
      <c r="T12" s="284"/>
      <c r="U12" s="1358"/>
      <c r="V12" s="227"/>
    </row>
    <row r="13" spans="1:77" s="2" customFormat="1" ht="9" hidden="1" x14ac:dyDescent="0.2">
      <c r="A13" s="390" t="s">
        <v>1188</v>
      </c>
      <c r="B13" s="312"/>
      <c r="C13" s="312"/>
      <c r="D13" s="312"/>
      <c r="E13" s="228"/>
      <c r="F13" s="228"/>
      <c r="G13" s="228"/>
      <c r="H13" s="228"/>
      <c r="I13" s="228"/>
      <c r="J13" s="259"/>
      <c r="K13" s="228"/>
      <c r="L13" s="228"/>
      <c r="M13" s="228"/>
      <c r="N13" s="228"/>
      <c r="O13" s="228"/>
      <c r="P13" s="228"/>
      <c r="Q13" s="79"/>
      <c r="R13" s="80"/>
      <c r="S13" s="1357"/>
      <c r="T13" s="284"/>
      <c r="U13" s="1357"/>
      <c r="V13" s="227"/>
    </row>
    <row r="14" spans="1:77" s="2" customFormat="1" ht="9" hidden="1" x14ac:dyDescent="0.2">
      <c r="A14" s="390" t="s">
        <v>1188</v>
      </c>
      <c r="B14" s="312"/>
      <c r="C14" s="312"/>
      <c r="D14" s="312"/>
      <c r="E14" s="228"/>
      <c r="F14" s="228"/>
      <c r="G14" s="228"/>
      <c r="H14" s="228"/>
      <c r="I14" s="228"/>
      <c r="J14" s="259"/>
      <c r="K14" s="228"/>
      <c r="L14" s="228"/>
      <c r="M14" s="228"/>
      <c r="N14" s="228"/>
      <c r="O14" s="228"/>
      <c r="P14" s="228"/>
      <c r="Q14" s="37"/>
      <c r="R14" s="37"/>
      <c r="S14" s="1358"/>
      <c r="T14" s="284"/>
      <c r="U14" s="1358"/>
      <c r="V14" s="227"/>
    </row>
    <row r="15" spans="1:77" s="2" customFormat="1" ht="9" x14ac:dyDescent="0.2">
      <c r="A15" s="95"/>
      <c r="B15" s="312"/>
      <c r="C15" s="312"/>
      <c r="D15" s="312"/>
      <c r="E15" s="234" t="s">
        <v>656</v>
      </c>
      <c r="F15" s="234"/>
      <c r="G15" s="228"/>
      <c r="H15" s="228"/>
      <c r="I15" s="228"/>
      <c r="J15" s="259"/>
      <c r="K15" s="228"/>
      <c r="L15" s="228"/>
      <c r="M15" s="228"/>
      <c r="N15" s="228"/>
      <c r="O15" s="228"/>
      <c r="P15" s="228"/>
      <c r="Q15" s="46">
        <v>12</v>
      </c>
      <c r="R15" s="46">
        <v>13</v>
      </c>
      <c r="S15" s="46">
        <v>14</v>
      </c>
      <c r="T15" s="227"/>
      <c r="U15" s="46">
        <v>15</v>
      </c>
      <c r="V15" s="227"/>
    </row>
    <row r="16" spans="1:77" s="2" customFormat="1" ht="9" x14ac:dyDescent="0.2">
      <c r="A16" s="95"/>
      <c r="B16" s="312"/>
      <c r="C16" s="312"/>
      <c r="D16" s="312"/>
      <c r="E16" s="227"/>
      <c r="F16" s="227"/>
      <c r="G16" s="228"/>
      <c r="H16" s="228"/>
      <c r="I16" s="228"/>
      <c r="J16" s="259"/>
      <c r="K16" s="228"/>
      <c r="L16" s="228"/>
      <c r="M16" s="228"/>
      <c r="N16" s="228"/>
      <c r="O16" s="228"/>
      <c r="P16" s="228"/>
      <c r="Q16" s="13" t="s">
        <v>1476</v>
      </c>
      <c r="R16" s="13" t="s">
        <v>1476</v>
      </c>
      <c r="S16" s="13" t="s">
        <v>1476</v>
      </c>
      <c r="T16" s="228"/>
      <c r="U16" s="13" t="s">
        <v>1476</v>
      </c>
      <c r="V16" s="227"/>
    </row>
    <row r="17" spans="1:22" s="2" customFormat="1" ht="11.1" customHeight="1" x14ac:dyDescent="0.2">
      <c r="A17" s="95"/>
      <c r="B17" s="312"/>
      <c r="C17" s="312">
        <v>9799</v>
      </c>
      <c r="D17" s="312"/>
      <c r="E17" s="383" t="s">
        <v>566</v>
      </c>
      <c r="F17" s="383"/>
      <c r="G17" s="352"/>
      <c r="H17" s="228"/>
      <c r="I17" s="228"/>
      <c r="J17" s="259"/>
      <c r="K17" s="228"/>
      <c r="L17" s="352"/>
      <c r="M17" s="352"/>
      <c r="N17" s="346"/>
      <c r="O17" s="346"/>
      <c r="P17" s="346" t="s">
        <v>1625</v>
      </c>
      <c r="Q17" s="111"/>
      <c r="R17" s="111"/>
      <c r="S17" s="111"/>
      <c r="T17" s="228"/>
      <c r="U17" s="364">
        <v>0</v>
      </c>
      <c r="V17" s="227"/>
    </row>
    <row r="18" spans="1:22" s="2" customFormat="1" ht="9.9499999999999993" customHeight="1" x14ac:dyDescent="0.2">
      <c r="A18" s="95"/>
      <c r="B18" s="312"/>
      <c r="C18" s="312"/>
      <c r="D18" s="312"/>
      <c r="E18" s="352"/>
      <c r="F18" s="352"/>
      <c r="G18" s="352"/>
      <c r="H18" s="228"/>
      <c r="I18" s="228"/>
      <c r="J18" s="259"/>
      <c r="K18" s="228"/>
      <c r="L18" s="352"/>
      <c r="M18" s="352"/>
      <c r="N18" s="346"/>
      <c r="O18" s="346"/>
      <c r="P18" s="346"/>
      <c r="Q18" s="228"/>
      <c r="R18" s="228"/>
      <c r="S18" s="228"/>
      <c r="T18" s="228"/>
      <c r="U18" s="228"/>
      <c r="V18" s="227"/>
    </row>
    <row r="19" spans="1:22" s="2" customFormat="1" ht="9" x14ac:dyDescent="0.2">
      <c r="A19" s="95"/>
      <c r="B19" s="312"/>
      <c r="C19" s="312"/>
      <c r="D19" s="312"/>
      <c r="E19" s="234" t="s">
        <v>296</v>
      </c>
      <c r="F19" s="234"/>
      <c r="G19" s="352"/>
      <c r="H19" s="228"/>
      <c r="I19" s="228"/>
      <c r="J19" s="259"/>
      <c r="K19" s="228"/>
      <c r="L19" s="352"/>
      <c r="M19" s="352"/>
      <c r="N19" s="346"/>
      <c r="O19" s="346"/>
      <c r="P19" s="346"/>
      <c r="Q19" s="312"/>
      <c r="R19" s="228"/>
      <c r="S19" s="228"/>
      <c r="T19" s="228"/>
      <c r="U19" s="312"/>
      <c r="V19" s="227"/>
    </row>
    <row r="20" spans="1:22" s="2" customFormat="1" ht="11.1" customHeight="1" x14ac:dyDescent="0.2">
      <c r="A20" s="95"/>
      <c r="B20" s="312"/>
      <c r="C20" s="312">
        <v>9910</v>
      </c>
      <c r="D20" s="312"/>
      <c r="E20" s="227"/>
      <c r="F20" s="227"/>
      <c r="G20" s="227"/>
      <c r="H20" s="227"/>
      <c r="I20" s="227"/>
      <c r="J20" s="259"/>
      <c r="K20" s="227"/>
      <c r="L20" s="227"/>
      <c r="M20" s="227"/>
      <c r="N20" s="237" t="s">
        <v>2497</v>
      </c>
      <c r="O20" s="237"/>
      <c r="P20" s="227"/>
      <c r="Q20" s="334">
        <v>42942</v>
      </c>
      <c r="R20" s="334">
        <v>30045</v>
      </c>
      <c r="S20" s="334">
        <v>269</v>
      </c>
      <c r="T20" s="228"/>
      <c r="U20" s="364">
        <v>73256</v>
      </c>
      <c r="V20" s="227"/>
    </row>
    <row r="21" spans="1:22" s="2" customFormat="1" ht="9.9499999999999993" customHeight="1" x14ac:dyDescent="0.2">
      <c r="A21" s="95"/>
      <c r="B21" s="312"/>
      <c r="C21" s="312"/>
      <c r="D21" s="312"/>
      <c r="E21" s="227"/>
      <c r="F21" s="227"/>
      <c r="G21" s="227"/>
      <c r="H21" s="227"/>
      <c r="I21" s="227"/>
      <c r="J21" s="259"/>
      <c r="K21" s="227"/>
      <c r="L21" s="227"/>
      <c r="M21" s="227"/>
      <c r="N21" s="346"/>
      <c r="O21" s="346"/>
      <c r="P21" s="346"/>
      <c r="Q21" s="228"/>
      <c r="R21" s="228"/>
      <c r="S21" s="228"/>
      <c r="T21" s="228"/>
      <c r="U21" s="228"/>
      <c r="V21" s="227"/>
    </row>
    <row r="22" spans="1:22" s="2" customFormat="1" ht="9" x14ac:dyDescent="0.2">
      <c r="A22" s="95"/>
      <c r="B22" s="312"/>
      <c r="C22" s="312"/>
      <c r="D22" s="312"/>
      <c r="E22" s="234" t="s">
        <v>2744</v>
      </c>
      <c r="F22" s="234"/>
      <c r="G22" s="228"/>
      <c r="H22" s="228"/>
      <c r="I22" s="228"/>
      <c r="J22" s="259"/>
      <c r="K22" s="228"/>
      <c r="L22" s="228"/>
      <c r="M22" s="228"/>
      <c r="N22" s="346"/>
      <c r="O22" s="346"/>
      <c r="P22" s="346"/>
      <c r="Q22" s="227"/>
      <c r="R22" s="227"/>
      <c r="S22" s="227"/>
      <c r="T22" s="227"/>
      <c r="U22" s="227"/>
      <c r="V22" s="227"/>
    </row>
    <row r="23" spans="1:22" s="2" customFormat="1" ht="6" customHeight="1" x14ac:dyDescent="0.2">
      <c r="A23" s="95"/>
      <c r="B23" s="312"/>
      <c r="C23" s="312"/>
      <c r="D23" s="312"/>
      <c r="E23" s="227"/>
      <c r="F23" s="227"/>
      <c r="G23" s="228"/>
      <c r="H23" s="228"/>
      <c r="I23" s="228"/>
      <c r="J23" s="259"/>
      <c r="K23" s="228"/>
      <c r="L23" s="228"/>
      <c r="M23" s="228"/>
      <c r="N23" s="346"/>
      <c r="O23" s="346"/>
      <c r="P23" s="346"/>
      <c r="Q23" s="227"/>
      <c r="R23" s="227"/>
      <c r="S23" s="227"/>
      <c r="T23" s="227"/>
      <c r="U23" s="227"/>
      <c r="V23" s="227"/>
    </row>
    <row r="24" spans="1:22" s="2" customFormat="1" ht="11.1" customHeight="1" x14ac:dyDescent="0.2">
      <c r="A24" s="95"/>
      <c r="B24" s="312"/>
      <c r="C24" s="384">
        <v>8005</v>
      </c>
      <c r="D24" s="312"/>
      <c r="E24" s="383" t="s">
        <v>1562</v>
      </c>
      <c r="F24" s="383"/>
      <c r="G24" s="228"/>
      <c r="H24" s="228"/>
      <c r="I24" s="228"/>
      <c r="J24" s="259"/>
      <c r="K24" s="228"/>
      <c r="L24" s="228"/>
      <c r="M24" s="228"/>
      <c r="N24" s="346"/>
      <c r="O24" s="346"/>
      <c r="P24" s="346" t="s">
        <v>1625</v>
      </c>
      <c r="Q24" s="111"/>
      <c r="R24" s="111"/>
      <c r="S24" s="111"/>
      <c r="T24" s="228"/>
      <c r="U24" s="364">
        <v>0</v>
      </c>
      <c r="V24" s="227"/>
    </row>
    <row r="25" spans="1:22" s="2" customFormat="1" ht="11.1" customHeight="1" x14ac:dyDescent="0.2">
      <c r="A25" s="95"/>
      <c r="B25" s="312"/>
      <c r="C25" s="312">
        <v>8010</v>
      </c>
      <c r="D25" s="312"/>
      <c r="E25" s="383" t="s">
        <v>532</v>
      </c>
      <c r="F25" s="383"/>
      <c r="G25" s="228"/>
      <c r="H25" s="227"/>
      <c r="I25" s="227"/>
      <c r="J25" s="259"/>
      <c r="K25" s="227"/>
      <c r="L25" s="227"/>
      <c r="M25" s="228"/>
      <c r="N25" s="346"/>
      <c r="O25" s="346"/>
      <c r="P25" s="346" t="s">
        <v>1625</v>
      </c>
      <c r="Q25" s="111"/>
      <c r="R25" s="111"/>
      <c r="S25" s="111"/>
      <c r="T25" s="228"/>
      <c r="U25" s="364">
        <v>0</v>
      </c>
      <c r="V25" s="227"/>
    </row>
    <row r="26" spans="1:22" s="2" customFormat="1" ht="11.1" customHeight="1" x14ac:dyDescent="0.2">
      <c r="A26" s="95"/>
      <c r="B26" s="312"/>
      <c r="C26" s="312">
        <v>8015</v>
      </c>
      <c r="D26" s="312"/>
      <c r="E26" s="383" t="s">
        <v>2651</v>
      </c>
      <c r="F26" s="383"/>
      <c r="G26" s="228"/>
      <c r="H26" s="228"/>
      <c r="I26" s="228"/>
      <c r="J26" s="259"/>
      <c r="K26" s="228"/>
      <c r="L26" s="228"/>
      <c r="M26" s="228"/>
      <c r="N26" s="346"/>
      <c r="O26" s="346"/>
      <c r="P26" s="346" t="s">
        <v>1625</v>
      </c>
      <c r="Q26" s="111"/>
      <c r="R26" s="111"/>
      <c r="S26" s="111"/>
      <c r="T26" s="228"/>
      <c r="U26" s="364">
        <v>0</v>
      </c>
      <c r="V26" s="227"/>
    </row>
    <row r="27" spans="1:22" s="2" customFormat="1" ht="11.1" customHeight="1" x14ac:dyDescent="0.2">
      <c r="A27" s="95"/>
      <c r="B27" s="312"/>
      <c r="C27" s="312">
        <v>8020</v>
      </c>
      <c r="D27" s="312"/>
      <c r="E27" s="383" t="s">
        <v>1109</v>
      </c>
      <c r="F27" s="383"/>
      <c r="G27" s="228"/>
      <c r="H27" s="228"/>
      <c r="I27" s="228"/>
      <c r="J27" s="259"/>
      <c r="K27" s="228"/>
      <c r="L27" s="228"/>
      <c r="M27" s="228"/>
      <c r="N27" s="346"/>
      <c r="O27" s="346"/>
      <c r="P27" s="346" t="s">
        <v>1625</v>
      </c>
      <c r="Q27" s="111"/>
      <c r="R27" s="111"/>
      <c r="S27" s="111"/>
      <c r="T27" s="228"/>
      <c r="U27" s="364">
        <v>0</v>
      </c>
      <c r="V27" s="227"/>
    </row>
    <row r="28" spans="1:22" s="2" customFormat="1" ht="11.1" customHeight="1" x14ac:dyDescent="0.2">
      <c r="A28" s="95"/>
      <c r="B28" s="312"/>
      <c r="C28" s="312">
        <v>8030</v>
      </c>
      <c r="D28" s="312"/>
      <c r="E28" s="383" t="s">
        <v>2399</v>
      </c>
      <c r="F28" s="383"/>
      <c r="G28" s="228"/>
      <c r="H28" s="228"/>
      <c r="I28" s="228"/>
      <c r="J28" s="259"/>
      <c r="K28" s="228"/>
      <c r="L28" s="228"/>
      <c r="M28" s="228"/>
      <c r="N28" s="346"/>
      <c r="O28" s="346"/>
      <c r="P28" s="346" t="s">
        <v>1625</v>
      </c>
      <c r="Q28" s="111"/>
      <c r="R28" s="111"/>
      <c r="S28" s="111"/>
      <c r="T28" s="228"/>
      <c r="U28" s="364">
        <v>0</v>
      </c>
      <c r="V28" s="227"/>
    </row>
    <row r="29" spans="1:22" s="2" customFormat="1" ht="11.1" customHeight="1" x14ac:dyDescent="0.2">
      <c r="A29" s="95"/>
      <c r="B29" s="312"/>
      <c r="C29" s="312">
        <v>8035</v>
      </c>
      <c r="D29" s="312"/>
      <c r="E29" s="383" t="s">
        <v>2151</v>
      </c>
      <c r="F29" s="383"/>
      <c r="G29" s="227"/>
      <c r="H29" s="228"/>
      <c r="I29" s="228"/>
      <c r="J29" s="259"/>
      <c r="K29" s="228"/>
      <c r="L29" s="228"/>
      <c r="M29" s="228"/>
      <c r="N29" s="346"/>
      <c r="O29" s="346"/>
      <c r="P29" s="346" t="s">
        <v>1625</v>
      </c>
      <c r="Q29" s="111"/>
      <c r="R29" s="111"/>
      <c r="S29" s="111"/>
      <c r="T29" s="228"/>
      <c r="U29" s="364">
        <v>0</v>
      </c>
      <c r="V29" s="227"/>
    </row>
    <row r="30" spans="1:22" s="2" customFormat="1" ht="11.1" customHeight="1" x14ac:dyDescent="0.2">
      <c r="A30" s="95"/>
      <c r="B30" s="312"/>
      <c r="C30" s="312">
        <v>8040</v>
      </c>
      <c r="D30" s="312"/>
      <c r="E30" s="383" t="s">
        <v>672</v>
      </c>
      <c r="F30" s="383"/>
      <c r="G30" s="228"/>
      <c r="H30" s="228"/>
      <c r="I30" s="228"/>
      <c r="J30" s="259"/>
      <c r="K30" s="228"/>
      <c r="L30" s="228"/>
      <c r="M30" s="228"/>
      <c r="N30" s="346"/>
      <c r="O30" s="346"/>
      <c r="P30" s="346" t="s">
        <v>1625</v>
      </c>
      <c r="Q30" s="111"/>
      <c r="R30" s="111"/>
      <c r="S30" s="111"/>
      <c r="T30" s="228"/>
      <c r="U30" s="364">
        <v>0</v>
      </c>
      <c r="V30" s="227"/>
    </row>
    <row r="31" spans="1:22" s="2" customFormat="1" ht="11.1" customHeight="1" x14ac:dyDescent="0.2">
      <c r="A31" s="95"/>
      <c r="B31" s="312"/>
      <c r="C31" s="312">
        <v>8097</v>
      </c>
      <c r="D31" s="312"/>
      <c r="E31" s="383" t="s">
        <v>1369</v>
      </c>
      <c r="F31" s="383"/>
      <c r="G31" s="104" t="s">
        <v>9</v>
      </c>
      <c r="H31" s="228" t="s">
        <v>503</v>
      </c>
      <c r="I31" s="228"/>
      <c r="J31" s="259"/>
      <c r="K31" s="228"/>
      <c r="L31" s="228"/>
      <c r="M31" s="228"/>
      <c r="N31" s="346"/>
      <c r="O31" s="346"/>
      <c r="P31" s="346" t="s">
        <v>1625</v>
      </c>
      <c r="Q31" s="111">
        <v>3361</v>
      </c>
      <c r="R31" s="111">
        <v>1688</v>
      </c>
      <c r="S31" s="111"/>
      <c r="T31" s="228"/>
      <c r="U31" s="364">
        <v>5049</v>
      </c>
      <c r="V31" s="227"/>
    </row>
    <row r="32" spans="1:22" s="2" customFormat="1" ht="11.1" customHeight="1" x14ac:dyDescent="0.2">
      <c r="A32" s="95"/>
      <c r="B32" s="312"/>
      <c r="C32" s="312" t="s">
        <v>2319</v>
      </c>
      <c r="D32" s="312"/>
      <c r="E32" s="227"/>
      <c r="F32" s="227"/>
      <c r="G32" s="227"/>
      <c r="H32" s="227"/>
      <c r="I32" s="227"/>
      <c r="J32" s="259"/>
      <c r="K32" s="227"/>
      <c r="L32" s="227"/>
      <c r="M32" s="227"/>
      <c r="N32" s="353" t="s">
        <v>796</v>
      </c>
      <c r="O32" s="228"/>
      <c r="P32" s="228"/>
      <c r="Q32" s="334">
        <v>3361</v>
      </c>
      <c r="R32" s="334">
        <v>1688</v>
      </c>
      <c r="S32" s="334">
        <v>0</v>
      </c>
      <c r="T32" s="228"/>
      <c r="U32" s="364">
        <v>5049</v>
      </c>
      <c r="V32" s="227"/>
    </row>
    <row r="33" spans="1:22" s="2" customFormat="1" ht="9.9499999999999993" customHeight="1" x14ac:dyDescent="0.2">
      <c r="A33" s="95"/>
      <c r="B33" s="312"/>
      <c r="C33" s="312"/>
      <c r="D33" s="312"/>
      <c r="E33" s="227"/>
      <c r="F33" s="227"/>
      <c r="G33" s="227"/>
      <c r="H33" s="227"/>
      <c r="I33" s="227"/>
      <c r="J33" s="259"/>
      <c r="K33" s="227"/>
      <c r="L33" s="227"/>
      <c r="M33" s="227"/>
      <c r="N33" s="346"/>
      <c r="O33" s="346"/>
      <c r="P33" s="346"/>
      <c r="Q33" s="228"/>
      <c r="R33" s="228"/>
      <c r="S33" s="228"/>
      <c r="T33" s="228"/>
      <c r="U33" s="228"/>
      <c r="V33" s="227"/>
    </row>
    <row r="34" spans="1:22" s="2" customFormat="1" ht="9" x14ac:dyDescent="0.2">
      <c r="A34" s="95"/>
      <c r="B34" s="312"/>
      <c r="C34" s="312"/>
      <c r="D34" s="312"/>
      <c r="E34" s="234" t="s">
        <v>2745</v>
      </c>
      <c r="F34" s="234"/>
      <c r="G34" s="228"/>
      <c r="H34" s="228"/>
      <c r="I34" s="228"/>
      <c r="J34" s="259"/>
      <c r="K34" s="228"/>
      <c r="L34" s="228"/>
      <c r="M34" s="228"/>
      <c r="N34" s="346"/>
      <c r="O34" s="346"/>
      <c r="P34" s="346"/>
      <c r="Q34" s="227"/>
      <c r="R34" s="227"/>
      <c r="S34" s="227"/>
      <c r="T34" s="227"/>
      <c r="U34" s="227"/>
      <c r="V34" s="227"/>
    </row>
    <row r="35" spans="1:22" s="2" customFormat="1" ht="6" customHeight="1" x14ac:dyDescent="0.2">
      <c r="A35" s="95"/>
      <c r="B35" s="312"/>
      <c r="C35" s="312"/>
      <c r="D35" s="312"/>
      <c r="E35" s="227"/>
      <c r="F35" s="227"/>
      <c r="G35" s="228"/>
      <c r="H35" s="228"/>
      <c r="I35" s="228"/>
      <c r="J35" s="259"/>
      <c r="K35" s="228"/>
      <c r="L35" s="228"/>
      <c r="M35" s="228"/>
      <c r="N35" s="346"/>
      <c r="O35" s="346"/>
      <c r="P35" s="346"/>
      <c r="Q35" s="227"/>
      <c r="R35" s="227"/>
      <c r="S35" s="227"/>
      <c r="T35" s="227"/>
      <c r="U35" s="227"/>
      <c r="V35" s="227"/>
    </row>
    <row r="36" spans="1:22" s="2" customFormat="1" ht="11.1" customHeight="1" x14ac:dyDescent="0.2">
      <c r="A36" s="95"/>
      <c r="B36" s="312"/>
      <c r="C36" s="312">
        <v>8045</v>
      </c>
      <c r="D36" s="312"/>
      <c r="E36" s="383" t="s">
        <v>2032</v>
      </c>
      <c r="F36" s="383"/>
      <c r="G36" s="228"/>
      <c r="H36" s="228"/>
      <c r="I36" s="228"/>
      <c r="J36" s="259"/>
      <c r="K36" s="228"/>
      <c r="L36" s="228"/>
      <c r="M36" s="228"/>
      <c r="N36" s="346"/>
      <c r="O36" s="346"/>
      <c r="P36" s="346" t="s">
        <v>1625</v>
      </c>
      <c r="Q36" s="111"/>
      <c r="R36" s="111"/>
      <c r="S36" s="111"/>
      <c r="T36" s="228"/>
      <c r="U36" s="364">
        <v>0</v>
      </c>
      <c r="V36" s="227"/>
    </row>
    <row r="37" spans="1:22" s="2" customFormat="1" ht="11.1" customHeight="1" x14ac:dyDescent="0.2">
      <c r="A37" s="95"/>
      <c r="B37" s="312"/>
      <c r="C37" s="312" t="s">
        <v>602</v>
      </c>
      <c r="D37" s="312"/>
      <c r="E37" s="383" t="s">
        <v>2147</v>
      </c>
      <c r="F37" s="383"/>
      <c r="G37" s="228"/>
      <c r="H37" s="228"/>
      <c r="I37" s="228"/>
      <c r="J37" s="259"/>
      <c r="K37" s="228"/>
      <c r="L37" s="228"/>
      <c r="M37" s="228"/>
      <c r="N37" s="346"/>
      <c r="O37" s="346"/>
      <c r="P37" s="346" t="s">
        <v>1625</v>
      </c>
      <c r="Q37" s="111"/>
      <c r="R37" s="111"/>
      <c r="S37" s="111"/>
      <c r="T37" s="228"/>
      <c r="U37" s="364">
        <v>0</v>
      </c>
      <c r="V37" s="227"/>
    </row>
    <row r="38" spans="1:22" s="2" customFormat="1" ht="11.1" customHeight="1" x14ac:dyDescent="0.2">
      <c r="A38" s="95"/>
      <c r="B38" s="312"/>
      <c r="C38" s="312">
        <v>8050</v>
      </c>
      <c r="D38" s="312"/>
      <c r="E38" s="383" t="s">
        <v>1985</v>
      </c>
      <c r="F38" s="383"/>
      <c r="G38" s="228"/>
      <c r="H38" s="228"/>
      <c r="I38" s="228"/>
      <c r="J38" s="259"/>
      <c r="K38" s="228"/>
      <c r="L38" s="228"/>
      <c r="M38" s="228"/>
      <c r="N38" s="346"/>
      <c r="O38" s="346"/>
      <c r="P38" s="346" t="s">
        <v>1625</v>
      </c>
      <c r="Q38" s="111"/>
      <c r="R38" s="111"/>
      <c r="S38" s="111"/>
      <c r="T38" s="228"/>
      <c r="U38" s="364">
        <v>0</v>
      </c>
      <c r="V38" s="227"/>
    </row>
    <row r="39" spans="1:22" s="2" customFormat="1" ht="11.1" customHeight="1" x14ac:dyDescent="0.2">
      <c r="A39" s="95"/>
      <c r="B39" s="312"/>
      <c r="C39" s="312" t="s">
        <v>603</v>
      </c>
      <c r="D39" s="312"/>
      <c r="E39" s="383" t="s">
        <v>700</v>
      </c>
      <c r="F39" s="383"/>
      <c r="G39" s="228"/>
      <c r="H39" s="228"/>
      <c r="I39" s="228"/>
      <c r="J39" s="259"/>
      <c r="K39" s="228"/>
      <c r="L39" s="228"/>
      <c r="M39" s="228"/>
      <c r="N39" s="346"/>
      <c r="O39" s="346"/>
      <c r="P39" s="346" t="s">
        <v>1625</v>
      </c>
      <c r="Q39" s="111"/>
      <c r="R39" s="111"/>
      <c r="S39" s="111"/>
      <c r="T39" s="228"/>
      <c r="U39" s="364">
        <v>0</v>
      </c>
      <c r="V39" s="227"/>
    </row>
    <row r="40" spans="1:22" s="2" customFormat="1" ht="11.1" customHeight="1" x14ac:dyDescent="0.2">
      <c r="A40" s="95"/>
      <c r="B40" s="312"/>
      <c r="C40" s="312" t="s">
        <v>2781</v>
      </c>
      <c r="D40" s="312"/>
      <c r="E40" s="383" t="s">
        <v>1074</v>
      </c>
      <c r="F40" s="383"/>
      <c r="G40" s="228"/>
      <c r="H40" s="228"/>
      <c r="I40" s="228"/>
      <c r="J40" s="259"/>
      <c r="K40" s="228"/>
      <c r="L40" s="228"/>
      <c r="M40" s="228"/>
      <c r="N40" s="346"/>
      <c r="O40" s="346"/>
      <c r="P40" s="346" t="s">
        <v>1625</v>
      </c>
      <c r="Q40" s="111"/>
      <c r="R40" s="111"/>
      <c r="S40" s="111"/>
      <c r="T40" s="228"/>
      <c r="U40" s="364">
        <v>0</v>
      </c>
      <c r="V40" s="227"/>
    </row>
    <row r="41" spans="1:22" s="2" customFormat="1" ht="11.1" customHeight="1" x14ac:dyDescent="0.2">
      <c r="A41" s="95"/>
      <c r="B41" s="312"/>
      <c r="C41" s="312" t="s">
        <v>2747</v>
      </c>
      <c r="D41" s="312"/>
      <c r="E41" s="383" t="s">
        <v>2206</v>
      </c>
      <c r="F41" s="383"/>
      <c r="G41" s="228"/>
      <c r="H41" s="228"/>
      <c r="I41" s="228"/>
      <c r="J41" s="259"/>
      <c r="K41" s="228"/>
      <c r="L41" s="228"/>
      <c r="M41" s="228"/>
      <c r="N41" s="346"/>
      <c r="O41" s="346"/>
      <c r="P41" s="346" t="s">
        <v>1625</v>
      </c>
      <c r="Q41" s="111">
        <v>146</v>
      </c>
      <c r="R41" s="111"/>
      <c r="S41" s="111"/>
      <c r="T41" s="228"/>
      <c r="U41" s="364">
        <v>146</v>
      </c>
      <c r="V41" s="227"/>
    </row>
    <row r="42" spans="1:22" s="2" customFormat="1" ht="11.1" customHeight="1" x14ac:dyDescent="0.2">
      <c r="A42" s="95"/>
      <c r="B42" s="312"/>
      <c r="C42" s="312">
        <v>8098</v>
      </c>
      <c r="D42" s="312"/>
      <c r="E42" s="383" t="s">
        <v>1369</v>
      </c>
      <c r="F42" s="383"/>
      <c r="G42" s="104"/>
      <c r="H42" s="228" t="s">
        <v>503</v>
      </c>
      <c r="I42" s="228"/>
      <c r="J42" s="259"/>
      <c r="K42" s="227"/>
      <c r="L42" s="227"/>
      <c r="M42" s="228"/>
      <c r="N42" s="346"/>
      <c r="O42" s="346"/>
      <c r="P42" s="346" t="s">
        <v>1625</v>
      </c>
      <c r="Q42" s="111"/>
      <c r="R42" s="111"/>
      <c r="S42" s="111"/>
      <c r="T42" s="228"/>
      <c r="U42" s="364">
        <v>0</v>
      </c>
      <c r="V42" s="227"/>
    </row>
    <row r="43" spans="1:22" s="2" customFormat="1" ht="11.1" customHeight="1" x14ac:dyDescent="0.2">
      <c r="A43" s="95"/>
      <c r="B43" s="312"/>
      <c r="C43" s="312" t="s">
        <v>2746</v>
      </c>
      <c r="D43" s="312"/>
      <c r="E43" s="227"/>
      <c r="F43" s="227"/>
      <c r="G43" s="227"/>
      <c r="H43" s="227"/>
      <c r="I43" s="227"/>
      <c r="J43" s="259"/>
      <c r="K43" s="227"/>
      <c r="L43" s="227"/>
      <c r="M43" s="227"/>
      <c r="N43" s="353" t="s">
        <v>796</v>
      </c>
      <c r="O43" s="228"/>
      <c r="P43" s="228"/>
      <c r="Q43" s="334">
        <v>146</v>
      </c>
      <c r="R43" s="334">
        <v>0</v>
      </c>
      <c r="S43" s="334">
        <v>0</v>
      </c>
      <c r="T43" s="228"/>
      <c r="U43" s="364">
        <v>146</v>
      </c>
      <c r="V43" s="227"/>
    </row>
    <row r="44" spans="1:22" s="2" customFormat="1" ht="9.9499999999999993" customHeight="1" x14ac:dyDescent="0.2">
      <c r="A44" s="95"/>
      <c r="B44" s="312"/>
      <c r="C44" s="312"/>
      <c r="D44" s="312"/>
      <c r="E44" s="227"/>
      <c r="F44" s="227"/>
      <c r="G44" s="227"/>
      <c r="H44" s="227"/>
      <c r="I44" s="227"/>
      <c r="J44" s="259"/>
      <c r="K44" s="227"/>
      <c r="L44" s="227"/>
      <c r="M44" s="227"/>
      <c r="N44" s="346"/>
      <c r="O44" s="228"/>
      <c r="P44" s="228"/>
      <c r="Q44" s="228"/>
      <c r="R44" s="228"/>
      <c r="S44" s="228"/>
      <c r="T44" s="228"/>
      <c r="U44" s="228"/>
      <c r="V44" s="227"/>
    </row>
    <row r="45" spans="1:22" s="2" customFormat="1" ht="9" x14ac:dyDescent="0.2">
      <c r="A45" s="95"/>
      <c r="B45" s="312"/>
      <c r="C45" s="312"/>
      <c r="D45" s="312"/>
      <c r="E45" s="234" t="s">
        <v>1075</v>
      </c>
      <c r="F45" s="234"/>
      <c r="G45" s="228"/>
      <c r="H45" s="228"/>
      <c r="I45" s="228"/>
      <c r="J45" s="259"/>
      <c r="K45" s="228"/>
      <c r="L45" s="228"/>
      <c r="M45" s="228"/>
      <c r="N45" s="346"/>
      <c r="O45" s="346"/>
      <c r="P45" s="346"/>
      <c r="Q45" s="228"/>
      <c r="R45" s="228"/>
      <c r="S45" s="228"/>
      <c r="T45" s="228"/>
      <c r="U45" s="228"/>
      <c r="V45" s="227"/>
    </row>
    <row r="46" spans="1:22" s="2" customFormat="1" ht="12" customHeight="1" x14ac:dyDescent="0.2">
      <c r="A46" s="95"/>
      <c r="B46" s="312"/>
      <c r="C46" s="312">
        <v>9990</v>
      </c>
      <c r="D46" s="312"/>
      <c r="E46" s="227"/>
      <c r="F46" s="227"/>
      <c r="G46" s="227"/>
      <c r="H46" s="228"/>
      <c r="I46" s="228"/>
      <c r="J46" s="259"/>
      <c r="K46" s="228"/>
      <c r="L46" s="228"/>
      <c r="M46" s="227"/>
      <c r="N46" s="385" t="s">
        <v>78</v>
      </c>
      <c r="O46" s="346"/>
      <c r="P46" s="346"/>
      <c r="Q46" s="364">
        <v>46449</v>
      </c>
      <c r="R46" s="364">
        <v>31733</v>
      </c>
      <c r="S46" s="364">
        <v>269</v>
      </c>
      <c r="T46" s="228"/>
      <c r="U46" s="364">
        <v>78451</v>
      </c>
      <c r="V46" s="227"/>
    </row>
    <row r="47" spans="1:22" s="2" customFormat="1" ht="6" customHeight="1" x14ac:dyDescent="0.2">
      <c r="A47" s="95"/>
      <c r="B47" s="312"/>
      <c r="C47" s="346"/>
      <c r="D47" s="312"/>
      <c r="E47" s="227"/>
      <c r="F47" s="227"/>
      <c r="G47" s="227"/>
      <c r="H47" s="227"/>
      <c r="I47" s="227"/>
      <c r="J47" s="259"/>
      <c r="K47" s="227"/>
      <c r="L47" s="227"/>
      <c r="M47" s="227"/>
      <c r="N47" s="227"/>
      <c r="O47" s="227"/>
      <c r="P47" s="227"/>
      <c r="Q47" s="227"/>
      <c r="R47" s="227"/>
      <c r="S47" s="227"/>
      <c r="T47" s="227"/>
      <c r="U47" s="227"/>
      <c r="V47" s="227"/>
    </row>
    <row r="48" spans="1:22" ht="12.75" customHeight="1" x14ac:dyDescent="0.2"/>
  </sheetData>
  <mergeCells count="4">
    <mergeCell ref="S11:S12"/>
    <mergeCell ref="U11:U12"/>
    <mergeCell ref="S13:S14"/>
    <mergeCell ref="U13:U14"/>
  </mergeCells>
  <phoneticPr fontId="9" type="noConversion"/>
  <dataValidations count="1">
    <dataValidation allowBlank="1" showInputMessage="1" showErrorMessage="1" sqref="A1:XFD1048576"/>
  </dataValidations>
  <printOptions horizontalCentered="1"/>
  <pageMargins left="0" right="0" top="0.51181102362204722" bottom="0" header="0.51181102362204722" footer="0"/>
  <pageSetup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AB80"/>
  <sheetViews>
    <sheetView showGridLines="0" topLeftCell="E15" zoomScaleNormal="100" workbookViewId="0"/>
  </sheetViews>
  <sheetFormatPr defaultColWidth="0" defaultRowHeight="12.75" zeroHeight="1" x14ac:dyDescent="0.2"/>
  <cols>
    <col min="1" max="1" width="1.7109375" style="223" customWidth="1"/>
    <col min="2" max="2" width="0.85546875" style="20" customWidth="1"/>
    <col min="3" max="3" width="4.28515625" style="8" customWidth="1"/>
    <col min="4" max="4" width="0.85546875" style="20" customWidth="1"/>
    <col min="5" max="5" width="3.7109375" style="20" customWidth="1"/>
    <col min="6" max="7" width="3.7109375" style="60" hidden="1" customWidth="1"/>
    <col min="8" max="8" width="3.7109375" style="20" hidden="1" customWidth="1"/>
    <col min="9" max="10" width="3.7109375" style="60" hidden="1" customWidth="1"/>
    <col min="11" max="11" width="12.7109375" style="60" customWidth="1"/>
    <col min="12" max="12" width="8.7109375" style="60" hidden="1" customWidth="1"/>
    <col min="13" max="13" width="0.85546875" style="20" customWidth="1"/>
    <col min="14" max="15" width="11.42578125" style="20" customWidth="1"/>
    <col min="16" max="16" width="0.85546875" style="20" customWidth="1"/>
    <col min="17" max="17" width="11.42578125" style="20" customWidth="1"/>
    <col min="18" max="18" width="0.85546875" style="20" customWidth="1"/>
    <col min="19" max="21" width="10.7109375" style="20" customWidth="1"/>
    <col min="22" max="22" width="0.85546875" style="20" customWidth="1"/>
    <col min="23" max="27" width="10" style="20" customWidth="1"/>
    <col min="28" max="28" width="0.85546875" style="20" customWidth="1"/>
    <col min="29" max="29" width="2.7109375" style="20" customWidth="1"/>
    <col min="30" max="16384" width="0" style="20" hidden="1"/>
  </cols>
  <sheetData>
    <row r="1" spans="1:28" s="207" customFormat="1" ht="9.9499999999999993" customHeight="1" x14ac:dyDescent="0.2">
      <c r="A1" s="799"/>
      <c r="B1" s="201"/>
      <c r="C1" s="796" t="s">
        <v>2857</v>
      </c>
      <c r="D1" s="201"/>
      <c r="E1" s="162"/>
      <c r="F1" s="203" t="s">
        <v>2419</v>
      </c>
      <c r="G1" s="203" t="s">
        <v>2419</v>
      </c>
      <c r="H1" s="162" t="s">
        <v>1188</v>
      </c>
      <c r="I1" s="203" t="s">
        <v>2419</v>
      </c>
      <c r="J1" s="203" t="s">
        <v>2419</v>
      </c>
      <c r="K1" s="203"/>
      <c r="L1" s="203" t="s">
        <v>1188</v>
      </c>
      <c r="M1" s="203"/>
      <c r="N1" s="203"/>
      <c r="O1" s="203"/>
      <c r="P1" s="203"/>
      <c r="Q1" s="204"/>
      <c r="R1" s="204"/>
      <c r="S1" s="203"/>
      <c r="T1" s="203"/>
      <c r="U1" s="203"/>
      <c r="V1" s="203"/>
      <c r="W1" s="203"/>
      <c r="X1" s="203"/>
      <c r="Y1" s="203"/>
      <c r="Z1" s="203"/>
      <c r="AA1" s="824">
        <v>42893.551107060186</v>
      </c>
      <c r="AB1" s="203"/>
    </row>
    <row r="2" spans="1:28" s="158" customFormat="1" ht="6" customHeight="1" x14ac:dyDescent="0.2">
      <c r="A2" s="213"/>
      <c r="B2" s="1290"/>
      <c r="C2" s="1218" t="s">
        <v>2703</v>
      </c>
      <c r="D2" s="1291"/>
      <c r="E2" s="1290"/>
      <c r="F2" s="1292"/>
      <c r="G2" s="1293"/>
      <c r="H2" s="1294"/>
      <c r="I2" s="1292"/>
      <c r="J2" s="1293"/>
      <c r="K2" s="1293"/>
      <c r="L2" s="1293"/>
      <c r="M2" s="1292"/>
      <c r="N2" s="1293"/>
      <c r="O2" s="1293"/>
      <c r="P2" s="1293"/>
      <c r="Q2" s="1294"/>
      <c r="R2" s="1294"/>
      <c r="S2" s="1294"/>
      <c r="T2" s="1294"/>
      <c r="U2" s="1294"/>
      <c r="V2" s="1294"/>
      <c r="W2" s="1294"/>
      <c r="X2" s="1294"/>
      <c r="Y2" s="1294"/>
      <c r="Z2" s="1294"/>
      <c r="AA2" s="1263"/>
      <c r="AB2" s="1294"/>
    </row>
    <row r="3" spans="1:28" s="151" customFormat="1" ht="17.100000000000001" customHeight="1" x14ac:dyDescent="0.2">
      <c r="A3" s="209"/>
      <c r="B3" s="1264"/>
      <c r="C3" s="1220" t="s">
        <v>2860</v>
      </c>
      <c r="D3" s="1265"/>
      <c r="E3" s="1264"/>
      <c r="F3" s="1266"/>
      <c r="G3" s="1268"/>
      <c r="H3" s="1267"/>
      <c r="I3" s="1266"/>
      <c r="J3" s="1268"/>
      <c r="K3" s="1268"/>
      <c r="L3" s="1268"/>
      <c r="M3" s="1266"/>
      <c r="N3" s="1268"/>
      <c r="O3" s="1268"/>
      <c r="P3" s="1268"/>
      <c r="Q3" s="1267"/>
      <c r="R3" s="1267"/>
      <c r="S3" s="1267"/>
      <c r="T3" s="1267"/>
      <c r="U3" s="1267"/>
      <c r="V3" s="1267"/>
      <c r="W3" s="1267"/>
      <c r="X3" s="1267"/>
      <c r="Y3" s="1267"/>
      <c r="Z3" s="1267"/>
      <c r="AA3" s="1223" t="s">
        <v>75</v>
      </c>
      <c r="AB3" s="1267"/>
    </row>
    <row r="4" spans="1:28" s="146" customFormat="1" ht="15" customHeight="1" x14ac:dyDescent="0.2">
      <c r="A4" s="162"/>
      <c r="B4" s="1224"/>
      <c r="C4" s="1225" t="s">
        <v>2861</v>
      </c>
      <c r="D4" s="1226"/>
      <c r="E4" s="1227"/>
      <c r="F4" s="1269"/>
      <c r="G4" s="1271"/>
      <c r="H4" s="1270"/>
      <c r="I4" s="1269"/>
      <c r="J4" s="1271"/>
      <c r="K4" s="1271"/>
      <c r="L4" s="1271"/>
      <c r="M4" s="1272"/>
      <c r="N4" s="1272"/>
      <c r="O4" s="1272"/>
      <c r="P4" s="1272"/>
      <c r="Q4" s="1269"/>
      <c r="R4" s="1269"/>
      <c r="S4" s="1269"/>
      <c r="T4" s="1269"/>
      <c r="U4" s="1269"/>
      <c r="V4" s="1269"/>
      <c r="W4" s="1269"/>
      <c r="X4" s="1269"/>
      <c r="Y4" s="1269"/>
      <c r="Z4" s="1269"/>
      <c r="AA4" s="1229" t="s">
        <v>245</v>
      </c>
      <c r="AB4" s="1272"/>
    </row>
    <row r="5" spans="1:28" s="146" customFormat="1" ht="11.1" customHeight="1" x14ac:dyDescent="0.2">
      <c r="A5" s="162"/>
      <c r="B5" s="1227"/>
      <c r="C5" s="1230" t="s">
        <v>2862</v>
      </c>
      <c r="D5" s="1227"/>
      <c r="E5" s="1227"/>
      <c r="F5" s="1270"/>
      <c r="G5" s="1273"/>
      <c r="H5" s="1270"/>
      <c r="I5" s="1270"/>
      <c r="J5" s="1270"/>
      <c r="K5" s="1270"/>
      <c r="L5" s="1270"/>
      <c r="M5" s="1270"/>
      <c r="N5" s="1270"/>
      <c r="O5" s="1270"/>
      <c r="P5" s="1270"/>
      <c r="Q5" s="1279"/>
      <c r="R5" s="1279"/>
      <c r="S5" s="1269"/>
      <c r="T5" s="1269"/>
      <c r="U5" s="1269"/>
      <c r="V5" s="1269"/>
      <c r="W5" s="1269"/>
      <c r="X5" s="1269"/>
      <c r="Y5" s="1269"/>
      <c r="Z5" s="1269"/>
      <c r="AA5" s="1233" t="s">
        <v>2863</v>
      </c>
      <c r="AB5" s="1272"/>
    </row>
    <row r="6" spans="1:28" s="166" customFormat="1" ht="17.100000000000001" hidden="1" customHeight="1" x14ac:dyDescent="0.2">
      <c r="A6" s="209"/>
      <c r="B6" s="1264"/>
      <c r="C6" s="1220" t="s">
        <v>2864</v>
      </c>
      <c r="D6" s="1265"/>
      <c r="E6" s="1264"/>
      <c r="F6" s="1266"/>
      <c r="G6" s="1280"/>
      <c r="H6" s="1267"/>
      <c r="I6" s="1266"/>
      <c r="J6" s="1274"/>
      <c r="K6" s="1274"/>
      <c r="L6" s="1274"/>
      <c r="M6" s="1266"/>
      <c r="N6" s="1268"/>
      <c r="O6" s="1268"/>
      <c r="P6" s="1268"/>
      <c r="Q6" s="1267"/>
      <c r="R6" s="1267"/>
      <c r="S6" s="1267"/>
      <c r="T6" s="1267"/>
      <c r="U6" s="1267"/>
      <c r="V6" s="1267"/>
      <c r="W6" s="1267"/>
      <c r="X6" s="1267"/>
      <c r="Y6" s="1267"/>
      <c r="Z6" s="1267"/>
      <c r="AA6" s="1223" t="s">
        <v>76</v>
      </c>
      <c r="AB6" s="1267"/>
    </row>
    <row r="7" spans="1:28" s="167" customFormat="1" ht="15" hidden="1" customHeight="1" x14ac:dyDescent="0.2">
      <c r="A7" s="162"/>
      <c r="B7" s="1224"/>
      <c r="C7" s="1225" t="s">
        <v>2865</v>
      </c>
      <c r="D7" s="1226"/>
      <c r="E7" s="1227"/>
      <c r="F7" s="1269"/>
      <c r="G7" s="1281"/>
      <c r="H7" s="1270"/>
      <c r="I7" s="1269"/>
      <c r="J7" s="1271"/>
      <c r="K7" s="1271"/>
      <c r="L7" s="1271"/>
      <c r="M7" s="1272"/>
      <c r="N7" s="1272"/>
      <c r="O7" s="1272"/>
      <c r="P7" s="1272"/>
      <c r="Q7" s="1269"/>
      <c r="R7" s="1269"/>
      <c r="S7" s="1269"/>
      <c r="T7" s="1269"/>
      <c r="U7" s="1269"/>
      <c r="V7" s="1269"/>
      <c r="W7" s="1269"/>
      <c r="X7" s="1269"/>
      <c r="Y7" s="1269"/>
      <c r="Z7" s="1269"/>
      <c r="AA7" s="1229"/>
      <c r="AB7" s="1272"/>
    </row>
    <row r="8" spans="1:28" s="167" customFormat="1" ht="11.1" hidden="1" customHeight="1" x14ac:dyDescent="0.2">
      <c r="A8" s="162"/>
      <c r="B8" s="1227"/>
      <c r="C8" s="1230" t="s">
        <v>2866</v>
      </c>
      <c r="D8" s="1227"/>
      <c r="E8" s="1227"/>
      <c r="F8" s="1270"/>
      <c r="G8" s="1273"/>
      <c r="H8" s="1270"/>
      <c r="I8" s="1270"/>
      <c r="J8" s="1270"/>
      <c r="K8" s="1270"/>
      <c r="L8" s="1270"/>
      <c r="M8" s="1270"/>
      <c r="N8" s="1270"/>
      <c r="O8" s="1270"/>
      <c r="P8" s="1270"/>
      <c r="Q8" s="1279"/>
      <c r="R8" s="1279"/>
      <c r="S8" s="1269"/>
      <c r="T8" s="1269"/>
      <c r="U8" s="1269"/>
      <c r="V8" s="1269"/>
      <c r="W8" s="1269"/>
      <c r="X8" s="1269"/>
      <c r="Y8" s="1269"/>
      <c r="Z8" s="1269"/>
      <c r="AA8" s="1233" t="s">
        <v>2867</v>
      </c>
      <c r="AB8" s="1272"/>
    </row>
    <row r="9" spans="1:28" s="168" customFormat="1" ht="3.95" customHeight="1" x14ac:dyDescent="0.2">
      <c r="A9" s="131"/>
      <c r="B9" s="1221"/>
      <c r="C9" s="1221"/>
      <c r="D9" s="1219"/>
      <c r="E9" s="1219"/>
      <c r="F9" s="1275"/>
      <c r="G9" s="1275"/>
      <c r="H9" s="1275"/>
      <c r="I9" s="1275"/>
      <c r="J9" s="1275"/>
      <c r="K9" s="1275"/>
      <c r="L9" s="1275"/>
      <c r="M9" s="1275"/>
      <c r="N9" s="1275"/>
      <c r="O9" s="1275"/>
      <c r="P9" s="1275"/>
      <c r="Q9" s="1282"/>
      <c r="R9" s="1282"/>
      <c r="S9" s="1276"/>
      <c r="T9" s="1277"/>
      <c r="U9" s="1277"/>
      <c r="V9" s="1277"/>
      <c r="W9" s="1277"/>
      <c r="X9" s="1277"/>
      <c r="Y9" s="1277"/>
      <c r="Z9" s="1277"/>
      <c r="AA9" s="1277"/>
      <c r="AB9" s="1277"/>
    </row>
    <row r="10" spans="1:28" s="9" customFormat="1" ht="5.0999999999999996" customHeight="1" x14ac:dyDescent="0.2">
      <c r="A10" s="214"/>
      <c r="B10" s="227"/>
      <c r="C10" s="197"/>
      <c r="D10" s="227"/>
      <c r="E10" s="227"/>
      <c r="F10" s="227"/>
      <c r="G10" s="227"/>
      <c r="H10" s="227"/>
      <c r="I10" s="227"/>
      <c r="J10" s="227"/>
      <c r="K10" s="227"/>
      <c r="L10" s="227"/>
      <c r="M10" s="228"/>
      <c r="N10" s="228"/>
      <c r="O10" s="228"/>
      <c r="P10" s="228"/>
      <c r="Q10" s="228"/>
      <c r="R10" s="228"/>
      <c r="S10" s="238"/>
      <c r="T10" s="238"/>
      <c r="U10" s="238"/>
      <c r="V10" s="238"/>
      <c r="W10" s="238"/>
      <c r="X10" s="238"/>
      <c r="Y10" s="238"/>
      <c r="Z10" s="238"/>
      <c r="AA10" s="238"/>
      <c r="AB10" s="227"/>
    </row>
    <row r="11" spans="1:28" s="9" customFormat="1" ht="18" x14ac:dyDescent="0.2">
      <c r="A11" s="214"/>
      <c r="B11" s="227"/>
      <c r="C11" s="197"/>
      <c r="D11" s="227"/>
      <c r="E11" s="387" t="s">
        <v>2854</v>
      </c>
      <c r="F11" s="227"/>
      <c r="G11" s="227"/>
      <c r="H11" s="387"/>
      <c r="I11" s="227"/>
      <c r="J11" s="227"/>
      <c r="K11" s="227"/>
      <c r="L11" s="227"/>
      <c r="M11" s="228"/>
      <c r="N11" s="228"/>
      <c r="O11" s="228"/>
      <c r="P11" s="228"/>
      <c r="Q11" s="228"/>
      <c r="R11" s="228"/>
      <c r="S11" s="228"/>
      <c r="T11" s="228"/>
      <c r="U11" s="52" t="s">
        <v>758</v>
      </c>
      <c r="V11" s="228"/>
      <c r="W11" s="53" t="s">
        <v>607</v>
      </c>
      <c r="X11" s="53" t="s">
        <v>608</v>
      </c>
      <c r="Y11" s="53" t="s">
        <v>609</v>
      </c>
      <c r="Z11" s="53" t="s">
        <v>610</v>
      </c>
      <c r="AA11" s="53" t="s">
        <v>1369</v>
      </c>
      <c r="AB11" s="227"/>
    </row>
    <row r="12" spans="1:28" s="9" customFormat="1" ht="9" hidden="1" x14ac:dyDescent="0.2">
      <c r="A12" s="214" t="s">
        <v>1188</v>
      </c>
      <c r="B12" s="227"/>
      <c r="C12" s="197"/>
      <c r="D12" s="227"/>
      <c r="E12" s="387"/>
      <c r="F12" s="227"/>
      <c r="G12" s="227"/>
      <c r="H12" s="387"/>
      <c r="I12" s="227"/>
      <c r="J12" s="227"/>
      <c r="K12" s="227"/>
      <c r="L12" s="227"/>
      <c r="M12" s="228"/>
      <c r="N12" s="228"/>
      <c r="O12" s="228"/>
      <c r="P12" s="228"/>
      <c r="Q12" s="228"/>
      <c r="R12" s="228"/>
      <c r="S12" s="228"/>
      <c r="T12" s="228"/>
      <c r="U12" s="13"/>
      <c r="V12" s="228"/>
      <c r="W12" s="47"/>
      <c r="X12" s="47"/>
      <c r="Y12" s="47"/>
      <c r="Z12" s="47"/>
      <c r="AA12" s="47"/>
      <c r="AB12" s="227"/>
    </row>
    <row r="13" spans="1:28" s="9" customFormat="1" ht="9.9499999999999993" customHeight="1" x14ac:dyDescent="0.2">
      <c r="A13" s="214"/>
      <c r="B13" s="227"/>
      <c r="C13" s="197" t="s">
        <v>726</v>
      </c>
      <c r="D13" s="227"/>
      <c r="E13" s="227" t="s">
        <v>2513</v>
      </c>
      <c r="F13" s="227"/>
      <c r="G13" s="227"/>
      <c r="H13" s="227"/>
      <c r="I13" s="227"/>
      <c r="J13" s="227"/>
      <c r="K13" s="227"/>
      <c r="L13" s="227"/>
      <c r="M13" s="228"/>
      <c r="N13" s="228"/>
      <c r="O13" s="228"/>
      <c r="P13" s="228"/>
      <c r="Q13" s="228"/>
      <c r="R13" s="228"/>
      <c r="S13" s="228"/>
      <c r="T13" s="228"/>
      <c r="U13" s="393">
        <v>1</v>
      </c>
      <c r="V13" s="388"/>
      <c r="W13" s="393">
        <v>0.65493000000000001</v>
      </c>
      <c r="X13" s="393">
        <v>9.7599999999999996E-3</v>
      </c>
      <c r="Y13" s="393">
        <v>0.29905999999999999</v>
      </c>
      <c r="Z13" s="393">
        <v>3.6249999999999998E-2</v>
      </c>
      <c r="AA13" s="393">
        <v>0</v>
      </c>
      <c r="AB13" s="227"/>
    </row>
    <row r="14" spans="1:28" s="9" customFormat="1" ht="5.0999999999999996" customHeight="1" x14ac:dyDescent="0.2">
      <c r="A14" s="214"/>
      <c r="B14" s="227"/>
      <c r="C14" s="197"/>
      <c r="D14" s="227"/>
      <c r="E14" s="227"/>
      <c r="F14" s="227"/>
      <c r="G14" s="227"/>
      <c r="H14" s="227"/>
      <c r="I14" s="227"/>
      <c r="J14" s="227"/>
      <c r="K14" s="227"/>
      <c r="L14" s="227"/>
      <c r="M14" s="228"/>
      <c r="N14" s="228"/>
      <c r="O14" s="228"/>
      <c r="P14" s="228"/>
      <c r="Q14" s="228"/>
      <c r="R14" s="228"/>
      <c r="S14" s="228"/>
      <c r="T14" s="228"/>
      <c r="U14" s="228"/>
      <c r="V14" s="228"/>
      <c r="W14" s="228"/>
      <c r="X14" s="228"/>
      <c r="Y14" s="228"/>
      <c r="Z14" s="228"/>
      <c r="AA14" s="228"/>
      <c r="AB14" s="227"/>
    </row>
    <row r="15" spans="1:28" s="7" customFormat="1" ht="9" customHeight="1" x14ac:dyDescent="0.2">
      <c r="A15" s="214"/>
      <c r="B15" s="234"/>
      <c r="C15" s="197"/>
      <c r="D15" s="234"/>
      <c r="E15" s="227"/>
      <c r="F15" s="227"/>
      <c r="G15" s="227"/>
      <c r="H15" s="227"/>
      <c r="I15" s="227"/>
      <c r="J15" s="227"/>
      <c r="K15" s="227"/>
      <c r="L15" s="227"/>
      <c r="M15" s="227"/>
      <c r="N15" s="1357" t="s">
        <v>2634</v>
      </c>
      <c r="O15" s="1357" t="s">
        <v>2633</v>
      </c>
      <c r="P15" s="339"/>
      <c r="Q15" s="1357" t="s">
        <v>575</v>
      </c>
      <c r="R15" s="227"/>
      <c r="S15" s="391" t="s">
        <v>1264</v>
      </c>
      <c r="T15" s="392"/>
      <c r="U15" s="1357" t="s">
        <v>185</v>
      </c>
      <c r="V15" s="227"/>
      <c r="W15" s="391" t="s">
        <v>2701</v>
      </c>
      <c r="X15" s="40"/>
      <c r="Y15" s="40"/>
      <c r="Z15" s="40"/>
      <c r="AA15" s="392"/>
      <c r="AB15" s="227"/>
    </row>
    <row r="16" spans="1:28" s="9" customFormat="1" ht="9" customHeight="1" x14ac:dyDescent="0.2">
      <c r="A16" s="214"/>
      <c r="B16" s="227"/>
      <c r="C16" s="197"/>
      <c r="D16" s="227"/>
      <c r="E16" s="227"/>
      <c r="F16" s="227"/>
      <c r="G16" s="227"/>
      <c r="H16" s="227"/>
      <c r="I16" s="227"/>
      <c r="J16" s="227"/>
      <c r="K16" s="227"/>
      <c r="L16" s="227"/>
      <c r="M16" s="227"/>
      <c r="N16" s="1358"/>
      <c r="O16" s="1358"/>
      <c r="P16" s="339"/>
      <c r="Q16" s="1358"/>
      <c r="R16" s="227"/>
      <c r="S16" s="37" t="s">
        <v>152</v>
      </c>
      <c r="T16" s="37" t="s">
        <v>671</v>
      </c>
      <c r="U16" s="1358"/>
      <c r="V16" s="227"/>
      <c r="W16" s="37" t="s">
        <v>607</v>
      </c>
      <c r="X16" s="37" t="s">
        <v>608</v>
      </c>
      <c r="Y16" s="37" t="s">
        <v>609</v>
      </c>
      <c r="Z16" s="37" t="s">
        <v>610</v>
      </c>
      <c r="AA16" s="37" t="s">
        <v>1369</v>
      </c>
      <c r="AB16" s="227"/>
    </row>
    <row r="17" spans="1:28" s="9" customFormat="1" ht="9" hidden="1" x14ac:dyDescent="0.2">
      <c r="A17" s="214" t="s">
        <v>1188</v>
      </c>
      <c r="B17" s="227"/>
      <c r="C17" s="197"/>
      <c r="D17" s="227"/>
      <c r="E17" s="227"/>
      <c r="F17" s="227"/>
      <c r="G17" s="227"/>
      <c r="H17" s="227"/>
      <c r="I17" s="227"/>
      <c r="J17" s="227"/>
      <c r="K17" s="227"/>
      <c r="L17" s="227"/>
      <c r="M17" s="227"/>
      <c r="N17" s="37"/>
      <c r="O17" s="37"/>
      <c r="P17" s="339"/>
      <c r="Q17" s="37"/>
      <c r="R17" s="227"/>
      <c r="S17" s="37"/>
      <c r="T17" s="37"/>
      <c r="U17" s="37"/>
      <c r="V17" s="227"/>
      <c r="W17" s="37"/>
      <c r="X17" s="37"/>
      <c r="Y17" s="37"/>
      <c r="Z17" s="37"/>
      <c r="AA17" s="37"/>
      <c r="AB17" s="227"/>
    </row>
    <row r="18" spans="1:28" s="9" customFormat="1" ht="9" hidden="1" x14ac:dyDescent="0.2">
      <c r="A18" s="214" t="s">
        <v>1188</v>
      </c>
      <c r="B18" s="227"/>
      <c r="C18" s="197"/>
      <c r="D18" s="227"/>
      <c r="E18" s="227"/>
      <c r="F18" s="227"/>
      <c r="G18" s="227"/>
      <c r="H18" s="227"/>
      <c r="I18" s="227"/>
      <c r="J18" s="227"/>
      <c r="K18" s="227"/>
      <c r="L18" s="227"/>
      <c r="M18" s="227"/>
      <c r="N18" s="37"/>
      <c r="O18" s="37"/>
      <c r="P18" s="339"/>
      <c r="Q18" s="37"/>
      <c r="R18" s="227"/>
      <c r="S18" s="37"/>
      <c r="T18" s="37"/>
      <c r="U18" s="37"/>
      <c r="V18" s="227"/>
      <c r="W18" s="37"/>
      <c r="X18" s="37"/>
      <c r="Y18" s="37"/>
      <c r="Z18" s="37"/>
      <c r="AA18" s="37"/>
      <c r="AB18" s="227"/>
    </row>
    <row r="19" spans="1:28" s="9" customFormat="1" ht="8.1" customHeight="1" x14ac:dyDescent="0.2">
      <c r="A19" s="214"/>
      <c r="B19" s="227"/>
      <c r="C19" s="197"/>
      <c r="D19" s="227"/>
      <c r="E19" s="234" t="s">
        <v>2627</v>
      </c>
      <c r="F19" s="227"/>
      <c r="G19" s="227"/>
      <c r="H19" s="234"/>
      <c r="I19" s="227"/>
      <c r="J19" s="227"/>
      <c r="K19" s="227"/>
      <c r="L19" s="227"/>
      <c r="M19" s="228"/>
      <c r="N19" s="46">
        <v>16</v>
      </c>
      <c r="O19" s="46">
        <v>2</v>
      </c>
      <c r="P19" s="342"/>
      <c r="Q19" s="46">
        <v>3</v>
      </c>
      <c r="R19" s="227"/>
      <c r="S19" s="46">
        <v>4</v>
      </c>
      <c r="T19" s="46">
        <v>5</v>
      </c>
      <c r="U19" s="46">
        <v>6</v>
      </c>
      <c r="V19" s="227"/>
      <c r="W19" s="46">
        <v>7</v>
      </c>
      <c r="X19" s="46">
        <v>8</v>
      </c>
      <c r="Y19" s="46">
        <v>9</v>
      </c>
      <c r="Z19" s="46">
        <v>10</v>
      </c>
      <c r="AA19" s="46">
        <v>11</v>
      </c>
      <c r="AB19" s="227"/>
    </row>
    <row r="20" spans="1:28" s="9" customFormat="1" ht="8.1" customHeight="1" x14ac:dyDescent="0.2">
      <c r="A20" s="214"/>
      <c r="B20" s="227"/>
      <c r="C20" s="197"/>
      <c r="D20" s="227"/>
      <c r="E20" s="227"/>
      <c r="F20" s="227"/>
      <c r="G20" s="227"/>
      <c r="H20" s="227"/>
      <c r="I20" s="227"/>
      <c r="J20" s="227"/>
      <c r="K20" s="227"/>
      <c r="L20" s="227"/>
      <c r="M20" s="228"/>
      <c r="N20" s="13" t="s">
        <v>1476</v>
      </c>
      <c r="O20" s="13" t="s">
        <v>1476</v>
      </c>
      <c r="P20" s="341"/>
      <c r="Q20" s="13" t="s">
        <v>1476</v>
      </c>
      <c r="R20" s="228"/>
      <c r="S20" s="78" t="s">
        <v>1476</v>
      </c>
      <c r="T20" s="78" t="s">
        <v>1476</v>
      </c>
      <c r="U20" s="78" t="s">
        <v>1476</v>
      </c>
      <c r="V20" s="228"/>
      <c r="W20" s="78" t="s">
        <v>1476</v>
      </c>
      <c r="X20" s="78" t="s">
        <v>1476</v>
      </c>
      <c r="Y20" s="78" t="s">
        <v>1476</v>
      </c>
      <c r="Z20" s="78" t="s">
        <v>1476</v>
      </c>
      <c r="AA20" s="78" t="s">
        <v>1476</v>
      </c>
      <c r="AB20" s="227"/>
    </row>
    <row r="21" spans="1:28" s="7" customFormat="1" ht="9" customHeight="1" x14ac:dyDescent="0.2">
      <c r="A21" s="214"/>
      <c r="B21" s="234"/>
      <c r="C21" s="197" t="s">
        <v>1540</v>
      </c>
      <c r="D21" s="234"/>
      <c r="E21" s="227" t="s">
        <v>765</v>
      </c>
      <c r="F21" s="227"/>
      <c r="G21" s="227"/>
      <c r="H21" s="227"/>
      <c r="I21" s="227"/>
      <c r="J21" s="227"/>
      <c r="K21" s="227"/>
      <c r="L21" s="227"/>
      <c r="M21" s="228" t="s">
        <v>1625</v>
      </c>
      <c r="N21" s="334">
        <v>182179150</v>
      </c>
      <c r="O21" s="334">
        <v>182179150</v>
      </c>
      <c r="P21" s="541"/>
      <c r="Q21" s="364">
        <v>2473969</v>
      </c>
      <c r="R21" s="394"/>
      <c r="S21" s="334">
        <v>1166154</v>
      </c>
      <c r="T21" s="334">
        <v>826862</v>
      </c>
      <c r="U21" s="334">
        <v>480953</v>
      </c>
      <c r="V21" s="394"/>
      <c r="W21" s="111">
        <v>301809</v>
      </c>
      <c r="X21" s="111">
        <v>887</v>
      </c>
      <c r="Y21" s="111">
        <v>175318</v>
      </c>
      <c r="Z21" s="111">
        <v>2939</v>
      </c>
      <c r="AA21" s="111"/>
      <c r="AB21" s="227"/>
    </row>
    <row r="22" spans="1:28" s="9" customFormat="1" ht="9" customHeight="1" x14ac:dyDescent="0.2">
      <c r="A22" s="214"/>
      <c r="B22" s="227"/>
      <c r="C22" s="197" t="s">
        <v>1541</v>
      </c>
      <c r="D22" s="227"/>
      <c r="E22" s="227" t="s">
        <v>2221</v>
      </c>
      <c r="F22" s="227"/>
      <c r="G22" s="227"/>
      <c r="H22" s="227"/>
      <c r="I22" s="227"/>
      <c r="J22" s="227"/>
      <c r="K22" s="227"/>
      <c r="L22" s="227"/>
      <c r="M22" s="228" t="s">
        <v>1625</v>
      </c>
      <c r="N22" s="334">
        <v>864000</v>
      </c>
      <c r="O22" s="334">
        <v>1672704</v>
      </c>
      <c r="P22" s="541"/>
      <c r="Q22" s="364">
        <v>20652</v>
      </c>
      <c r="R22" s="394"/>
      <c r="S22" s="334">
        <v>10749</v>
      </c>
      <c r="T22" s="334">
        <v>7622</v>
      </c>
      <c r="U22" s="334">
        <v>2281</v>
      </c>
      <c r="V22" s="394"/>
      <c r="W22" s="111">
        <v>1792</v>
      </c>
      <c r="X22" s="111"/>
      <c r="Y22" s="111">
        <v>407</v>
      </c>
      <c r="Z22" s="111">
        <v>82</v>
      </c>
      <c r="AA22" s="111"/>
      <c r="AB22" s="227"/>
    </row>
    <row r="23" spans="1:28" s="7" customFormat="1" ht="9" customHeight="1" x14ac:dyDescent="0.2">
      <c r="A23" s="214"/>
      <c r="B23" s="234"/>
      <c r="C23" s="197" t="s">
        <v>1432</v>
      </c>
      <c r="D23" s="234"/>
      <c r="E23" s="227" t="s">
        <v>67</v>
      </c>
      <c r="F23" s="227"/>
      <c r="G23" s="227"/>
      <c r="H23" s="227"/>
      <c r="I23" s="227"/>
      <c r="J23" s="227"/>
      <c r="K23" s="227"/>
      <c r="L23" s="227"/>
      <c r="M23" s="228" t="s">
        <v>1625</v>
      </c>
      <c r="N23" s="334">
        <v>4147800</v>
      </c>
      <c r="O23" s="334">
        <v>1036950</v>
      </c>
      <c r="P23" s="541"/>
      <c r="Q23" s="364">
        <v>14082</v>
      </c>
      <c r="R23" s="394"/>
      <c r="S23" s="334">
        <v>6638</v>
      </c>
      <c r="T23" s="334">
        <v>4706</v>
      </c>
      <c r="U23" s="334">
        <v>2738</v>
      </c>
      <c r="V23" s="394"/>
      <c r="W23" s="111">
        <v>1279</v>
      </c>
      <c r="X23" s="111"/>
      <c r="Y23" s="111">
        <v>1459</v>
      </c>
      <c r="Z23" s="111"/>
      <c r="AA23" s="111"/>
      <c r="AB23" s="227"/>
    </row>
    <row r="24" spans="1:28" s="7" customFormat="1" ht="9" customHeight="1" x14ac:dyDescent="0.2">
      <c r="A24" s="214"/>
      <c r="B24" s="234"/>
      <c r="C24" s="197" t="s">
        <v>1542</v>
      </c>
      <c r="D24" s="234"/>
      <c r="E24" s="227" t="s">
        <v>60</v>
      </c>
      <c r="F24" s="227"/>
      <c r="G24" s="227"/>
      <c r="H24" s="227"/>
      <c r="I24" s="227"/>
      <c r="J24" s="227"/>
      <c r="K24" s="227"/>
      <c r="L24" s="227"/>
      <c r="M24" s="228" t="s">
        <v>1625</v>
      </c>
      <c r="N24" s="334">
        <v>367970</v>
      </c>
      <c r="O24" s="334">
        <v>91992.5</v>
      </c>
      <c r="P24" s="541"/>
      <c r="Q24" s="364">
        <v>1250</v>
      </c>
      <c r="R24" s="394"/>
      <c r="S24" s="334">
        <v>589</v>
      </c>
      <c r="T24" s="334">
        <v>418</v>
      </c>
      <c r="U24" s="334">
        <v>243</v>
      </c>
      <c r="V24" s="394"/>
      <c r="W24" s="111">
        <v>201</v>
      </c>
      <c r="X24" s="111"/>
      <c r="Y24" s="111">
        <v>42</v>
      </c>
      <c r="Z24" s="111"/>
      <c r="AA24" s="111"/>
      <c r="AB24" s="227"/>
    </row>
    <row r="25" spans="1:28" s="7" customFormat="1" ht="9" customHeight="1" x14ac:dyDescent="0.2">
      <c r="A25" s="214"/>
      <c r="B25" s="234"/>
      <c r="C25" s="240" t="s">
        <v>420</v>
      </c>
      <c r="D25" s="234"/>
      <c r="E25" s="228"/>
      <c r="F25" s="228"/>
      <c r="G25" s="228"/>
      <c r="H25" s="228"/>
      <c r="I25" s="228"/>
      <c r="J25" s="228"/>
      <c r="K25" s="353" t="s">
        <v>796</v>
      </c>
      <c r="L25" s="228"/>
      <c r="M25" s="228"/>
      <c r="N25" s="334">
        <v>187558920</v>
      </c>
      <c r="O25" s="334">
        <v>184980796.5</v>
      </c>
      <c r="P25" s="541"/>
      <c r="Q25" s="364">
        <v>2509953</v>
      </c>
      <c r="R25" s="394"/>
      <c r="S25" s="334">
        <v>1184130</v>
      </c>
      <c r="T25" s="334">
        <v>839608</v>
      </c>
      <c r="U25" s="334">
        <v>486215</v>
      </c>
      <c r="V25" s="394"/>
      <c r="W25" s="334">
        <v>305081</v>
      </c>
      <c r="X25" s="334">
        <v>887</v>
      </c>
      <c r="Y25" s="334">
        <v>177226</v>
      </c>
      <c r="Z25" s="334">
        <v>3021</v>
      </c>
      <c r="AA25" s="334">
        <v>0</v>
      </c>
      <c r="AB25" s="227"/>
    </row>
    <row r="26" spans="1:28" s="7" customFormat="1" ht="5.0999999999999996" customHeight="1" x14ac:dyDescent="0.2">
      <c r="A26" s="214"/>
      <c r="B26" s="234"/>
      <c r="C26" s="240"/>
      <c r="D26" s="234"/>
      <c r="E26" s="228"/>
      <c r="F26" s="228"/>
      <c r="G26" s="228"/>
      <c r="H26" s="228"/>
      <c r="I26" s="228"/>
      <c r="J26" s="228"/>
      <c r="K26" s="228"/>
      <c r="L26" s="228"/>
      <c r="M26" s="228"/>
      <c r="N26" s="394"/>
      <c r="O26" s="394"/>
      <c r="P26" s="394"/>
      <c r="Q26" s="394"/>
      <c r="R26" s="394"/>
      <c r="S26" s="394"/>
      <c r="T26" s="394"/>
      <c r="U26" s="394"/>
      <c r="V26" s="394"/>
      <c r="W26" s="394"/>
      <c r="X26" s="394"/>
      <c r="Y26" s="394"/>
      <c r="Z26" s="394"/>
      <c r="AA26" s="394"/>
      <c r="AB26" s="227"/>
    </row>
    <row r="27" spans="1:28" s="9" customFormat="1" ht="9" customHeight="1" x14ac:dyDescent="0.2">
      <c r="A27" s="214"/>
      <c r="B27" s="227"/>
      <c r="C27" s="197" t="s">
        <v>992</v>
      </c>
      <c r="D27" s="227"/>
      <c r="E27" s="227" t="s">
        <v>2410</v>
      </c>
      <c r="F27" s="227"/>
      <c r="G27" s="227"/>
      <c r="H27" s="227"/>
      <c r="I27" s="227"/>
      <c r="J27" s="227"/>
      <c r="K27" s="227"/>
      <c r="L27" s="227"/>
      <c r="M27" s="228" t="s">
        <v>1625</v>
      </c>
      <c r="N27" s="334">
        <v>4178830</v>
      </c>
      <c r="O27" s="334">
        <v>7543145.3429999994</v>
      </c>
      <c r="P27" s="541"/>
      <c r="Q27" s="364">
        <v>157226</v>
      </c>
      <c r="R27" s="394"/>
      <c r="S27" s="334">
        <v>48285</v>
      </c>
      <c r="T27" s="334">
        <v>34236</v>
      </c>
      <c r="U27" s="334">
        <v>74705</v>
      </c>
      <c r="V27" s="394"/>
      <c r="W27" s="334">
        <v>48926.54565</v>
      </c>
      <c r="X27" s="334">
        <v>729.12079999999992</v>
      </c>
      <c r="Y27" s="334">
        <v>22341.277299999998</v>
      </c>
      <c r="Z27" s="334">
        <v>2708.0562499999996</v>
      </c>
      <c r="AA27" s="334">
        <v>0</v>
      </c>
      <c r="AB27" s="227"/>
    </row>
    <row r="28" spans="1:28" s="9" customFormat="1" ht="9" customHeight="1" x14ac:dyDescent="0.2">
      <c r="A28" s="214"/>
      <c r="B28" s="227"/>
      <c r="C28" s="197" t="s">
        <v>120</v>
      </c>
      <c r="D28" s="227"/>
      <c r="E28" s="389" t="s">
        <v>65</v>
      </c>
      <c r="F28" s="227"/>
      <c r="G28" s="227"/>
      <c r="H28" s="389"/>
      <c r="I28" s="227"/>
      <c r="J28" s="227"/>
      <c r="K28" s="227"/>
      <c r="L28" s="227"/>
      <c r="M28" s="228" t="s">
        <v>1625</v>
      </c>
      <c r="N28" s="334">
        <v>0</v>
      </c>
      <c r="O28" s="334">
        <v>0</v>
      </c>
      <c r="P28" s="541"/>
      <c r="Q28" s="364">
        <v>0</v>
      </c>
      <c r="R28" s="394"/>
      <c r="S28" s="334">
        <v>0</v>
      </c>
      <c r="T28" s="334">
        <v>0</v>
      </c>
      <c r="U28" s="334">
        <v>0</v>
      </c>
      <c r="V28" s="394"/>
      <c r="W28" s="334">
        <v>0</v>
      </c>
      <c r="X28" s="334">
        <v>0</v>
      </c>
      <c r="Y28" s="334">
        <v>0</v>
      </c>
      <c r="Z28" s="334">
        <v>0</v>
      </c>
      <c r="AA28" s="334">
        <v>0</v>
      </c>
      <c r="AB28" s="227"/>
    </row>
    <row r="29" spans="1:28" s="9" customFormat="1" ht="9" customHeight="1" x14ac:dyDescent="0.2">
      <c r="A29" s="214"/>
      <c r="B29" s="227"/>
      <c r="C29" s="197" t="s">
        <v>121</v>
      </c>
      <c r="D29" s="227"/>
      <c r="E29" s="389" t="s">
        <v>2493</v>
      </c>
      <c r="F29" s="227"/>
      <c r="G29" s="227"/>
      <c r="H29" s="389"/>
      <c r="I29" s="227"/>
      <c r="J29" s="227"/>
      <c r="K29" s="227"/>
      <c r="L29" s="227"/>
      <c r="M29" s="228" t="s">
        <v>1625</v>
      </c>
      <c r="N29" s="334">
        <v>0</v>
      </c>
      <c r="O29" s="334">
        <v>0</v>
      </c>
      <c r="P29" s="541"/>
      <c r="Q29" s="364">
        <v>0</v>
      </c>
      <c r="R29" s="394"/>
      <c r="S29" s="334">
        <v>0</v>
      </c>
      <c r="T29" s="334">
        <v>0</v>
      </c>
      <c r="U29" s="334">
        <v>0</v>
      </c>
      <c r="V29" s="394"/>
      <c r="W29" s="334">
        <v>0</v>
      </c>
      <c r="X29" s="334">
        <v>0</v>
      </c>
      <c r="Y29" s="334">
        <v>0</v>
      </c>
      <c r="Z29" s="334">
        <v>0</v>
      </c>
      <c r="AA29" s="334">
        <v>0</v>
      </c>
      <c r="AB29" s="227"/>
    </row>
    <row r="30" spans="1:28" s="9" customFormat="1" ht="9" customHeight="1" x14ac:dyDescent="0.2">
      <c r="A30" s="214"/>
      <c r="B30" s="227"/>
      <c r="C30" s="197" t="s">
        <v>122</v>
      </c>
      <c r="D30" s="227"/>
      <c r="E30" s="389" t="s">
        <v>2494</v>
      </c>
      <c r="F30" s="227"/>
      <c r="G30" s="227"/>
      <c r="H30" s="389"/>
      <c r="I30" s="227"/>
      <c r="J30" s="227"/>
      <c r="K30" s="227"/>
      <c r="L30" s="227"/>
      <c r="M30" s="228" t="s">
        <v>1625</v>
      </c>
      <c r="N30" s="334">
        <v>0</v>
      </c>
      <c r="O30" s="334">
        <v>0</v>
      </c>
      <c r="P30" s="541"/>
      <c r="Q30" s="364">
        <v>0</v>
      </c>
      <c r="R30" s="394"/>
      <c r="S30" s="334">
        <v>0</v>
      </c>
      <c r="T30" s="334">
        <v>0</v>
      </c>
      <c r="U30" s="334">
        <v>0</v>
      </c>
      <c r="V30" s="394"/>
      <c r="W30" s="334">
        <v>0</v>
      </c>
      <c r="X30" s="334">
        <v>0</v>
      </c>
      <c r="Y30" s="334">
        <v>0</v>
      </c>
      <c r="Z30" s="334">
        <v>0</v>
      </c>
      <c r="AA30" s="334">
        <v>0</v>
      </c>
      <c r="AB30" s="227"/>
    </row>
    <row r="31" spans="1:28" s="9" customFormat="1" ht="9" customHeight="1" x14ac:dyDescent="0.2">
      <c r="A31" s="214"/>
      <c r="B31" s="227"/>
      <c r="C31" s="240" t="s">
        <v>421</v>
      </c>
      <c r="D31" s="227"/>
      <c r="E31" s="228"/>
      <c r="F31" s="228"/>
      <c r="G31" s="228"/>
      <c r="H31" s="228"/>
      <c r="I31" s="228"/>
      <c r="J31" s="228"/>
      <c r="K31" s="353" t="s">
        <v>796</v>
      </c>
      <c r="L31" s="228"/>
      <c r="M31" s="228"/>
      <c r="N31" s="334">
        <v>4178830</v>
      </c>
      <c r="O31" s="334">
        <v>7543145.3429999994</v>
      </c>
      <c r="P31" s="541"/>
      <c r="Q31" s="364">
        <v>157226</v>
      </c>
      <c r="R31" s="394"/>
      <c r="S31" s="334">
        <v>48285</v>
      </c>
      <c r="T31" s="334">
        <v>34236</v>
      </c>
      <c r="U31" s="334">
        <v>74705</v>
      </c>
      <c r="V31" s="394"/>
      <c r="W31" s="334">
        <v>48926.54565</v>
      </c>
      <c r="X31" s="334">
        <v>729.12079999999992</v>
      </c>
      <c r="Y31" s="334">
        <v>22341.277299999998</v>
      </c>
      <c r="Z31" s="334">
        <v>2708.0562499999996</v>
      </c>
      <c r="AA31" s="334">
        <v>0</v>
      </c>
      <c r="AB31" s="227"/>
    </row>
    <row r="32" spans="1:28" s="9" customFormat="1" ht="5.0999999999999996" customHeight="1" x14ac:dyDescent="0.2">
      <c r="A32" s="214"/>
      <c r="B32" s="227"/>
      <c r="C32" s="240"/>
      <c r="D32" s="227"/>
      <c r="E32" s="228"/>
      <c r="F32" s="228"/>
      <c r="G32" s="228"/>
      <c r="H32" s="228"/>
      <c r="I32" s="228"/>
      <c r="J32" s="228"/>
      <c r="K32" s="228"/>
      <c r="L32" s="228"/>
      <c r="M32" s="228"/>
      <c r="N32" s="394"/>
      <c r="O32" s="394"/>
      <c r="P32" s="394"/>
      <c r="Q32" s="394"/>
      <c r="R32" s="394"/>
      <c r="S32" s="394"/>
      <c r="T32" s="394"/>
      <c r="U32" s="394"/>
      <c r="V32" s="394"/>
      <c r="W32" s="394"/>
      <c r="X32" s="394"/>
      <c r="Y32" s="394"/>
      <c r="Z32" s="394"/>
      <c r="AA32" s="394"/>
      <c r="AB32" s="227"/>
    </row>
    <row r="33" spans="1:28" s="9" customFormat="1" ht="9" customHeight="1" x14ac:dyDescent="0.2">
      <c r="A33" s="214"/>
      <c r="B33" s="227"/>
      <c r="C33" s="197" t="s">
        <v>1675</v>
      </c>
      <c r="D33" s="227"/>
      <c r="E33" s="227" t="s">
        <v>2372</v>
      </c>
      <c r="F33" s="227"/>
      <c r="G33" s="227"/>
      <c r="H33" s="227"/>
      <c r="I33" s="227"/>
      <c r="J33" s="227"/>
      <c r="K33" s="227"/>
      <c r="L33" s="227"/>
      <c r="M33" s="228" t="s">
        <v>1625</v>
      </c>
      <c r="N33" s="334">
        <v>68955</v>
      </c>
      <c r="O33" s="334">
        <v>206913.26850000001</v>
      </c>
      <c r="P33" s="541"/>
      <c r="Q33" s="364">
        <v>4037</v>
      </c>
      <c r="R33" s="394"/>
      <c r="S33" s="334">
        <v>1324</v>
      </c>
      <c r="T33" s="334">
        <v>926</v>
      </c>
      <c r="U33" s="334">
        <v>1787</v>
      </c>
      <c r="V33" s="394"/>
      <c r="W33" s="334">
        <v>1170.3599100000001</v>
      </c>
      <c r="X33" s="334">
        <v>17.441119999999998</v>
      </c>
      <c r="Y33" s="334">
        <v>534.42021999999997</v>
      </c>
      <c r="Z33" s="334">
        <v>64.778750000000002</v>
      </c>
      <c r="AA33" s="334">
        <v>0</v>
      </c>
      <c r="AB33" s="227"/>
    </row>
    <row r="34" spans="1:28" s="9" customFormat="1" ht="9" customHeight="1" x14ac:dyDescent="0.2">
      <c r="A34" s="214"/>
      <c r="B34" s="227"/>
      <c r="C34" s="197" t="s">
        <v>1676</v>
      </c>
      <c r="D34" s="227"/>
      <c r="E34" s="389" t="s">
        <v>2373</v>
      </c>
      <c r="F34" s="227"/>
      <c r="G34" s="227"/>
      <c r="H34" s="389"/>
      <c r="I34" s="227"/>
      <c r="J34" s="227"/>
      <c r="K34" s="227"/>
      <c r="L34" s="227"/>
      <c r="M34" s="228" t="s">
        <v>1625</v>
      </c>
      <c r="N34" s="334">
        <v>0</v>
      </c>
      <c r="O34" s="334">
        <v>0</v>
      </c>
      <c r="P34" s="541"/>
      <c r="Q34" s="364">
        <v>0</v>
      </c>
      <c r="R34" s="394"/>
      <c r="S34" s="334">
        <v>0</v>
      </c>
      <c r="T34" s="334">
        <v>0</v>
      </c>
      <c r="U34" s="334">
        <v>0</v>
      </c>
      <c r="V34" s="394"/>
      <c r="W34" s="334">
        <v>0</v>
      </c>
      <c r="X34" s="334">
        <v>0</v>
      </c>
      <c r="Y34" s="334">
        <v>0</v>
      </c>
      <c r="Z34" s="334">
        <v>0</v>
      </c>
      <c r="AA34" s="334">
        <v>0</v>
      </c>
      <c r="AB34" s="227"/>
    </row>
    <row r="35" spans="1:28" s="9" customFormat="1" ht="9" customHeight="1" x14ac:dyDescent="0.2">
      <c r="A35" s="214"/>
      <c r="B35" s="227"/>
      <c r="C35" s="240" t="s">
        <v>422</v>
      </c>
      <c r="D35" s="227"/>
      <c r="E35" s="228"/>
      <c r="F35" s="228"/>
      <c r="G35" s="228"/>
      <c r="H35" s="228"/>
      <c r="I35" s="228"/>
      <c r="J35" s="228"/>
      <c r="K35" s="353" t="s">
        <v>796</v>
      </c>
      <c r="L35" s="228"/>
      <c r="M35" s="228"/>
      <c r="N35" s="334">
        <v>68955</v>
      </c>
      <c r="O35" s="334">
        <v>206913.26850000001</v>
      </c>
      <c r="P35" s="541"/>
      <c r="Q35" s="364">
        <v>4037</v>
      </c>
      <c r="R35" s="394"/>
      <c r="S35" s="334">
        <v>1324</v>
      </c>
      <c r="T35" s="334">
        <v>926</v>
      </c>
      <c r="U35" s="334">
        <v>1787</v>
      </c>
      <c r="V35" s="394"/>
      <c r="W35" s="334">
        <v>1170.3599100000001</v>
      </c>
      <c r="X35" s="334">
        <v>17.441119999999998</v>
      </c>
      <c r="Y35" s="334">
        <v>534.42021999999997</v>
      </c>
      <c r="Z35" s="334">
        <v>64.778750000000002</v>
      </c>
      <c r="AA35" s="334">
        <v>0</v>
      </c>
      <c r="AB35" s="227"/>
    </row>
    <row r="36" spans="1:28" s="9" customFormat="1" ht="5.0999999999999996" customHeight="1" x14ac:dyDescent="0.2">
      <c r="A36" s="214"/>
      <c r="B36" s="227"/>
      <c r="C36" s="240"/>
      <c r="D36" s="227"/>
      <c r="E36" s="228"/>
      <c r="F36" s="228"/>
      <c r="G36" s="228"/>
      <c r="H36" s="228"/>
      <c r="I36" s="228"/>
      <c r="J36" s="228"/>
      <c r="K36" s="228"/>
      <c r="L36" s="228"/>
      <c r="M36" s="228"/>
      <c r="N36" s="394"/>
      <c r="O36" s="394"/>
      <c r="P36" s="394"/>
      <c r="Q36" s="394"/>
      <c r="R36" s="394"/>
      <c r="S36" s="394"/>
      <c r="T36" s="394"/>
      <c r="U36" s="394"/>
      <c r="V36" s="394"/>
      <c r="W36" s="394"/>
      <c r="X36" s="394"/>
      <c r="Y36" s="394"/>
      <c r="Z36" s="394"/>
      <c r="AA36" s="394"/>
      <c r="AB36" s="227"/>
    </row>
    <row r="37" spans="1:28" s="7" customFormat="1" ht="9" customHeight="1" x14ac:dyDescent="0.2">
      <c r="A37" s="214"/>
      <c r="B37" s="234"/>
      <c r="C37" s="197" t="s">
        <v>1679</v>
      </c>
      <c r="D37" s="234"/>
      <c r="E37" s="227" t="s">
        <v>2028</v>
      </c>
      <c r="F37" s="227"/>
      <c r="G37" s="227"/>
      <c r="H37" s="227"/>
      <c r="I37" s="227"/>
      <c r="J37" s="227"/>
      <c r="K37" s="227"/>
      <c r="L37" s="227"/>
      <c r="M37" s="228" t="s">
        <v>1625</v>
      </c>
      <c r="N37" s="334">
        <v>0</v>
      </c>
      <c r="O37" s="334">
        <v>0</v>
      </c>
      <c r="P37" s="541"/>
      <c r="Q37" s="364">
        <v>0</v>
      </c>
      <c r="R37" s="394"/>
      <c r="S37" s="334">
        <v>0</v>
      </c>
      <c r="T37" s="334">
        <v>0</v>
      </c>
      <c r="U37" s="334">
        <v>0</v>
      </c>
      <c r="V37" s="394"/>
      <c r="W37" s="334">
        <v>0</v>
      </c>
      <c r="X37" s="334">
        <v>0</v>
      </c>
      <c r="Y37" s="334">
        <v>0</v>
      </c>
      <c r="Z37" s="334">
        <v>0</v>
      </c>
      <c r="AA37" s="334">
        <v>0</v>
      </c>
      <c r="AB37" s="227"/>
    </row>
    <row r="38" spans="1:28" s="7" customFormat="1" ht="9" customHeight="1" x14ac:dyDescent="0.2">
      <c r="A38" s="214"/>
      <c r="B38" s="234"/>
      <c r="C38" s="197" t="s">
        <v>1680</v>
      </c>
      <c r="D38" s="234"/>
      <c r="E38" s="227" t="s">
        <v>2029</v>
      </c>
      <c r="F38" s="227"/>
      <c r="G38" s="227"/>
      <c r="H38" s="227"/>
      <c r="I38" s="227"/>
      <c r="J38" s="227"/>
      <c r="K38" s="227"/>
      <c r="L38" s="227"/>
      <c r="M38" s="228" t="s">
        <v>1625</v>
      </c>
      <c r="N38" s="334">
        <v>0</v>
      </c>
      <c r="O38" s="334">
        <v>0</v>
      </c>
      <c r="P38" s="541"/>
      <c r="Q38" s="364">
        <v>0</v>
      </c>
      <c r="R38" s="394"/>
      <c r="S38" s="334">
        <v>0</v>
      </c>
      <c r="T38" s="334">
        <v>0</v>
      </c>
      <c r="U38" s="334">
        <v>0</v>
      </c>
      <c r="V38" s="394"/>
      <c r="W38" s="111"/>
      <c r="X38" s="111"/>
      <c r="Y38" s="111"/>
      <c r="Z38" s="111"/>
      <c r="AA38" s="111"/>
      <c r="AB38" s="227"/>
    </row>
    <row r="39" spans="1:28" s="7" customFormat="1" ht="9" customHeight="1" x14ac:dyDescent="0.2">
      <c r="A39" s="214"/>
      <c r="B39" s="234"/>
      <c r="C39" s="240" t="s">
        <v>1320</v>
      </c>
      <c r="D39" s="234"/>
      <c r="E39" s="227" t="s">
        <v>2245</v>
      </c>
      <c r="F39" s="227"/>
      <c r="G39" s="227"/>
      <c r="H39" s="227"/>
      <c r="I39" s="227"/>
      <c r="J39" s="227"/>
      <c r="K39" s="227"/>
      <c r="L39" s="227"/>
      <c r="M39" s="228" t="s">
        <v>1625</v>
      </c>
      <c r="N39" s="34"/>
      <c r="O39" s="34"/>
      <c r="P39" s="394"/>
      <c r="Q39" s="364">
        <v>0</v>
      </c>
      <c r="R39" s="394"/>
      <c r="S39" s="334">
        <v>0</v>
      </c>
      <c r="T39" s="334">
        <v>0</v>
      </c>
      <c r="U39" s="334">
        <v>0</v>
      </c>
      <c r="V39" s="394"/>
      <c r="W39" s="111"/>
      <c r="X39" s="111"/>
      <c r="Y39" s="111"/>
      <c r="Z39" s="111"/>
      <c r="AA39" s="111"/>
      <c r="AB39" s="227"/>
    </row>
    <row r="40" spans="1:28" s="7" customFormat="1" ht="9" customHeight="1" x14ac:dyDescent="0.2">
      <c r="A40" s="214"/>
      <c r="B40" s="234"/>
      <c r="C40" s="240" t="s">
        <v>423</v>
      </c>
      <c r="D40" s="234"/>
      <c r="E40" s="227" t="s">
        <v>1636</v>
      </c>
      <c r="F40" s="227"/>
      <c r="G40" s="227"/>
      <c r="H40" s="227"/>
      <c r="I40" s="227"/>
      <c r="J40" s="227"/>
      <c r="K40" s="227"/>
      <c r="L40" s="227"/>
      <c r="M40" s="228" t="s">
        <v>1625</v>
      </c>
      <c r="N40" s="34"/>
      <c r="O40" s="34"/>
      <c r="P40" s="394"/>
      <c r="Q40" s="364">
        <v>28689</v>
      </c>
      <c r="R40" s="394"/>
      <c r="S40" s="334">
        <v>14375</v>
      </c>
      <c r="T40" s="334">
        <v>9044</v>
      </c>
      <c r="U40" s="334">
        <v>5270</v>
      </c>
      <c r="V40" s="394"/>
      <c r="W40" s="111">
        <v>3589</v>
      </c>
      <c r="X40" s="111"/>
      <c r="Y40" s="111">
        <v>1681</v>
      </c>
      <c r="Z40" s="111"/>
      <c r="AA40" s="111"/>
      <c r="AB40" s="227"/>
    </row>
    <row r="41" spans="1:28" s="7" customFormat="1" ht="5.0999999999999996" customHeight="1" x14ac:dyDescent="0.2">
      <c r="A41" s="214"/>
      <c r="B41" s="234"/>
      <c r="C41" s="197"/>
      <c r="D41" s="234"/>
      <c r="E41" s="227"/>
      <c r="F41" s="227"/>
      <c r="G41" s="227"/>
      <c r="H41" s="227"/>
      <c r="I41" s="227"/>
      <c r="J41" s="227"/>
      <c r="K41" s="227"/>
      <c r="L41" s="227"/>
      <c r="M41" s="228"/>
      <c r="N41" s="394"/>
      <c r="O41" s="394"/>
      <c r="P41" s="394"/>
      <c r="Q41" s="394"/>
      <c r="R41" s="394"/>
      <c r="S41" s="394"/>
      <c r="T41" s="394"/>
      <c r="U41" s="394"/>
      <c r="V41" s="394"/>
      <c r="W41" s="394"/>
      <c r="X41" s="394"/>
      <c r="Y41" s="394"/>
      <c r="Z41" s="394"/>
      <c r="AA41" s="394"/>
      <c r="AB41" s="227"/>
    </row>
    <row r="42" spans="1:28" s="7" customFormat="1" ht="9" customHeight="1" x14ac:dyDescent="0.2">
      <c r="A42" s="214"/>
      <c r="B42" s="234"/>
      <c r="C42" s="240" t="s">
        <v>424</v>
      </c>
      <c r="D42" s="234"/>
      <c r="E42" s="227"/>
      <c r="F42" s="227"/>
      <c r="G42" s="227"/>
      <c r="H42" s="227"/>
      <c r="I42" s="227"/>
      <c r="J42" s="227"/>
      <c r="K42" s="237" t="s">
        <v>1318</v>
      </c>
      <c r="L42" s="227"/>
      <c r="M42" s="227" t="s">
        <v>1625</v>
      </c>
      <c r="N42" s="34"/>
      <c r="O42" s="34"/>
      <c r="P42" s="542"/>
      <c r="Q42" s="364">
        <v>2699905</v>
      </c>
      <c r="R42" s="394"/>
      <c r="S42" s="364">
        <v>1248114</v>
      </c>
      <c r="T42" s="364">
        <v>883814</v>
      </c>
      <c r="U42" s="364">
        <v>567977</v>
      </c>
      <c r="V42" s="394"/>
      <c r="W42" s="364">
        <v>358766.90555999998</v>
      </c>
      <c r="X42" s="364">
        <v>1633.5619199999999</v>
      </c>
      <c r="Y42" s="364">
        <v>201782.69751999999</v>
      </c>
      <c r="Z42" s="364">
        <v>5793.835</v>
      </c>
      <c r="AA42" s="364">
        <v>0</v>
      </c>
      <c r="AB42" s="227"/>
    </row>
    <row r="43" spans="1:28" s="7" customFormat="1" ht="9" customHeight="1" x14ac:dyDescent="0.2">
      <c r="A43" s="214"/>
      <c r="B43" s="234"/>
      <c r="C43" s="240" t="s">
        <v>425</v>
      </c>
      <c r="D43" s="234"/>
      <c r="E43" s="227" t="s">
        <v>1644</v>
      </c>
      <c r="F43" s="227"/>
      <c r="G43" s="227"/>
      <c r="H43" s="227"/>
      <c r="I43" s="227"/>
      <c r="J43" s="227"/>
      <c r="K43" s="227"/>
      <c r="L43" s="227"/>
      <c r="M43" s="228" t="s">
        <v>1625</v>
      </c>
      <c r="N43" s="34"/>
      <c r="O43" s="34"/>
      <c r="P43" s="394"/>
      <c r="Q43" s="364">
        <v>134110</v>
      </c>
      <c r="R43" s="394"/>
      <c r="S43" s="334">
        <v>134110</v>
      </c>
      <c r="T43" s="334">
        <v>0</v>
      </c>
      <c r="U43" s="334">
        <v>0</v>
      </c>
      <c r="V43" s="394"/>
      <c r="W43" s="111"/>
      <c r="X43" s="111"/>
      <c r="Y43" s="111"/>
      <c r="Z43" s="111"/>
      <c r="AA43" s="111"/>
      <c r="AB43" s="227"/>
    </row>
    <row r="44" spans="1:28" s="7" customFormat="1" ht="9" customHeight="1" x14ac:dyDescent="0.2">
      <c r="A44" s="214"/>
      <c r="B44" s="234"/>
      <c r="C44" s="240" t="s">
        <v>2320</v>
      </c>
      <c r="D44" s="234"/>
      <c r="E44" s="227" t="s">
        <v>2098</v>
      </c>
      <c r="F44" s="227"/>
      <c r="G44" s="227"/>
      <c r="H44" s="227"/>
      <c r="I44" s="227"/>
      <c r="J44" s="227"/>
      <c r="K44" s="227"/>
      <c r="L44" s="227"/>
      <c r="M44" s="228" t="s">
        <v>1625</v>
      </c>
      <c r="N44" s="34"/>
      <c r="O44" s="34"/>
      <c r="P44" s="394"/>
      <c r="Q44" s="364">
        <v>0</v>
      </c>
      <c r="R44" s="394"/>
      <c r="S44" s="334">
        <v>0</v>
      </c>
      <c r="T44" s="334">
        <v>0</v>
      </c>
      <c r="U44" s="334">
        <v>0</v>
      </c>
      <c r="V44" s="394"/>
      <c r="W44" s="111"/>
      <c r="X44" s="111"/>
      <c r="Y44" s="111"/>
      <c r="Z44" s="111"/>
      <c r="AA44" s="111"/>
      <c r="AB44" s="227"/>
    </row>
    <row r="45" spans="1:28" s="9" customFormat="1" ht="9.6" customHeight="1" x14ac:dyDescent="0.2">
      <c r="A45" s="95"/>
      <c r="B45" s="227"/>
      <c r="C45" s="240" t="s">
        <v>1171</v>
      </c>
      <c r="D45" s="227"/>
      <c r="E45" s="227"/>
      <c r="F45" s="227"/>
      <c r="G45" s="227"/>
      <c r="H45" s="227"/>
      <c r="I45" s="227"/>
      <c r="J45" s="233"/>
      <c r="K45" s="237" t="s">
        <v>1319</v>
      </c>
      <c r="L45" s="233"/>
      <c r="M45" s="227" t="s">
        <v>1625</v>
      </c>
      <c r="N45" s="364">
        <v>191806705</v>
      </c>
      <c r="O45" s="364">
        <v>192730855.11149999</v>
      </c>
      <c r="P45" s="541"/>
      <c r="Q45" s="364">
        <v>2834015</v>
      </c>
      <c r="R45" s="394"/>
      <c r="S45" s="364">
        <v>1382224</v>
      </c>
      <c r="T45" s="364">
        <v>883814</v>
      </c>
      <c r="U45" s="364">
        <v>567977</v>
      </c>
      <c r="V45" s="394"/>
      <c r="W45" s="364">
        <v>358766.90555999998</v>
      </c>
      <c r="X45" s="364">
        <v>1633.5619199999999</v>
      </c>
      <c r="Y45" s="364">
        <v>201782.69751999999</v>
      </c>
      <c r="Z45" s="364">
        <v>5793.835</v>
      </c>
      <c r="AA45" s="364">
        <v>0</v>
      </c>
      <c r="AB45" s="227"/>
    </row>
    <row r="46" spans="1:28" s="14" customFormat="1" ht="5.0999999999999996" customHeight="1" x14ac:dyDescent="0.2">
      <c r="A46" s="95"/>
      <c r="B46" s="227"/>
      <c r="C46" s="197"/>
      <c r="D46" s="227"/>
      <c r="E46" s="227"/>
      <c r="F46" s="227"/>
      <c r="G46" s="227"/>
      <c r="H46" s="227"/>
      <c r="I46" s="227"/>
      <c r="J46" s="227"/>
      <c r="K46" s="227"/>
      <c r="L46" s="227"/>
      <c r="M46" s="228"/>
      <c r="N46" s="228"/>
      <c r="O46" s="228"/>
      <c r="P46" s="228"/>
      <c r="Q46" s="228"/>
      <c r="R46" s="228"/>
      <c r="S46" s="228"/>
      <c r="T46" s="228"/>
      <c r="U46" s="228"/>
      <c r="V46" s="228"/>
      <c r="W46" s="228"/>
      <c r="X46" s="228"/>
      <c r="Y46" s="228"/>
      <c r="Z46" s="228"/>
      <c r="AA46" s="228"/>
      <c r="AB46" s="227"/>
    </row>
    <row r="47" spans="1:28" s="14" customFormat="1" ht="9" x14ac:dyDescent="0.2">
      <c r="A47" s="95"/>
      <c r="B47" s="227"/>
      <c r="C47" s="197"/>
      <c r="D47" s="227"/>
      <c r="E47" s="234" t="s">
        <v>2853</v>
      </c>
      <c r="F47" s="227"/>
      <c r="G47" s="227"/>
      <c r="H47" s="234"/>
      <c r="I47" s="227"/>
      <c r="J47" s="227"/>
      <c r="K47" s="227"/>
      <c r="L47" s="227"/>
      <c r="M47" s="228"/>
      <c r="N47" s="228"/>
      <c r="O47" s="228"/>
      <c r="P47" s="228"/>
      <c r="Q47" s="228"/>
      <c r="R47" s="228"/>
      <c r="S47" s="228"/>
      <c r="T47" s="228"/>
      <c r="U47" s="228"/>
      <c r="V47" s="228"/>
      <c r="W47" s="228"/>
      <c r="X47" s="228"/>
      <c r="Y47" s="228"/>
      <c r="Z47" s="228"/>
      <c r="AA47" s="228"/>
      <c r="AB47" s="227"/>
    </row>
    <row r="48" spans="1:28" s="14" customFormat="1" ht="5.0999999999999996" customHeight="1" x14ac:dyDescent="0.2">
      <c r="A48" s="95"/>
      <c r="B48" s="227"/>
      <c r="C48" s="197"/>
      <c r="D48" s="227"/>
      <c r="E48" s="227"/>
      <c r="F48" s="227"/>
      <c r="G48" s="227"/>
      <c r="H48" s="227"/>
      <c r="I48" s="227"/>
      <c r="J48" s="227"/>
      <c r="K48" s="227"/>
      <c r="L48" s="227"/>
      <c r="M48" s="228"/>
      <c r="N48" s="228"/>
      <c r="O48" s="228"/>
      <c r="P48" s="228"/>
      <c r="Q48" s="228"/>
      <c r="R48" s="228"/>
      <c r="S48" s="228"/>
      <c r="T48" s="228"/>
      <c r="U48" s="228"/>
      <c r="V48" s="228"/>
      <c r="W48" s="228"/>
      <c r="X48" s="228"/>
      <c r="Y48" s="228"/>
      <c r="Z48" s="228"/>
      <c r="AA48" s="228"/>
      <c r="AB48" s="227"/>
    </row>
    <row r="49" spans="1:28" s="7" customFormat="1" ht="9" customHeight="1" x14ac:dyDescent="0.2">
      <c r="A49" s="214"/>
      <c r="B49" s="234"/>
      <c r="C49" s="197"/>
      <c r="D49" s="234"/>
      <c r="E49" s="227"/>
      <c r="F49" s="227"/>
      <c r="G49" s="227"/>
      <c r="H49" s="227"/>
      <c r="I49" s="227"/>
      <c r="J49" s="227"/>
      <c r="K49" s="227"/>
      <c r="L49" s="227"/>
      <c r="M49" s="227"/>
      <c r="N49" s="1357" t="s">
        <v>531</v>
      </c>
      <c r="O49" s="1357" t="s">
        <v>2635</v>
      </c>
      <c r="P49" s="339"/>
      <c r="Q49" s="1357" t="s">
        <v>209</v>
      </c>
      <c r="R49" s="227"/>
      <c r="S49" s="391" t="s">
        <v>1139</v>
      </c>
      <c r="T49" s="392"/>
      <c r="U49" s="1357" t="s">
        <v>1140</v>
      </c>
      <c r="V49" s="227"/>
      <c r="W49" s="227"/>
      <c r="X49" s="227"/>
      <c r="Y49" s="227"/>
      <c r="Z49" s="227"/>
      <c r="AA49" s="227"/>
      <c r="AB49" s="227"/>
    </row>
    <row r="50" spans="1:28" s="9" customFormat="1" ht="9" customHeight="1" x14ac:dyDescent="0.2">
      <c r="A50" s="214"/>
      <c r="B50" s="227"/>
      <c r="C50" s="197"/>
      <c r="D50" s="227"/>
      <c r="E50" s="227"/>
      <c r="F50" s="227"/>
      <c r="G50" s="227"/>
      <c r="H50" s="227"/>
      <c r="I50" s="227"/>
      <c r="J50" s="227"/>
      <c r="K50" s="227"/>
      <c r="L50" s="227"/>
      <c r="M50" s="227"/>
      <c r="N50" s="1358"/>
      <c r="O50" s="1358"/>
      <c r="P50" s="339"/>
      <c r="Q50" s="1358"/>
      <c r="R50" s="227"/>
      <c r="S50" s="37" t="s">
        <v>152</v>
      </c>
      <c r="T50" s="37" t="s">
        <v>671</v>
      </c>
      <c r="U50" s="1358"/>
      <c r="V50" s="227"/>
      <c r="W50" s="227"/>
      <c r="X50" s="227"/>
      <c r="Y50" s="227"/>
      <c r="Z50" s="227"/>
      <c r="AA50" s="227"/>
      <c r="AB50" s="227"/>
    </row>
    <row r="51" spans="1:28" s="9" customFormat="1" ht="9" hidden="1" customHeight="1" x14ac:dyDescent="0.2">
      <c r="A51" s="214" t="s">
        <v>1188</v>
      </c>
      <c r="B51" s="227"/>
      <c r="C51" s="197"/>
      <c r="D51" s="227"/>
      <c r="E51" s="227"/>
      <c r="F51" s="227"/>
      <c r="G51" s="227"/>
      <c r="H51" s="227"/>
      <c r="I51" s="227"/>
      <c r="J51" s="227"/>
      <c r="K51" s="227"/>
      <c r="L51" s="227"/>
      <c r="M51" s="227"/>
      <c r="N51" s="37"/>
      <c r="O51" s="37"/>
      <c r="P51" s="339"/>
      <c r="Q51" s="37"/>
      <c r="R51" s="227"/>
      <c r="S51" s="37"/>
      <c r="T51" s="37"/>
      <c r="U51" s="37"/>
      <c r="V51" s="227"/>
      <c r="W51" s="227"/>
      <c r="X51" s="227"/>
      <c r="Y51" s="227"/>
      <c r="Z51" s="227"/>
      <c r="AA51" s="227"/>
      <c r="AB51" s="227"/>
    </row>
    <row r="52" spans="1:28" s="9" customFormat="1" ht="9" hidden="1" customHeight="1" x14ac:dyDescent="0.2">
      <c r="A52" s="214" t="s">
        <v>1188</v>
      </c>
      <c r="B52" s="227"/>
      <c r="C52" s="197"/>
      <c r="D52" s="227"/>
      <c r="E52" s="227"/>
      <c r="F52" s="227"/>
      <c r="G52" s="227"/>
      <c r="H52" s="227"/>
      <c r="I52" s="227"/>
      <c r="J52" s="227"/>
      <c r="K52" s="227"/>
      <c r="L52" s="227"/>
      <c r="M52" s="227"/>
      <c r="N52" s="37"/>
      <c r="O52" s="37"/>
      <c r="P52" s="339"/>
      <c r="Q52" s="37"/>
      <c r="R52" s="227"/>
      <c r="S52" s="37"/>
      <c r="T52" s="37"/>
      <c r="U52" s="37"/>
      <c r="V52" s="227"/>
      <c r="W52" s="227"/>
      <c r="X52" s="227"/>
      <c r="Y52" s="227"/>
      <c r="Z52" s="227"/>
      <c r="AA52" s="227"/>
      <c r="AB52" s="227"/>
    </row>
    <row r="53" spans="1:28" s="9" customFormat="1" ht="8.1" customHeight="1" x14ac:dyDescent="0.2">
      <c r="A53" s="214"/>
      <c r="B53" s="227"/>
      <c r="C53" s="197"/>
      <c r="D53" s="227"/>
      <c r="E53" s="234" t="s">
        <v>2627</v>
      </c>
      <c r="F53" s="227"/>
      <c r="G53" s="227"/>
      <c r="H53" s="234"/>
      <c r="I53" s="227"/>
      <c r="J53" s="227"/>
      <c r="K53" s="227"/>
      <c r="L53" s="227"/>
      <c r="M53" s="228"/>
      <c r="N53" s="46">
        <v>16</v>
      </c>
      <c r="O53" s="46">
        <v>2</v>
      </c>
      <c r="P53" s="342"/>
      <c r="Q53" s="46">
        <v>3</v>
      </c>
      <c r="R53" s="227"/>
      <c r="S53" s="46">
        <v>4</v>
      </c>
      <c r="T53" s="46">
        <v>5</v>
      </c>
      <c r="U53" s="46">
        <v>6</v>
      </c>
      <c r="V53" s="227"/>
      <c r="W53" s="227"/>
      <c r="X53" s="227"/>
      <c r="Y53" s="227"/>
      <c r="Z53" s="227"/>
      <c r="AA53" s="227"/>
      <c r="AB53" s="227"/>
    </row>
    <row r="54" spans="1:28" s="9" customFormat="1" ht="8.1" customHeight="1" x14ac:dyDescent="0.2">
      <c r="A54" s="214"/>
      <c r="B54" s="227"/>
      <c r="C54" s="197"/>
      <c r="D54" s="227"/>
      <c r="E54" s="227"/>
      <c r="F54" s="227"/>
      <c r="G54" s="227"/>
      <c r="H54" s="227"/>
      <c r="I54" s="227"/>
      <c r="J54" s="227"/>
      <c r="K54" s="227"/>
      <c r="L54" s="227"/>
      <c r="M54" s="228"/>
      <c r="N54" s="13" t="s">
        <v>1476</v>
      </c>
      <c r="O54" s="13" t="s">
        <v>1476</v>
      </c>
      <c r="P54" s="341"/>
      <c r="Q54" s="13" t="s">
        <v>1476</v>
      </c>
      <c r="R54" s="228"/>
      <c r="S54" s="78" t="s">
        <v>1476</v>
      </c>
      <c r="T54" s="78" t="s">
        <v>1476</v>
      </c>
      <c r="U54" s="78" t="s">
        <v>1476</v>
      </c>
      <c r="V54" s="228"/>
      <c r="W54" s="228"/>
      <c r="X54" s="228"/>
      <c r="Y54" s="228"/>
      <c r="Z54" s="228"/>
      <c r="AA54" s="228"/>
      <c r="AB54" s="227"/>
    </row>
    <row r="55" spans="1:28" s="7" customFormat="1" ht="9" customHeight="1" x14ac:dyDescent="0.2">
      <c r="A55" s="214"/>
      <c r="B55" s="234"/>
      <c r="C55" s="197" t="s">
        <v>1430</v>
      </c>
      <c r="D55" s="234"/>
      <c r="E55" s="227" t="s">
        <v>765</v>
      </c>
      <c r="F55" s="227"/>
      <c r="G55" s="227"/>
      <c r="H55" s="227"/>
      <c r="I55" s="227"/>
      <c r="J55" s="227"/>
      <c r="K55" s="227"/>
      <c r="L55" s="227"/>
      <c r="M55" s="228" t="s">
        <v>1625</v>
      </c>
      <c r="N55" s="334">
        <v>1589495</v>
      </c>
      <c r="O55" s="334">
        <v>1589495</v>
      </c>
      <c r="P55" s="541"/>
      <c r="Q55" s="364">
        <v>17707</v>
      </c>
      <c r="R55" s="394"/>
      <c r="S55" s="334">
        <v>10223</v>
      </c>
      <c r="T55" s="334">
        <v>7215</v>
      </c>
      <c r="U55" s="334">
        <v>269</v>
      </c>
      <c r="V55" s="228"/>
      <c r="W55" s="228"/>
      <c r="X55" s="228"/>
      <c r="Y55" s="228"/>
      <c r="Z55" s="228"/>
      <c r="AA55" s="228"/>
      <c r="AB55" s="227"/>
    </row>
    <row r="56" spans="1:28" s="9" customFormat="1" ht="9" customHeight="1" x14ac:dyDescent="0.2">
      <c r="A56" s="214"/>
      <c r="B56" s="227"/>
      <c r="C56" s="197" t="s">
        <v>413</v>
      </c>
      <c r="D56" s="227"/>
      <c r="E56" s="227" t="s">
        <v>2221</v>
      </c>
      <c r="F56" s="227"/>
      <c r="G56" s="227"/>
      <c r="H56" s="227"/>
      <c r="I56" s="227"/>
      <c r="J56" s="227"/>
      <c r="K56" s="227"/>
      <c r="L56" s="227"/>
      <c r="M56" s="228" t="s">
        <v>1625</v>
      </c>
      <c r="N56" s="334">
        <v>0</v>
      </c>
      <c r="O56" s="334">
        <v>0</v>
      </c>
      <c r="P56" s="541"/>
      <c r="Q56" s="364">
        <v>0</v>
      </c>
      <c r="R56" s="394"/>
      <c r="S56" s="334">
        <v>0</v>
      </c>
      <c r="T56" s="334">
        <v>0</v>
      </c>
      <c r="U56" s="334">
        <v>0</v>
      </c>
      <c r="V56" s="228"/>
      <c r="W56" s="228"/>
      <c r="X56" s="228"/>
      <c r="Y56" s="228"/>
      <c r="Z56" s="228"/>
      <c r="AA56" s="228"/>
      <c r="AB56" s="227"/>
    </row>
    <row r="57" spans="1:28" s="9" customFormat="1" ht="9" customHeight="1" x14ac:dyDescent="0.2">
      <c r="A57" s="214"/>
      <c r="B57" s="227"/>
      <c r="C57" s="197" t="s">
        <v>2851</v>
      </c>
      <c r="D57" s="227"/>
      <c r="E57" s="227" t="s">
        <v>67</v>
      </c>
      <c r="F57" s="227"/>
      <c r="G57" s="227"/>
      <c r="H57" s="227"/>
      <c r="I57" s="227"/>
      <c r="J57" s="227"/>
      <c r="K57" s="227"/>
      <c r="L57" s="227"/>
      <c r="M57" s="228" t="s">
        <v>1625</v>
      </c>
      <c r="N57" s="334">
        <v>0</v>
      </c>
      <c r="O57" s="334">
        <v>0</v>
      </c>
      <c r="P57" s="541"/>
      <c r="Q57" s="364">
        <v>0</v>
      </c>
      <c r="R57" s="394"/>
      <c r="S57" s="334">
        <v>0</v>
      </c>
      <c r="T57" s="334">
        <v>0</v>
      </c>
      <c r="U57" s="334">
        <v>0</v>
      </c>
      <c r="V57" s="228"/>
      <c r="W57" s="228"/>
      <c r="X57" s="228"/>
      <c r="Y57" s="228"/>
      <c r="Z57" s="228"/>
      <c r="AA57" s="228"/>
      <c r="AB57" s="227"/>
    </row>
    <row r="58" spans="1:28" s="9" customFormat="1" ht="9" customHeight="1" x14ac:dyDescent="0.2">
      <c r="A58" s="214"/>
      <c r="B58" s="227"/>
      <c r="C58" s="197" t="s">
        <v>2852</v>
      </c>
      <c r="D58" s="227"/>
      <c r="E58" s="227" t="s">
        <v>60</v>
      </c>
      <c r="F58" s="227"/>
      <c r="G58" s="227"/>
      <c r="H58" s="227"/>
      <c r="I58" s="227"/>
      <c r="J58" s="227"/>
      <c r="K58" s="227"/>
      <c r="L58" s="227"/>
      <c r="M58" s="228" t="s">
        <v>1625</v>
      </c>
      <c r="N58" s="334">
        <v>0</v>
      </c>
      <c r="O58" s="334">
        <v>0</v>
      </c>
      <c r="P58" s="541"/>
      <c r="Q58" s="364">
        <v>0</v>
      </c>
      <c r="R58" s="394"/>
      <c r="S58" s="334">
        <v>0</v>
      </c>
      <c r="T58" s="334">
        <v>0</v>
      </c>
      <c r="U58" s="334">
        <v>0</v>
      </c>
      <c r="V58" s="228"/>
      <c r="W58" s="228"/>
      <c r="X58" s="228"/>
      <c r="Y58" s="228"/>
      <c r="Z58" s="228"/>
      <c r="AA58" s="228"/>
      <c r="AB58" s="227"/>
    </row>
    <row r="59" spans="1:28" s="7" customFormat="1" ht="9" customHeight="1" x14ac:dyDescent="0.2">
      <c r="A59" s="214"/>
      <c r="B59" s="234"/>
      <c r="C59" s="240" t="s">
        <v>426</v>
      </c>
      <c r="D59" s="234"/>
      <c r="E59" s="228"/>
      <c r="F59" s="228"/>
      <c r="G59" s="228"/>
      <c r="H59" s="228"/>
      <c r="I59" s="228"/>
      <c r="J59" s="228"/>
      <c r="K59" s="353" t="s">
        <v>796</v>
      </c>
      <c r="L59" s="228"/>
      <c r="M59" s="228"/>
      <c r="N59" s="334">
        <v>1589495</v>
      </c>
      <c r="O59" s="334">
        <v>1589495</v>
      </c>
      <c r="P59" s="541"/>
      <c r="Q59" s="364">
        <v>17707</v>
      </c>
      <c r="R59" s="394"/>
      <c r="S59" s="334">
        <v>10223</v>
      </c>
      <c r="T59" s="334">
        <v>7215</v>
      </c>
      <c r="U59" s="334">
        <v>269</v>
      </c>
      <c r="V59" s="228"/>
      <c r="W59" s="228"/>
      <c r="X59" s="228"/>
      <c r="Y59" s="228"/>
      <c r="Z59" s="228"/>
      <c r="AA59" s="228"/>
      <c r="AB59" s="227"/>
    </row>
    <row r="60" spans="1:28" s="7" customFormat="1" ht="5.0999999999999996" customHeight="1" x14ac:dyDescent="0.2">
      <c r="A60" s="214"/>
      <c r="B60" s="234"/>
      <c r="C60" s="240"/>
      <c r="D60" s="234"/>
      <c r="E60" s="228"/>
      <c r="F60" s="228"/>
      <c r="G60" s="228"/>
      <c r="H60" s="228"/>
      <c r="I60" s="228"/>
      <c r="J60" s="228"/>
      <c r="K60" s="228"/>
      <c r="L60" s="228"/>
      <c r="M60" s="228"/>
      <c r="N60" s="394"/>
      <c r="O60" s="394"/>
      <c r="P60" s="394"/>
      <c r="Q60" s="394"/>
      <c r="R60" s="394"/>
      <c r="S60" s="394"/>
      <c r="T60" s="394"/>
      <c r="U60" s="394"/>
      <c r="V60" s="228"/>
      <c r="W60" s="228"/>
      <c r="X60" s="228"/>
      <c r="Y60" s="228"/>
      <c r="Z60" s="228"/>
      <c r="AA60" s="228"/>
      <c r="AB60" s="227"/>
    </row>
    <row r="61" spans="1:28" s="9" customFormat="1" ht="9" customHeight="1" x14ac:dyDescent="0.2">
      <c r="A61" s="214"/>
      <c r="B61" s="227"/>
      <c r="C61" s="197" t="s">
        <v>1969</v>
      </c>
      <c r="D61" s="227"/>
      <c r="E61" s="227" t="s">
        <v>2410</v>
      </c>
      <c r="F61" s="227"/>
      <c r="G61" s="227"/>
      <c r="H61" s="227"/>
      <c r="I61" s="227"/>
      <c r="J61" s="227"/>
      <c r="K61" s="227"/>
      <c r="L61" s="227"/>
      <c r="M61" s="228" t="s">
        <v>1625</v>
      </c>
      <c r="N61" s="334">
        <v>2765590</v>
      </c>
      <c r="O61" s="334">
        <v>4936504.8189000003</v>
      </c>
      <c r="P61" s="541"/>
      <c r="Q61" s="364">
        <v>53699</v>
      </c>
      <c r="R61" s="394"/>
      <c r="S61" s="334">
        <v>31293</v>
      </c>
      <c r="T61" s="334">
        <v>22406</v>
      </c>
      <c r="U61" s="334">
        <v>0</v>
      </c>
      <c r="V61" s="228"/>
      <c r="W61" s="228"/>
      <c r="X61" s="228"/>
      <c r="Y61" s="228"/>
      <c r="Z61" s="228"/>
      <c r="AA61" s="228"/>
      <c r="AB61" s="227"/>
    </row>
    <row r="62" spans="1:28" s="9" customFormat="1" ht="9" customHeight="1" x14ac:dyDescent="0.2">
      <c r="A62" s="214"/>
      <c r="B62" s="227"/>
      <c r="C62" s="197" t="s">
        <v>414</v>
      </c>
      <c r="D62" s="227"/>
      <c r="E62" s="389" t="s">
        <v>65</v>
      </c>
      <c r="F62" s="227"/>
      <c r="G62" s="227"/>
      <c r="H62" s="389"/>
      <c r="I62" s="227"/>
      <c r="J62" s="227"/>
      <c r="K62" s="227"/>
      <c r="L62" s="227"/>
      <c r="M62" s="228" t="s">
        <v>1625</v>
      </c>
      <c r="N62" s="334">
        <v>0</v>
      </c>
      <c r="O62" s="334">
        <v>0</v>
      </c>
      <c r="P62" s="541"/>
      <c r="Q62" s="364">
        <v>0</v>
      </c>
      <c r="R62" s="394"/>
      <c r="S62" s="334">
        <v>0</v>
      </c>
      <c r="T62" s="334">
        <v>0</v>
      </c>
      <c r="U62" s="334">
        <v>0</v>
      </c>
      <c r="V62" s="228"/>
      <c r="W62" s="228"/>
      <c r="X62" s="228"/>
      <c r="Y62" s="228"/>
      <c r="Z62" s="228"/>
      <c r="AA62" s="228"/>
      <c r="AB62" s="227"/>
    </row>
    <row r="63" spans="1:28" s="9" customFormat="1" ht="9" customHeight="1" x14ac:dyDescent="0.2">
      <c r="A63" s="214"/>
      <c r="B63" s="227"/>
      <c r="C63" s="197" t="s">
        <v>415</v>
      </c>
      <c r="D63" s="227"/>
      <c r="E63" s="389" t="s">
        <v>2493</v>
      </c>
      <c r="F63" s="227"/>
      <c r="G63" s="227"/>
      <c r="H63" s="389"/>
      <c r="I63" s="227"/>
      <c r="J63" s="227"/>
      <c r="K63" s="227"/>
      <c r="L63" s="227"/>
      <c r="M63" s="228" t="s">
        <v>1625</v>
      </c>
      <c r="N63" s="334">
        <v>0</v>
      </c>
      <c r="O63" s="334">
        <v>0</v>
      </c>
      <c r="P63" s="541"/>
      <c r="Q63" s="364">
        <v>0</v>
      </c>
      <c r="R63" s="394"/>
      <c r="S63" s="334">
        <v>0</v>
      </c>
      <c r="T63" s="334">
        <v>0</v>
      </c>
      <c r="U63" s="334">
        <v>0</v>
      </c>
      <c r="V63" s="228"/>
      <c r="W63" s="228"/>
      <c r="X63" s="228"/>
      <c r="Y63" s="228"/>
      <c r="Z63" s="228"/>
      <c r="AA63" s="228"/>
      <c r="AB63" s="227"/>
    </row>
    <row r="64" spans="1:28" s="9" customFormat="1" ht="9" customHeight="1" x14ac:dyDescent="0.2">
      <c r="A64" s="214"/>
      <c r="B64" s="227"/>
      <c r="C64" s="197" t="s">
        <v>416</v>
      </c>
      <c r="D64" s="227"/>
      <c r="E64" s="389" t="s">
        <v>2494</v>
      </c>
      <c r="F64" s="227"/>
      <c r="G64" s="227"/>
      <c r="H64" s="389"/>
      <c r="I64" s="227"/>
      <c r="J64" s="227"/>
      <c r="K64" s="227"/>
      <c r="L64" s="227"/>
      <c r="M64" s="228" t="s">
        <v>1625</v>
      </c>
      <c r="N64" s="334">
        <v>0</v>
      </c>
      <c r="O64" s="334">
        <v>0</v>
      </c>
      <c r="P64" s="541"/>
      <c r="Q64" s="364">
        <v>0</v>
      </c>
      <c r="R64" s="394"/>
      <c r="S64" s="334">
        <v>0</v>
      </c>
      <c r="T64" s="334">
        <v>0</v>
      </c>
      <c r="U64" s="334">
        <v>0</v>
      </c>
      <c r="V64" s="228"/>
      <c r="W64" s="238" t="s">
        <v>1016</v>
      </c>
      <c r="X64" s="228"/>
      <c r="Y64" s="228"/>
      <c r="Z64" s="228"/>
      <c r="AA64" s="228"/>
      <c r="AB64" s="227"/>
    </row>
    <row r="65" spans="1:28" s="9" customFormat="1" ht="9" customHeight="1" x14ac:dyDescent="0.2">
      <c r="A65" s="214"/>
      <c r="B65" s="227"/>
      <c r="C65" s="240" t="s">
        <v>427</v>
      </c>
      <c r="D65" s="227"/>
      <c r="E65" s="228"/>
      <c r="F65" s="228"/>
      <c r="G65" s="228"/>
      <c r="H65" s="228"/>
      <c r="I65" s="228"/>
      <c r="J65" s="228"/>
      <c r="K65" s="353" t="s">
        <v>796</v>
      </c>
      <c r="L65" s="228"/>
      <c r="M65" s="228"/>
      <c r="N65" s="334">
        <v>2765590</v>
      </c>
      <c r="O65" s="334">
        <v>4936504.8189000003</v>
      </c>
      <c r="P65" s="541"/>
      <c r="Q65" s="364">
        <v>53699</v>
      </c>
      <c r="R65" s="394"/>
      <c r="S65" s="334">
        <v>31293</v>
      </c>
      <c r="T65" s="334">
        <v>22406</v>
      </c>
      <c r="U65" s="334">
        <v>0</v>
      </c>
      <c r="V65" s="228"/>
      <c r="W65" s="228"/>
      <c r="X65" s="228"/>
      <c r="Y65" s="228"/>
      <c r="Z65" s="228"/>
      <c r="AA65" s="228"/>
      <c r="AB65" s="227"/>
    </row>
    <row r="66" spans="1:28" s="9" customFormat="1" ht="5.0999999999999996" customHeight="1" x14ac:dyDescent="0.2">
      <c r="A66" s="214"/>
      <c r="B66" s="227"/>
      <c r="C66" s="240"/>
      <c r="D66" s="227"/>
      <c r="E66" s="228"/>
      <c r="F66" s="228"/>
      <c r="G66" s="228"/>
      <c r="H66" s="228"/>
      <c r="I66" s="228"/>
      <c r="J66" s="228"/>
      <c r="K66" s="228"/>
      <c r="L66" s="228"/>
      <c r="M66" s="228"/>
      <c r="N66" s="394"/>
      <c r="O66" s="394"/>
      <c r="P66" s="394"/>
      <c r="Q66" s="394"/>
      <c r="R66" s="394"/>
      <c r="S66" s="394"/>
      <c r="T66" s="394"/>
      <c r="U66" s="394"/>
      <c r="V66" s="228"/>
      <c r="W66" s="228"/>
      <c r="X66" s="228"/>
      <c r="Y66" s="228"/>
      <c r="Z66" s="228"/>
      <c r="AA66" s="228"/>
      <c r="AB66" s="227"/>
    </row>
    <row r="67" spans="1:28" s="9" customFormat="1" ht="9" customHeight="1" x14ac:dyDescent="0.2">
      <c r="A67" s="214"/>
      <c r="B67" s="227"/>
      <c r="C67" s="197" t="s">
        <v>417</v>
      </c>
      <c r="D67" s="227"/>
      <c r="E67" s="227" t="s">
        <v>2372</v>
      </c>
      <c r="F67" s="227"/>
      <c r="G67" s="227"/>
      <c r="H67" s="227"/>
      <c r="I67" s="227"/>
      <c r="J67" s="227"/>
      <c r="K67" s="227"/>
      <c r="L67" s="227"/>
      <c r="M67" s="228" t="s">
        <v>1625</v>
      </c>
      <c r="N67" s="334">
        <v>31600</v>
      </c>
      <c r="O67" s="334">
        <v>94822.12000000001</v>
      </c>
      <c r="P67" s="541"/>
      <c r="Q67" s="364">
        <v>1850</v>
      </c>
      <c r="R67" s="394"/>
      <c r="S67" s="334">
        <v>1426</v>
      </c>
      <c r="T67" s="334">
        <v>424</v>
      </c>
      <c r="U67" s="334">
        <v>0</v>
      </c>
      <c r="V67" s="228"/>
      <c r="W67" s="228"/>
      <c r="X67" s="228"/>
      <c r="Y67" s="228"/>
      <c r="Z67" s="228"/>
      <c r="AA67" s="228"/>
      <c r="AB67" s="227"/>
    </row>
    <row r="68" spans="1:28" s="9" customFormat="1" ht="9" customHeight="1" x14ac:dyDescent="0.2">
      <c r="A68" s="214"/>
      <c r="B68" s="227"/>
      <c r="C68" s="197" t="s">
        <v>1980</v>
      </c>
      <c r="D68" s="227"/>
      <c r="E68" s="389" t="s">
        <v>2373</v>
      </c>
      <c r="F68" s="227"/>
      <c r="G68" s="227"/>
      <c r="H68" s="389"/>
      <c r="I68" s="227"/>
      <c r="J68" s="227"/>
      <c r="K68" s="227"/>
      <c r="L68" s="227"/>
      <c r="M68" s="228" t="s">
        <v>1625</v>
      </c>
      <c r="N68" s="334">
        <v>0</v>
      </c>
      <c r="O68" s="334">
        <v>0</v>
      </c>
      <c r="P68" s="541"/>
      <c r="Q68" s="364">
        <v>0</v>
      </c>
      <c r="R68" s="394"/>
      <c r="S68" s="334">
        <v>0</v>
      </c>
      <c r="T68" s="334">
        <v>0</v>
      </c>
      <c r="U68" s="334">
        <v>0</v>
      </c>
      <c r="V68" s="228"/>
      <c r="W68" s="228"/>
      <c r="X68" s="228"/>
      <c r="Y68" s="228"/>
      <c r="Z68" s="228"/>
      <c r="AA68" s="228"/>
      <c r="AB68" s="227"/>
    </row>
    <row r="69" spans="1:28" s="9" customFormat="1" ht="9" customHeight="1" x14ac:dyDescent="0.2">
      <c r="A69" s="214"/>
      <c r="B69" s="227"/>
      <c r="C69" s="240" t="s">
        <v>428</v>
      </c>
      <c r="D69" s="227"/>
      <c r="E69" s="228"/>
      <c r="F69" s="228"/>
      <c r="G69" s="228"/>
      <c r="H69" s="228"/>
      <c r="I69" s="228"/>
      <c r="J69" s="228"/>
      <c r="K69" s="353" t="s">
        <v>796</v>
      </c>
      <c r="L69" s="228"/>
      <c r="M69" s="228"/>
      <c r="N69" s="334">
        <v>31600</v>
      </c>
      <c r="O69" s="334">
        <v>94822.12000000001</v>
      </c>
      <c r="P69" s="541"/>
      <c r="Q69" s="364">
        <v>1850</v>
      </c>
      <c r="R69" s="394"/>
      <c r="S69" s="334">
        <v>1426</v>
      </c>
      <c r="T69" s="334">
        <v>424</v>
      </c>
      <c r="U69" s="334">
        <v>0</v>
      </c>
      <c r="V69" s="228"/>
      <c r="W69" s="228"/>
      <c r="X69" s="228"/>
      <c r="Y69" s="228"/>
      <c r="Z69" s="228"/>
      <c r="AA69" s="228"/>
      <c r="AB69" s="227"/>
    </row>
    <row r="70" spans="1:28" s="9" customFormat="1" ht="5.0999999999999996" customHeight="1" x14ac:dyDescent="0.2">
      <c r="A70" s="214"/>
      <c r="B70" s="227"/>
      <c r="C70" s="240"/>
      <c r="D70" s="227"/>
      <c r="E70" s="228"/>
      <c r="F70" s="228"/>
      <c r="G70" s="228"/>
      <c r="H70" s="228"/>
      <c r="I70" s="228"/>
      <c r="J70" s="228"/>
      <c r="K70" s="228"/>
      <c r="L70" s="228"/>
      <c r="M70" s="228"/>
      <c r="N70" s="394"/>
      <c r="O70" s="394"/>
      <c r="P70" s="394"/>
      <c r="Q70" s="394"/>
      <c r="R70" s="394"/>
      <c r="S70" s="394"/>
      <c r="T70" s="394"/>
      <c r="U70" s="394"/>
      <c r="V70" s="228"/>
      <c r="W70" s="228"/>
      <c r="X70" s="228"/>
      <c r="Y70" s="228"/>
      <c r="Z70" s="228"/>
      <c r="AA70" s="228"/>
      <c r="AB70" s="227"/>
    </row>
    <row r="71" spans="1:28" s="7" customFormat="1" ht="9" customHeight="1" x14ac:dyDescent="0.2">
      <c r="A71" s="214"/>
      <c r="B71" s="234"/>
      <c r="C71" s="197" t="s">
        <v>418</v>
      </c>
      <c r="D71" s="234"/>
      <c r="E71" s="227" t="s">
        <v>2028</v>
      </c>
      <c r="F71" s="227"/>
      <c r="G71" s="227"/>
      <c r="H71" s="227"/>
      <c r="I71" s="227"/>
      <c r="J71" s="227"/>
      <c r="K71" s="227"/>
      <c r="L71" s="227"/>
      <c r="M71" s="228" t="s">
        <v>1625</v>
      </c>
      <c r="N71" s="334">
        <v>0</v>
      </c>
      <c r="O71" s="334">
        <v>0</v>
      </c>
      <c r="P71" s="541"/>
      <c r="Q71" s="364">
        <v>0</v>
      </c>
      <c r="R71" s="394"/>
      <c r="S71" s="334">
        <v>0</v>
      </c>
      <c r="T71" s="334">
        <v>0</v>
      </c>
      <c r="U71" s="334">
        <v>0</v>
      </c>
      <c r="V71" s="228"/>
      <c r="W71" s="228"/>
      <c r="X71" s="228"/>
      <c r="Y71" s="228"/>
      <c r="Z71" s="228"/>
      <c r="AA71" s="228"/>
      <c r="AB71" s="227"/>
    </row>
    <row r="72" spans="1:28" s="7" customFormat="1" ht="9" customHeight="1" x14ac:dyDescent="0.2">
      <c r="A72" s="214"/>
      <c r="B72" s="234"/>
      <c r="C72" s="197" t="s">
        <v>903</v>
      </c>
      <c r="D72" s="234"/>
      <c r="E72" s="227" t="s">
        <v>2029</v>
      </c>
      <c r="F72" s="227"/>
      <c r="G72" s="227"/>
      <c r="H72" s="227"/>
      <c r="I72" s="227"/>
      <c r="J72" s="227"/>
      <c r="K72" s="227"/>
      <c r="L72" s="227"/>
      <c r="M72" s="228" t="s">
        <v>1625</v>
      </c>
      <c r="N72" s="334">
        <v>0</v>
      </c>
      <c r="O72" s="334">
        <v>0</v>
      </c>
      <c r="P72" s="541"/>
      <c r="Q72" s="364">
        <v>0</v>
      </c>
      <c r="R72" s="394"/>
      <c r="S72" s="334">
        <v>0</v>
      </c>
      <c r="T72" s="334">
        <v>0</v>
      </c>
      <c r="U72" s="334">
        <v>0</v>
      </c>
      <c r="V72" s="228"/>
      <c r="W72" s="228"/>
      <c r="X72" s="228"/>
      <c r="Y72" s="228"/>
      <c r="Z72" s="228"/>
      <c r="AA72" s="228"/>
      <c r="AB72" s="227"/>
    </row>
    <row r="73" spans="1:28" s="7" customFormat="1" ht="9" customHeight="1" x14ac:dyDescent="0.2">
      <c r="A73" s="214"/>
      <c r="B73" s="234"/>
      <c r="C73" s="240" t="s">
        <v>723</v>
      </c>
      <c r="D73" s="234"/>
      <c r="E73" s="227" t="s">
        <v>1974</v>
      </c>
      <c r="F73" s="227"/>
      <c r="G73" s="227"/>
      <c r="H73" s="227"/>
      <c r="I73" s="227"/>
      <c r="J73" s="227"/>
      <c r="K73" s="227"/>
      <c r="L73" s="227"/>
      <c r="M73" s="228" t="s">
        <v>1625</v>
      </c>
      <c r="N73" s="34"/>
      <c r="O73" s="34"/>
      <c r="P73" s="394"/>
      <c r="Q73" s="364">
        <v>0</v>
      </c>
      <c r="R73" s="394"/>
      <c r="S73" s="334">
        <v>0</v>
      </c>
      <c r="T73" s="334">
        <v>0</v>
      </c>
      <c r="U73" s="334">
        <v>0</v>
      </c>
      <c r="V73" s="228"/>
      <c r="W73" s="228"/>
      <c r="X73" s="228"/>
      <c r="Y73" s="228"/>
      <c r="Z73" s="228"/>
      <c r="AA73" s="228"/>
      <c r="AB73" s="227"/>
    </row>
    <row r="74" spans="1:28" s="7" customFormat="1" ht="5.0999999999999996" customHeight="1" x14ac:dyDescent="0.2">
      <c r="A74" s="214"/>
      <c r="B74" s="234"/>
      <c r="C74" s="240"/>
      <c r="D74" s="234"/>
      <c r="E74" s="227"/>
      <c r="F74" s="227"/>
      <c r="G74" s="227"/>
      <c r="H74" s="227"/>
      <c r="I74" s="227"/>
      <c r="J74" s="227"/>
      <c r="K74" s="227"/>
      <c r="L74" s="227"/>
      <c r="M74" s="228"/>
      <c r="N74" s="394"/>
      <c r="O74" s="394"/>
      <c r="P74" s="394"/>
      <c r="Q74" s="394"/>
      <c r="R74" s="394"/>
      <c r="S74" s="394"/>
      <c r="T74" s="394"/>
      <c r="U74" s="394"/>
      <c r="V74" s="228"/>
      <c r="W74" s="228"/>
      <c r="X74" s="228"/>
      <c r="Y74" s="228"/>
      <c r="Z74" s="228"/>
      <c r="AA74" s="228"/>
      <c r="AB74" s="227"/>
    </row>
    <row r="75" spans="1:28" s="7" customFormat="1" ht="9" customHeight="1" x14ac:dyDescent="0.2">
      <c r="A75" s="214"/>
      <c r="B75" s="234"/>
      <c r="C75" s="240" t="s">
        <v>724</v>
      </c>
      <c r="D75" s="234"/>
      <c r="E75" s="228"/>
      <c r="F75" s="228"/>
      <c r="G75" s="228"/>
      <c r="H75" s="228"/>
      <c r="I75" s="228"/>
      <c r="J75" s="228"/>
      <c r="K75" s="237" t="s">
        <v>1318</v>
      </c>
      <c r="L75" s="228"/>
      <c r="M75" s="228"/>
      <c r="N75" s="34"/>
      <c r="O75" s="34"/>
      <c r="P75" s="542"/>
      <c r="Q75" s="364">
        <v>73256</v>
      </c>
      <c r="R75" s="394"/>
      <c r="S75" s="364">
        <v>42942</v>
      </c>
      <c r="T75" s="364">
        <v>30045</v>
      </c>
      <c r="U75" s="364">
        <v>269</v>
      </c>
      <c r="V75" s="228"/>
      <c r="W75" s="228"/>
      <c r="X75" s="228"/>
      <c r="Y75" s="228"/>
      <c r="Z75" s="228"/>
      <c r="AA75" s="228"/>
      <c r="AB75" s="227"/>
    </row>
    <row r="76" spans="1:28" s="7" customFormat="1" ht="9" customHeight="1" x14ac:dyDescent="0.2">
      <c r="A76" s="214"/>
      <c r="B76" s="234"/>
      <c r="C76" s="240" t="s">
        <v>725</v>
      </c>
      <c r="D76" s="234"/>
      <c r="E76" s="227" t="s">
        <v>483</v>
      </c>
      <c r="F76" s="227"/>
      <c r="G76" s="227"/>
      <c r="H76" s="227"/>
      <c r="I76" s="227"/>
      <c r="J76" s="227"/>
      <c r="K76" s="227"/>
      <c r="L76" s="227"/>
      <c r="M76" s="228" t="s">
        <v>1625</v>
      </c>
      <c r="N76" s="34"/>
      <c r="O76" s="34"/>
      <c r="P76" s="394"/>
      <c r="Q76" s="364">
        <v>5049</v>
      </c>
      <c r="R76" s="394"/>
      <c r="S76" s="334">
        <v>3361</v>
      </c>
      <c r="T76" s="334">
        <v>1688</v>
      </c>
      <c r="U76" s="334">
        <v>0</v>
      </c>
      <c r="V76" s="228"/>
      <c r="W76" s="228"/>
      <c r="X76" s="228"/>
      <c r="Y76" s="228"/>
      <c r="Z76" s="228"/>
      <c r="AA76" s="228"/>
      <c r="AB76" s="227"/>
    </row>
    <row r="77" spans="1:28" s="7" customFormat="1" ht="9" customHeight="1" x14ac:dyDescent="0.2">
      <c r="A77" s="214"/>
      <c r="B77" s="234"/>
      <c r="C77" s="240" t="s">
        <v>2321</v>
      </c>
      <c r="D77" s="234"/>
      <c r="E77" s="227" t="s">
        <v>2632</v>
      </c>
      <c r="F77" s="227"/>
      <c r="G77" s="227"/>
      <c r="H77" s="227"/>
      <c r="I77" s="227"/>
      <c r="J77" s="227"/>
      <c r="K77" s="227"/>
      <c r="L77" s="227"/>
      <c r="M77" s="228" t="s">
        <v>1625</v>
      </c>
      <c r="N77" s="34"/>
      <c r="O77" s="34"/>
      <c r="P77" s="394"/>
      <c r="Q77" s="364">
        <v>146</v>
      </c>
      <c r="R77" s="394"/>
      <c r="S77" s="334">
        <v>146</v>
      </c>
      <c r="T77" s="334">
        <v>0</v>
      </c>
      <c r="U77" s="334">
        <v>0</v>
      </c>
      <c r="V77" s="228"/>
      <c r="W77" s="228"/>
      <c r="X77" s="228"/>
      <c r="Y77" s="228"/>
      <c r="Z77" s="228"/>
      <c r="AA77" s="228"/>
      <c r="AB77" s="227"/>
    </row>
    <row r="78" spans="1:28" s="9" customFormat="1" ht="9.6" customHeight="1" x14ac:dyDescent="0.2">
      <c r="A78" s="95"/>
      <c r="B78" s="227"/>
      <c r="C78" s="240" t="s">
        <v>288</v>
      </c>
      <c r="D78" s="227"/>
      <c r="E78" s="228"/>
      <c r="F78" s="228"/>
      <c r="G78" s="228"/>
      <c r="H78" s="228"/>
      <c r="I78" s="228"/>
      <c r="J78" s="228"/>
      <c r="K78" s="237" t="s">
        <v>1319</v>
      </c>
      <c r="L78" s="228"/>
      <c r="M78" s="228"/>
      <c r="N78" s="334">
        <v>4386685</v>
      </c>
      <c r="O78" s="334">
        <v>6620821.9389000004</v>
      </c>
      <c r="P78" s="541"/>
      <c r="Q78" s="364">
        <v>78451</v>
      </c>
      <c r="R78" s="394"/>
      <c r="S78" s="364">
        <v>46449</v>
      </c>
      <c r="T78" s="364">
        <v>31733</v>
      </c>
      <c r="U78" s="364">
        <v>269</v>
      </c>
      <c r="V78" s="228"/>
      <c r="W78" s="228"/>
      <c r="X78" s="228"/>
      <c r="Y78" s="228"/>
      <c r="Z78" s="228"/>
      <c r="AA78" s="228"/>
      <c r="AB78" s="227"/>
    </row>
    <row r="79" spans="1:28" s="14" customFormat="1" ht="5.0999999999999996" customHeight="1" x14ac:dyDescent="0.2">
      <c r="A79" s="95"/>
      <c r="B79" s="227"/>
      <c r="C79" s="197"/>
      <c r="D79" s="227"/>
      <c r="E79" s="227"/>
      <c r="F79" s="227"/>
      <c r="G79" s="227"/>
      <c r="H79" s="227"/>
      <c r="I79" s="227"/>
      <c r="J79" s="227"/>
      <c r="K79" s="227"/>
      <c r="L79" s="227"/>
      <c r="M79" s="227"/>
      <c r="N79" s="228"/>
      <c r="O79" s="228"/>
      <c r="P79" s="228"/>
      <c r="Q79" s="228"/>
      <c r="R79" s="228"/>
      <c r="S79" s="228"/>
      <c r="T79" s="228"/>
      <c r="U79" s="228"/>
      <c r="V79" s="228"/>
      <c r="W79" s="228"/>
      <c r="X79" s="228"/>
      <c r="Y79" s="228"/>
      <c r="Z79" s="228"/>
      <c r="AA79" s="228"/>
      <c r="AB79" s="227"/>
    </row>
    <row r="80" spans="1:28" x14ac:dyDescent="0.2"/>
  </sheetData>
  <mergeCells count="8">
    <mergeCell ref="N15:N16"/>
    <mergeCell ref="Q15:Q16"/>
    <mergeCell ref="U15:U16"/>
    <mergeCell ref="N49:N50"/>
    <mergeCell ref="Q49:Q50"/>
    <mergeCell ref="U49:U50"/>
    <mergeCell ref="O15:O16"/>
    <mergeCell ref="O49:O50"/>
  </mergeCells>
  <phoneticPr fontId="9" type="noConversion"/>
  <dataValidations count="1">
    <dataValidation allowBlank="1" showInputMessage="1" showErrorMessage="1" sqref="A1:XFD1048576"/>
  </dataValidations>
  <printOptions horizontalCentered="1"/>
  <pageMargins left="0" right="0" top="0.51181102362204722" bottom="0" header="0.51181102362204722" footer="0"/>
  <pageSetup scale="96" orientation="landscape"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AE42"/>
  <sheetViews>
    <sheetView showGridLines="0" topLeftCell="B1" workbookViewId="0"/>
  </sheetViews>
  <sheetFormatPr defaultColWidth="0" defaultRowHeight="12.75" zeroHeight="1" x14ac:dyDescent="0.2"/>
  <cols>
    <col min="1" max="1" width="1.7109375" style="223" customWidth="1"/>
    <col min="2" max="2" width="0.85546875" style="20" customWidth="1"/>
    <col min="3" max="3" width="4.28515625" style="8" customWidth="1"/>
    <col min="4" max="4" width="0.85546875" style="20" customWidth="1"/>
    <col min="5" max="5" width="5.7109375" style="20" customWidth="1"/>
    <col min="6" max="7" width="3.7109375" style="60" hidden="1" customWidth="1"/>
    <col min="8" max="8" width="3.7109375" style="20" hidden="1" customWidth="1"/>
    <col min="9" max="9" width="10.7109375" style="60" customWidth="1"/>
    <col min="10" max="10" width="1.7109375" style="60" customWidth="1"/>
    <col min="11" max="11" width="1.7109375" style="20" customWidth="1"/>
    <col min="12" max="12" width="5.7109375" style="20" hidden="1" customWidth="1"/>
    <col min="13" max="13" width="0.85546875" style="20" customWidth="1"/>
    <col min="14" max="16" width="7.7109375" style="20" customWidth="1"/>
    <col min="17" max="17" width="0.85546875" style="20" customWidth="1"/>
    <col min="18" max="20" width="8.7109375" style="20" customWidth="1"/>
    <col min="21" max="21" width="0.85546875" style="20" customWidth="1"/>
    <col min="22" max="24" width="7.7109375" style="20" customWidth="1"/>
    <col min="25" max="25" width="0.85546875" style="20" customWidth="1"/>
    <col min="26" max="30" width="7.5703125" style="20" customWidth="1"/>
    <col min="31" max="31" width="0.85546875" style="20" customWidth="1"/>
    <col min="32" max="32" width="2.7109375" style="20" customWidth="1"/>
    <col min="33" max="16384" width="0" style="20" hidden="1"/>
  </cols>
  <sheetData>
    <row r="1" spans="1:31" s="207" customFormat="1" ht="9.9499999999999993" customHeight="1" x14ac:dyDescent="0.2">
      <c r="A1" s="799"/>
      <c r="B1" s="201"/>
      <c r="C1" s="796" t="s">
        <v>2857</v>
      </c>
      <c r="D1" s="201"/>
      <c r="E1" s="162"/>
      <c r="F1" s="203" t="s">
        <v>2419</v>
      </c>
      <c r="G1" s="203" t="s">
        <v>1188</v>
      </c>
      <c r="H1" s="162" t="s">
        <v>2419</v>
      </c>
      <c r="I1" s="203"/>
      <c r="J1" s="203"/>
      <c r="K1" s="203"/>
      <c r="L1" s="203" t="s">
        <v>1188</v>
      </c>
      <c r="M1" s="203"/>
      <c r="N1" s="162"/>
      <c r="O1" s="203"/>
      <c r="P1" s="203"/>
      <c r="Q1" s="203"/>
      <c r="R1" s="203"/>
      <c r="S1" s="203"/>
      <c r="T1" s="204"/>
      <c r="U1" s="204"/>
      <c r="V1" s="203"/>
      <c r="W1" s="203"/>
      <c r="X1" s="203"/>
      <c r="Y1" s="203"/>
      <c r="Z1" s="203"/>
      <c r="AA1" s="203"/>
      <c r="AB1" s="203"/>
      <c r="AC1" s="203"/>
      <c r="AD1" s="824">
        <v>42893.551107175925</v>
      </c>
      <c r="AE1" s="203"/>
    </row>
    <row r="2" spans="1:31" s="150" customFormat="1" ht="6" customHeight="1" x14ac:dyDescent="0.2">
      <c r="A2" s="213"/>
      <c r="B2" s="1258"/>
      <c r="C2" s="1218" t="s">
        <v>2703</v>
      </c>
      <c r="D2" s="1259"/>
      <c r="E2" s="1258"/>
      <c r="F2" s="1260"/>
      <c r="G2" s="1260"/>
      <c r="H2" s="1261"/>
      <c r="I2" s="1260"/>
      <c r="J2" s="1260"/>
      <c r="K2" s="1262"/>
      <c r="L2" s="1262"/>
      <c r="M2" s="1262"/>
      <c r="N2" s="1261"/>
      <c r="O2" s="1262"/>
      <c r="P2" s="1260"/>
      <c r="Q2" s="1260"/>
      <c r="R2" s="1260"/>
      <c r="S2" s="1262"/>
      <c r="T2" s="1261"/>
      <c r="U2" s="1261"/>
      <c r="V2" s="1261"/>
      <c r="W2" s="1261"/>
      <c r="X2" s="1261"/>
      <c r="Y2" s="1261"/>
      <c r="Z2" s="1261"/>
      <c r="AA2" s="1261"/>
      <c r="AB2" s="1261"/>
      <c r="AC2" s="1261"/>
      <c r="AD2" s="1278"/>
      <c r="AE2" s="1261"/>
    </row>
    <row r="3" spans="1:31" s="151" customFormat="1" ht="17.100000000000001" customHeight="1" x14ac:dyDescent="0.2">
      <c r="A3" s="209"/>
      <c r="B3" s="1264"/>
      <c r="C3" s="1220" t="s">
        <v>2860</v>
      </c>
      <c r="D3" s="1265"/>
      <c r="E3" s="1264"/>
      <c r="F3" s="1266"/>
      <c r="G3" s="1266"/>
      <c r="H3" s="1267"/>
      <c r="I3" s="1266"/>
      <c r="J3" s="1266"/>
      <c r="K3" s="1268"/>
      <c r="L3" s="1268"/>
      <c r="M3" s="1268"/>
      <c r="N3" s="1267"/>
      <c r="O3" s="1268"/>
      <c r="P3" s="1266"/>
      <c r="Q3" s="1266"/>
      <c r="R3" s="1266"/>
      <c r="S3" s="1268"/>
      <c r="T3" s="1267"/>
      <c r="U3" s="1267"/>
      <c r="V3" s="1267"/>
      <c r="W3" s="1267"/>
      <c r="X3" s="1267"/>
      <c r="Y3" s="1267"/>
      <c r="Z3" s="1267"/>
      <c r="AA3" s="1267"/>
      <c r="AB3" s="1267"/>
      <c r="AC3" s="1267"/>
      <c r="AD3" s="1223" t="s">
        <v>75</v>
      </c>
      <c r="AE3" s="1267"/>
    </row>
    <row r="4" spans="1:31" s="146" customFormat="1" ht="15" customHeight="1" x14ac:dyDescent="0.2">
      <c r="A4" s="162"/>
      <c r="B4" s="1224"/>
      <c r="C4" s="1225" t="s">
        <v>2861</v>
      </c>
      <c r="D4" s="1226"/>
      <c r="E4" s="1227"/>
      <c r="F4" s="1269"/>
      <c r="G4" s="1269"/>
      <c r="H4" s="1270"/>
      <c r="I4" s="1269"/>
      <c r="J4" s="1269"/>
      <c r="K4" s="1271"/>
      <c r="L4" s="1271"/>
      <c r="M4" s="1271"/>
      <c r="N4" s="1270"/>
      <c r="O4" s="1271"/>
      <c r="P4" s="1272"/>
      <c r="Q4" s="1272"/>
      <c r="R4" s="1272"/>
      <c r="S4" s="1272"/>
      <c r="T4" s="1269"/>
      <c r="U4" s="1269"/>
      <c r="V4" s="1269"/>
      <c r="W4" s="1269"/>
      <c r="X4" s="1269"/>
      <c r="Y4" s="1269"/>
      <c r="Z4" s="1269"/>
      <c r="AA4" s="1269"/>
      <c r="AB4" s="1269"/>
      <c r="AC4" s="1269"/>
      <c r="AD4" s="1229" t="s">
        <v>245</v>
      </c>
      <c r="AE4" s="1272"/>
    </row>
    <row r="5" spans="1:31" s="146" customFormat="1" ht="11.1" customHeight="1" x14ac:dyDescent="0.2">
      <c r="A5" s="162"/>
      <c r="B5" s="1227"/>
      <c r="C5" s="1230" t="s">
        <v>2862</v>
      </c>
      <c r="D5" s="1227"/>
      <c r="E5" s="1227"/>
      <c r="F5" s="1270"/>
      <c r="G5" s="1273"/>
      <c r="H5" s="1270"/>
      <c r="I5" s="1273"/>
      <c r="J5" s="1273"/>
      <c r="K5" s="1273"/>
      <c r="L5" s="1273"/>
      <c r="M5" s="1273"/>
      <c r="N5" s="1270"/>
      <c r="O5" s="1270"/>
      <c r="P5" s="1270"/>
      <c r="Q5" s="1270"/>
      <c r="R5" s="1270"/>
      <c r="S5" s="1270"/>
      <c r="T5" s="1279"/>
      <c r="U5" s="1279"/>
      <c r="V5" s="1269"/>
      <c r="W5" s="1269"/>
      <c r="X5" s="1269"/>
      <c r="Y5" s="1269"/>
      <c r="Z5" s="1269"/>
      <c r="AA5" s="1269"/>
      <c r="AB5" s="1269"/>
      <c r="AC5" s="1269"/>
      <c r="AD5" s="1233" t="s">
        <v>2863</v>
      </c>
      <c r="AE5" s="1272"/>
    </row>
    <row r="6" spans="1:31" s="166" customFormat="1" ht="17.100000000000001" hidden="1" customHeight="1" x14ac:dyDescent="0.2">
      <c r="A6" s="209"/>
      <c r="B6" s="1264"/>
      <c r="C6" s="1220" t="s">
        <v>2864</v>
      </c>
      <c r="D6" s="1265"/>
      <c r="E6" s="1264"/>
      <c r="F6" s="1266"/>
      <c r="G6" s="1266"/>
      <c r="H6" s="1267"/>
      <c r="I6" s="1266"/>
      <c r="J6" s="1266"/>
      <c r="K6" s="1280"/>
      <c r="L6" s="1280"/>
      <c r="M6" s="1280"/>
      <c r="N6" s="1267"/>
      <c r="O6" s="1274"/>
      <c r="P6" s="1266"/>
      <c r="Q6" s="1266"/>
      <c r="R6" s="1266"/>
      <c r="S6" s="1268"/>
      <c r="T6" s="1267"/>
      <c r="U6" s="1267"/>
      <c r="V6" s="1267"/>
      <c r="W6" s="1267"/>
      <c r="X6" s="1267"/>
      <c r="Y6" s="1267"/>
      <c r="Z6" s="1267"/>
      <c r="AA6" s="1267"/>
      <c r="AB6" s="1267"/>
      <c r="AC6" s="1267"/>
      <c r="AD6" s="1223" t="s">
        <v>76</v>
      </c>
      <c r="AE6" s="1267"/>
    </row>
    <row r="7" spans="1:31" s="167" customFormat="1" ht="15" hidden="1" customHeight="1" x14ac:dyDescent="0.2">
      <c r="A7" s="162"/>
      <c r="B7" s="1224"/>
      <c r="C7" s="1225" t="s">
        <v>2865</v>
      </c>
      <c r="D7" s="1226"/>
      <c r="E7" s="1227"/>
      <c r="F7" s="1269"/>
      <c r="G7" s="1269"/>
      <c r="H7" s="1270"/>
      <c r="I7" s="1269"/>
      <c r="J7" s="1269"/>
      <c r="K7" s="1281"/>
      <c r="L7" s="1281"/>
      <c r="M7" s="1281"/>
      <c r="N7" s="1270"/>
      <c r="O7" s="1271"/>
      <c r="P7" s="1272"/>
      <c r="Q7" s="1272"/>
      <c r="R7" s="1272"/>
      <c r="S7" s="1272"/>
      <c r="T7" s="1269"/>
      <c r="U7" s="1269"/>
      <c r="V7" s="1269"/>
      <c r="W7" s="1269"/>
      <c r="X7" s="1269"/>
      <c r="Y7" s="1269"/>
      <c r="Z7" s="1269"/>
      <c r="AA7" s="1269"/>
      <c r="AB7" s="1269"/>
      <c r="AC7" s="1269"/>
      <c r="AD7" s="1229"/>
      <c r="AE7" s="1272"/>
    </row>
    <row r="8" spans="1:31" s="167" customFormat="1" ht="11.1" hidden="1" customHeight="1" x14ac:dyDescent="0.2">
      <c r="A8" s="162"/>
      <c r="B8" s="1227"/>
      <c r="C8" s="1230" t="s">
        <v>2866</v>
      </c>
      <c r="D8" s="1227"/>
      <c r="E8" s="1227"/>
      <c r="F8" s="1270"/>
      <c r="G8" s="1270"/>
      <c r="H8" s="1270"/>
      <c r="I8" s="1270"/>
      <c r="J8" s="1270"/>
      <c r="K8" s="1273"/>
      <c r="L8" s="1273"/>
      <c r="M8" s="1273"/>
      <c r="N8" s="1270"/>
      <c r="O8" s="1270"/>
      <c r="P8" s="1270"/>
      <c r="Q8" s="1270"/>
      <c r="R8" s="1270"/>
      <c r="S8" s="1270"/>
      <c r="T8" s="1279"/>
      <c r="U8" s="1279"/>
      <c r="V8" s="1269"/>
      <c r="W8" s="1269"/>
      <c r="X8" s="1269"/>
      <c r="Y8" s="1269"/>
      <c r="Z8" s="1269"/>
      <c r="AA8" s="1269"/>
      <c r="AB8" s="1269"/>
      <c r="AC8" s="1269"/>
      <c r="AD8" s="1233" t="s">
        <v>2867</v>
      </c>
      <c r="AE8" s="1272"/>
    </row>
    <row r="9" spans="1:31" s="168" customFormat="1" ht="3.95" customHeight="1" x14ac:dyDescent="0.2">
      <c r="A9" s="131"/>
      <c r="B9" s="1221"/>
      <c r="C9" s="1221"/>
      <c r="D9" s="1219"/>
      <c r="E9" s="1219"/>
      <c r="F9" s="1275"/>
      <c r="G9" s="1275"/>
      <c r="H9" s="1275"/>
      <c r="I9" s="1275"/>
      <c r="J9" s="1275"/>
      <c r="K9" s="1275"/>
      <c r="L9" s="1275"/>
      <c r="M9" s="1275"/>
      <c r="N9" s="1275"/>
      <c r="O9" s="1275"/>
      <c r="P9" s="1275"/>
      <c r="Q9" s="1275"/>
      <c r="R9" s="1275"/>
      <c r="S9" s="1275"/>
      <c r="T9" s="1282"/>
      <c r="U9" s="1282"/>
      <c r="V9" s="1276"/>
      <c r="W9" s="1277"/>
      <c r="X9" s="1277"/>
      <c r="Y9" s="1277"/>
      <c r="Z9" s="1277"/>
      <c r="AA9" s="1277"/>
      <c r="AB9" s="1277"/>
      <c r="AC9" s="1277"/>
      <c r="AD9" s="1277"/>
      <c r="AE9" s="1277"/>
    </row>
    <row r="10" spans="1:31" s="2" customFormat="1" ht="5.0999999999999996" customHeight="1" x14ac:dyDescent="0.2">
      <c r="A10" s="214"/>
      <c r="B10" s="227"/>
      <c r="C10" s="197"/>
      <c r="D10" s="227"/>
      <c r="E10" s="227"/>
      <c r="F10" s="227"/>
      <c r="G10" s="227"/>
      <c r="H10" s="227"/>
      <c r="I10" s="227"/>
      <c r="J10" s="227"/>
      <c r="K10" s="228"/>
      <c r="L10" s="228"/>
      <c r="M10" s="228"/>
      <c r="N10" s="228"/>
      <c r="O10" s="238"/>
      <c r="P10" s="238"/>
      <c r="Q10" s="238"/>
      <c r="R10" s="238"/>
      <c r="S10" s="238"/>
      <c r="T10" s="238"/>
      <c r="U10" s="238"/>
      <c r="V10" s="238"/>
      <c r="W10" s="238"/>
      <c r="X10" s="238"/>
      <c r="Y10" s="238"/>
      <c r="Z10" s="238"/>
      <c r="AA10" s="238"/>
      <c r="AB10" s="238"/>
      <c r="AC10" s="238"/>
      <c r="AD10" s="238"/>
      <c r="AE10" s="227"/>
    </row>
    <row r="11" spans="1:31" s="4" customFormat="1" x14ac:dyDescent="0.2">
      <c r="A11" s="95"/>
      <c r="B11" s="227"/>
      <c r="C11" s="197"/>
      <c r="D11" s="193"/>
      <c r="E11" s="234" t="s">
        <v>448</v>
      </c>
      <c r="F11" s="227"/>
      <c r="G11" s="227"/>
      <c r="H11" s="234"/>
      <c r="I11" s="514"/>
      <c r="J11" s="227"/>
      <c r="K11" s="228"/>
      <c r="L11" s="228"/>
      <c r="M11" s="228"/>
      <c r="N11" s="228"/>
      <c r="O11" s="238"/>
      <c r="P11" s="238"/>
      <c r="Q11" s="238"/>
      <c r="R11" s="238"/>
      <c r="S11" s="238"/>
      <c r="T11" s="238"/>
      <c r="U11" s="238"/>
      <c r="V11" s="238"/>
      <c r="W11" s="238"/>
      <c r="X11" s="238"/>
      <c r="Y11" s="238"/>
      <c r="Z11" s="238"/>
      <c r="AA11" s="238"/>
      <c r="AB11" s="238"/>
      <c r="AC11" s="238"/>
      <c r="AD11" s="238"/>
      <c r="AE11" s="227"/>
    </row>
    <row r="12" spans="1:31" s="4" customFormat="1" ht="5.0999999999999996" customHeight="1" x14ac:dyDescent="0.2">
      <c r="A12" s="95"/>
      <c r="B12" s="227"/>
      <c r="C12" s="197"/>
      <c r="D12" s="193"/>
      <c r="E12" s="227"/>
      <c r="F12" s="227"/>
      <c r="G12" s="227"/>
      <c r="H12" s="227"/>
      <c r="I12" s="514"/>
      <c r="J12" s="227"/>
      <c r="K12" s="228"/>
      <c r="L12" s="228"/>
      <c r="M12" s="228"/>
      <c r="N12" s="228"/>
      <c r="O12" s="228"/>
      <c r="P12" s="228"/>
      <c r="Q12" s="228"/>
      <c r="R12" s="228"/>
      <c r="S12" s="228"/>
      <c r="T12" s="228"/>
      <c r="U12" s="228"/>
      <c r="V12" s="228"/>
      <c r="W12" s="228"/>
      <c r="X12" s="228"/>
      <c r="Y12" s="228"/>
      <c r="Z12" s="228"/>
      <c r="AA12" s="228"/>
      <c r="AB12" s="228"/>
      <c r="AC12" s="228"/>
      <c r="AD12" s="228"/>
      <c r="AE12" s="227"/>
    </row>
    <row r="13" spans="1:31" s="4" customFormat="1" x14ac:dyDescent="0.2">
      <c r="A13" s="95"/>
      <c r="B13" s="227"/>
      <c r="C13" s="197"/>
      <c r="D13" s="193"/>
      <c r="E13" s="227"/>
      <c r="F13" s="227"/>
      <c r="G13" s="227"/>
      <c r="H13" s="227"/>
      <c r="I13" s="514"/>
      <c r="J13" s="227"/>
      <c r="K13" s="228"/>
      <c r="L13" s="228"/>
      <c r="M13" s="228"/>
      <c r="N13" s="39" t="s">
        <v>2174</v>
      </c>
      <c r="O13" s="11"/>
      <c r="P13" s="12"/>
      <c r="Q13" s="228"/>
      <c r="R13" s="1357" t="s">
        <v>78</v>
      </c>
      <c r="S13" s="1357" t="s">
        <v>1997</v>
      </c>
      <c r="T13" s="1357" t="s">
        <v>79</v>
      </c>
      <c r="U13" s="228"/>
      <c r="V13" s="39" t="s">
        <v>2173</v>
      </c>
      <c r="W13" s="11"/>
      <c r="X13" s="12"/>
      <c r="Y13" s="228"/>
      <c r="Z13" s="39" t="s">
        <v>1998</v>
      </c>
      <c r="AA13" s="11"/>
      <c r="AB13" s="11"/>
      <c r="AC13" s="11"/>
      <c r="AD13" s="12"/>
      <c r="AE13" s="227"/>
    </row>
    <row r="14" spans="1:31" s="4" customFormat="1" ht="18" x14ac:dyDescent="0.2">
      <c r="A14" s="95"/>
      <c r="B14" s="227"/>
      <c r="C14" s="197"/>
      <c r="D14" s="193"/>
      <c r="E14" s="234" t="s">
        <v>77</v>
      </c>
      <c r="F14" s="227"/>
      <c r="G14" s="227"/>
      <c r="H14" s="227"/>
      <c r="I14" s="514"/>
      <c r="J14" s="227"/>
      <c r="K14" s="227"/>
      <c r="L14" s="227"/>
      <c r="M14" s="227"/>
      <c r="N14" s="37" t="s">
        <v>152</v>
      </c>
      <c r="O14" s="37" t="s">
        <v>671</v>
      </c>
      <c r="P14" s="37" t="s">
        <v>186</v>
      </c>
      <c r="Q14" s="284"/>
      <c r="R14" s="1359"/>
      <c r="S14" s="1359"/>
      <c r="T14" s="1359"/>
      <c r="U14" s="284"/>
      <c r="V14" s="37" t="s">
        <v>152</v>
      </c>
      <c r="W14" s="37" t="s">
        <v>671</v>
      </c>
      <c r="X14" s="37" t="s">
        <v>186</v>
      </c>
      <c r="Y14" s="284"/>
      <c r="Z14" s="10" t="s">
        <v>1859</v>
      </c>
      <c r="AA14" s="10" t="s">
        <v>761</v>
      </c>
      <c r="AB14" s="10" t="s">
        <v>2384</v>
      </c>
      <c r="AC14" s="10" t="s">
        <v>2385</v>
      </c>
      <c r="AD14" s="10" t="s">
        <v>1369</v>
      </c>
      <c r="AE14" s="227"/>
    </row>
    <row r="15" spans="1:31" s="4" customFormat="1" hidden="1" x14ac:dyDescent="0.2">
      <c r="A15" s="95" t="s">
        <v>1188</v>
      </c>
      <c r="B15" s="227"/>
      <c r="C15" s="197"/>
      <c r="D15" s="193"/>
      <c r="E15" s="227"/>
      <c r="F15" s="227"/>
      <c r="G15" s="227"/>
      <c r="H15" s="227"/>
      <c r="I15" s="514"/>
      <c r="J15" s="227"/>
      <c r="K15" s="227"/>
      <c r="L15" s="227"/>
      <c r="M15" s="227"/>
      <c r="N15" s="37"/>
      <c r="O15" s="37"/>
      <c r="P15" s="37"/>
      <c r="Q15" s="284"/>
      <c r="R15" s="246"/>
      <c r="S15" s="246"/>
      <c r="T15" s="246"/>
      <c r="U15" s="284"/>
      <c r="V15" s="37"/>
      <c r="W15" s="37"/>
      <c r="X15" s="37"/>
      <c r="Y15" s="284"/>
      <c r="Z15" s="37"/>
      <c r="AA15" s="37"/>
      <c r="AB15" s="37"/>
      <c r="AC15" s="37"/>
      <c r="AD15" s="37"/>
      <c r="AE15" s="227"/>
    </row>
    <row r="16" spans="1:31" s="4" customFormat="1" hidden="1" x14ac:dyDescent="0.2">
      <c r="A16" s="95" t="s">
        <v>1188</v>
      </c>
      <c r="B16" s="227"/>
      <c r="C16" s="197"/>
      <c r="D16" s="193"/>
      <c r="E16" s="227"/>
      <c r="F16" s="227"/>
      <c r="G16" s="227"/>
      <c r="H16" s="227"/>
      <c r="I16" s="514"/>
      <c r="J16" s="227"/>
      <c r="K16" s="227"/>
      <c r="L16" s="227"/>
      <c r="M16" s="227"/>
      <c r="N16" s="37"/>
      <c r="O16" s="37"/>
      <c r="P16" s="37"/>
      <c r="Q16" s="284"/>
      <c r="R16" s="246"/>
      <c r="S16" s="246"/>
      <c r="T16" s="246"/>
      <c r="U16" s="284"/>
      <c r="V16" s="37"/>
      <c r="W16" s="37"/>
      <c r="X16" s="37"/>
      <c r="Y16" s="284"/>
      <c r="Z16" s="37"/>
      <c r="AA16" s="37"/>
      <c r="AB16" s="37"/>
      <c r="AC16" s="37"/>
      <c r="AD16" s="37"/>
      <c r="AE16" s="227"/>
    </row>
    <row r="17" spans="1:31" s="4" customFormat="1" ht="11.1" customHeight="1" x14ac:dyDescent="0.2">
      <c r="A17" s="95"/>
      <c r="B17" s="227"/>
      <c r="C17" s="197"/>
      <c r="D17" s="193"/>
      <c r="E17" s="234"/>
      <c r="F17" s="227"/>
      <c r="G17" s="227"/>
      <c r="H17" s="234"/>
      <c r="I17" s="514"/>
      <c r="J17" s="227"/>
      <c r="K17" s="227"/>
      <c r="L17" s="227"/>
      <c r="M17" s="227"/>
      <c r="N17" s="46">
        <v>3</v>
      </c>
      <c r="O17" s="46">
        <v>4</v>
      </c>
      <c r="P17" s="37">
        <v>5</v>
      </c>
      <c r="Q17" s="227"/>
      <c r="R17" s="46">
        <v>2</v>
      </c>
      <c r="S17" s="46">
        <v>6</v>
      </c>
      <c r="T17" s="46">
        <v>7</v>
      </c>
      <c r="U17" s="227"/>
      <c r="V17" s="46">
        <v>8</v>
      </c>
      <c r="W17" s="46">
        <v>9</v>
      </c>
      <c r="X17" s="37">
        <v>10</v>
      </c>
      <c r="Y17" s="227"/>
      <c r="Z17" s="37">
        <v>11</v>
      </c>
      <c r="AA17" s="37">
        <v>12</v>
      </c>
      <c r="AB17" s="37">
        <v>13</v>
      </c>
      <c r="AC17" s="37">
        <v>14</v>
      </c>
      <c r="AD17" s="37">
        <v>15</v>
      </c>
      <c r="AE17" s="227"/>
    </row>
    <row r="18" spans="1:31" s="4" customFormat="1" ht="11.1" customHeight="1" x14ac:dyDescent="0.2">
      <c r="A18" s="95"/>
      <c r="B18" s="227"/>
      <c r="C18" s="197"/>
      <c r="D18" s="193"/>
      <c r="E18" s="234"/>
      <c r="F18" s="227"/>
      <c r="G18" s="227"/>
      <c r="H18" s="227"/>
      <c r="I18" s="514"/>
      <c r="J18" s="227"/>
      <c r="K18" s="228"/>
      <c r="L18" s="228"/>
      <c r="M18" s="228"/>
      <c r="N18" s="13" t="s">
        <v>1476</v>
      </c>
      <c r="O18" s="13" t="s">
        <v>1476</v>
      </c>
      <c r="P18" s="47" t="s">
        <v>1476</v>
      </c>
      <c r="Q18" s="228"/>
      <c r="R18" s="13" t="s">
        <v>1476</v>
      </c>
      <c r="S18" s="13" t="s">
        <v>1476</v>
      </c>
      <c r="T18" s="13" t="s">
        <v>1476</v>
      </c>
      <c r="U18" s="228"/>
      <c r="V18" s="13" t="s">
        <v>1476</v>
      </c>
      <c r="W18" s="13" t="s">
        <v>1476</v>
      </c>
      <c r="X18" s="47" t="s">
        <v>1476</v>
      </c>
      <c r="Y18" s="228"/>
      <c r="Z18" s="47" t="s">
        <v>1476</v>
      </c>
      <c r="AA18" s="47" t="s">
        <v>1476</v>
      </c>
      <c r="AB18" s="47" t="s">
        <v>1476</v>
      </c>
      <c r="AC18" s="47" t="s">
        <v>1476</v>
      </c>
      <c r="AD18" s="47" t="s">
        <v>1476</v>
      </c>
      <c r="AE18" s="227"/>
    </row>
    <row r="19" spans="1:31" s="4" customFormat="1" ht="9.9499999999999993" customHeight="1" x14ac:dyDescent="0.2">
      <c r="A19" s="95"/>
      <c r="B19" s="227"/>
      <c r="C19" s="197" t="s">
        <v>540</v>
      </c>
      <c r="D19" s="193"/>
      <c r="E19" s="234" t="s">
        <v>616</v>
      </c>
      <c r="F19" s="227"/>
      <c r="G19" s="227"/>
      <c r="H19" s="227"/>
      <c r="I19" s="514"/>
      <c r="J19" s="227"/>
      <c r="K19" s="228"/>
      <c r="L19" s="228"/>
      <c r="M19" s="228" t="s">
        <v>1625</v>
      </c>
      <c r="N19" s="593">
        <v>2071</v>
      </c>
      <c r="O19" s="593">
        <v>577</v>
      </c>
      <c r="P19" s="593"/>
      <c r="Q19" s="594"/>
      <c r="R19" s="595">
        <v>2648</v>
      </c>
      <c r="S19" s="593"/>
      <c r="T19" s="597">
        <v>2648</v>
      </c>
      <c r="U19" s="594"/>
      <c r="V19" s="593">
        <v>2071</v>
      </c>
      <c r="W19" s="593">
        <v>577</v>
      </c>
      <c r="X19" s="593"/>
      <c r="Y19" s="594"/>
      <c r="Z19" s="593"/>
      <c r="AA19" s="593"/>
      <c r="AB19" s="593"/>
      <c r="AC19" s="593"/>
      <c r="AD19" s="593"/>
      <c r="AE19" s="227"/>
    </row>
    <row r="20" spans="1:31" s="4" customFormat="1" ht="9.9499999999999993" customHeight="1" x14ac:dyDescent="0.2">
      <c r="A20" s="95"/>
      <c r="B20" s="227"/>
      <c r="C20" s="197" t="s">
        <v>2008</v>
      </c>
      <c r="D20" s="193"/>
      <c r="E20" s="234" t="s">
        <v>617</v>
      </c>
      <c r="F20" s="227"/>
      <c r="G20" s="227"/>
      <c r="H20" s="227"/>
      <c r="I20" s="514"/>
      <c r="J20" s="227"/>
      <c r="K20" s="228"/>
      <c r="L20" s="228"/>
      <c r="M20" s="228" t="s">
        <v>1625</v>
      </c>
      <c r="N20" s="593">
        <v>3547</v>
      </c>
      <c r="O20" s="593">
        <v>1134</v>
      </c>
      <c r="P20" s="593"/>
      <c r="Q20" s="594"/>
      <c r="R20" s="595">
        <v>4681</v>
      </c>
      <c r="S20" s="593"/>
      <c r="T20" s="597">
        <v>4681</v>
      </c>
      <c r="U20" s="594"/>
      <c r="V20" s="593">
        <v>3547</v>
      </c>
      <c r="W20" s="593">
        <v>1134</v>
      </c>
      <c r="X20" s="593"/>
      <c r="Y20" s="594"/>
      <c r="Z20" s="593"/>
      <c r="AA20" s="593"/>
      <c r="AB20" s="593"/>
      <c r="AC20" s="593"/>
      <c r="AD20" s="593"/>
      <c r="AE20" s="227"/>
    </row>
    <row r="21" spans="1:31" s="4" customFormat="1" ht="9.9499999999999993" customHeight="1" x14ac:dyDescent="0.2">
      <c r="A21" s="95"/>
      <c r="B21" s="227"/>
      <c r="C21" s="197"/>
      <c r="D21" s="193"/>
      <c r="E21" s="234" t="s">
        <v>2504</v>
      </c>
      <c r="F21" s="227"/>
      <c r="G21" s="227"/>
      <c r="H21" s="227"/>
      <c r="I21" s="514"/>
      <c r="J21" s="227"/>
      <c r="K21" s="228"/>
      <c r="L21" s="228"/>
      <c r="M21" s="228"/>
      <c r="N21" s="594"/>
      <c r="O21" s="594"/>
      <c r="P21" s="594"/>
      <c r="Q21" s="594"/>
      <c r="R21" s="594"/>
      <c r="S21" s="594"/>
      <c r="T21" s="594"/>
      <c r="U21" s="594"/>
      <c r="V21" s="594"/>
      <c r="W21" s="594"/>
      <c r="X21" s="594"/>
      <c r="Y21" s="594"/>
      <c r="Z21" s="594"/>
      <c r="AA21" s="594"/>
      <c r="AB21" s="594"/>
      <c r="AC21" s="594"/>
      <c r="AD21" s="594"/>
      <c r="AE21" s="227"/>
    </row>
    <row r="22" spans="1:31" s="4" customFormat="1" ht="9.9499999999999993" customHeight="1" x14ac:dyDescent="0.2">
      <c r="A22" s="95"/>
      <c r="B22" s="227"/>
      <c r="C22" s="197"/>
      <c r="D22" s="193"/>
      <c r="E22" s="389" t="s">
        <v>2794</v>
      </c>
      <c r="F22" s="227"/>
      <c r="G22" s="227"/>
      <c r="H22" s="389"/>
      <c r="I22" s="514"/>
      <c r="J22" s="227"/>
      <c r="K22" s="228"/>
      <c r="L22" s="228"/>
      <c r="M22" s="228"/>
      <c r="N22" s="594"/>
      <c r="O22" s="594"/>
      <c r="P22" s="594"/>
      <c r="Q22" s="594"/>
      <c r="R22" s="594"/>
      <c r="S22" s="594"/>
      <c r="T22" s="594"/>
      <c r="U22" s="594"/>
      <c r="V22" s="594"/>
      <c r="W22" s="594"/>
      <c r="X22" s="594"/>
      <c r="Y22" s="594"/>
      <c r="Z22" s="594"/>
      <c r="AA22" s="594"/>
      <c r="AB22" s="594"/>
      <c r="AC22" s="594"/>
      <c r="AD22" s="594"/>
      <c r="AE22" s="227"/>
    </row>
    <row r="23" spans="1:31" s="4" customFormat="1" ht="9.9499999999999993" customHeight="1" x14ac:dyDescent="0.2">
      <c r="A23" s="95"/>
      <c r="B23" s="227"/>
      <c r="C23" s="197" t="s">
        <v>2009</v>
      </c>
      <c r="D23" s="193"/>
      <c r="E23" s="583" t="s">
        <v>833</v>
      </c>
      <c r="F23" s="227"/>
      <c r="G23" s="227"/>
      <c r="H23" s="583"/>
      <c r="I23" s="514"/>
      <c r="J23" s="227"/>
      <c r="K23" s="228"/>
      <c r="L23" s="228"/>
      <c r="M23" s="228" t="s">
        <v>1625</v>
      </c>
      <c r="N23" s="593"/>
      <c r="O23" s="593"/>
      <c r="P23" s="593"/>
      <c r="Q23" s="594"/>
      <c r="R23" s="595">
        <v>0</v>
      </c>
      <c r="S23" s="593"/>
      <c r="T23" s="597">
        <v>0</v>
      </c>
      <c r="U23" s="594"/>
      <c r="V23" s="593"/>
      <c r="W23" s="593"/>
      <c r="X23" s="593"/>
      <c r="Y23" s="594"/>
      <c r="Z23" s="593"/>
      <c r="AA23" s="593"/>
      <c r="AB23" s="593"/>
      <c r="AC23" s="593"/>
      <c r="AD23" s="593"/>
      <c r="AE23" s="227"/>
    </row>
    <row r="24" spans="1:31" s="4" customFormat="1" ht="9.9499999999999993" customHeight="1" x14ac:dyDescent="0.2">
      <c r="A24" s="95"/>
      <c r="B24" s="227"/>
      <c r="C24" s="197" t="s">
        <v>1172</v>
      </c>
      <c r="D24" s="193"/>
      <c r="E24" s="583" t="s">
        <v>2202</v>
      </c>
      <c r="F24" s="227"/>
      <c r="G24" s="227"/>
      <c r="H24" s="583"/>
      <c r="I24" s="514"/>
      <c r="J24" s="227"/>
      <c r="K24" s="228"/>
      <c r="L24" s="228"/>
      <c r="M24" s="228" t="s">
        <v>1625</v>
      </c>
      <c r="N24" s="593">
        <v>34004</v>
      </c>
      <c r="O24" s="593">
        <v>23929</v>
      </c>
      <c r="P24" s="593">
        <v>269</v>
      </c>
      <c r="Q24" s="594"/>
      <c r="R24" s="595">
        <v>58202</v>
      </c>
      <c r="S24" s="593"/>
      <c r="T24" s="597">
        <v>58202</v>
      </c>
      <c r="U24" s="594"/>
      <c r="V24" s="593">
        <v>34004</v>
      </c>
      <c r="W24" s="593">
        <v>23929</v>
      </c>
      <c r="X24" s="593">
        <v>269</v>
      </c>
      <c r="Y24" s="594"/>
      <c r="Z24" s="593">
        <v>269</v>
      </c>
      <c r="AA24" s="593"/>
      <c r="AB24" s="593"/>
      <c r="AC24" s="593"/>
      <c r="AD24" s="593"/>
      <c r="AE24" s="227"/>
    </row>
    <row r="25" spans="1:31" s="4" customFormat="1" ht="9.9499999999999993" customHeight="1" x14ac:dyDescent="0.2">
      <c r="A25" s="95"/>
      <c r="B25" s="227"/>
      <c r="C25" s="197" t="s">
        <v>1173</v>
      </c>
      <c r="D25" s="193"/>
      <c r="E25" s="389" t="s">
        <v>2421</v>
      </c>
      <c r="F25" s="227"/>
      <c r="G25" s="227"/>
      <c r="H25" s="389"/>
      <c r="I25" s="514"/>
      <c r="J25" s="227"/>
      <c r="K25" s="228"/>
      <c r="L25" s="228"/>
      <c r="M25" s="228" t="s">
        <v>1625</v>
      </c>
      <c r="N25" s="595">
        <v>0</v>
      </c>
      <c r="O25" s="595">
        <v>0</v>
      </c>
      <c r="P25" s="595">
        <v>0</v>
      </c>
      <c r="Q25" s="594"/>
      <c r="R25" s="595">
        <v>0</v>
      </c>
      <c r="S25" s="593"/>
      <c r="T25" s="597">
        <v>0</v>
      </c>
      <c r="U25" s="594"/>
      <c r="V25" s="593"/>
      <c r="W25" s="593"/>
      <c r="X25" s="593"/>
      <c r="Y25" s="594"/>
      <c r="Z25" s="593"/>
      <c r="AA25" s="593"/>
      <c r="AB25" s="593"/>
      <c r="AC25" s="593"/>
      <c r="AD25" s="593"/>
      <c r="AE25" s="227"/>
    </row>
    <row r="26" spans="1:31" s="4" customFormat="1" ht="9.9499999999999993" customHeight="1" x14ac:dyDescent="0.2">
      <c r="A26" s="95"/>
      <c r="B26" s="227"/>
      <c r="C26" s="197" t="s">
        <v>1404</v>
      </c>
      <c r="D26" s="193"/>
      <c r="E26" s="389" t="s">
        <v>2024</v>
      </c>
      <c r="F26" s="227"/>
      <c r="G26" s="227"/>
      <c r="H26" s="389"/>
      <c r="I26" s="514"/>
      <c r="J26" s="227"/>
      <c r="K26" s="228"/>
      <c r="L26" s="228"/>
      <c r="M26" s="228" t="s">
        <v>1625</v>
      </c>
      <c r="N26" s="595">
        <v>0</v>
      </c>
      <c r="O26" s="595">
        <v>0</v>
      </c>
      <c r="P26" s="595">
        <v>0</v>
      </c>
      <c r="Q26" s="594"/>
      <c r="R26" s="595">
        <v>0</v>
      </c>
      <c r="S26" s="593"/>
      <c r="T26" s="597">
        <v>0</v>
      </c>
      <c r="U26" s="594"/>
      <c r="V26" s="593"/>
      <c r="W26" s="593"/>
      <c r="X26" s="593"/>
      <c r="Y26" s="594"/>
      <c r="Z26" s="593"/>
      <c r="AA26" s="593"/>
      <c r="AB26" s="593"/>
      <c r="AC26" s="593"/>
      <c r="AD26" s="593"/>
      <c r="AE26" s="227"/>
    </row>
    <row r="27" spans="1:31" s="4" customFormat="1" ht="9.9499999999999993" customHeight="1" x14ac:dyDescent="0.2">
      <c r="A27" s="95"/>
      <c r="B27" s="227"/>
      <c r="C27" s="197" t="s">
        <v>1405</v>
      </c>
      <c r="D27" s="193"/>
      <c r="E27" s="389" t="s">
        <v>2025</v>
      </c>
      <c r="F27" s="227"/>
      <c r="G27" s="227"/>
      <c r="H27" s="389"/>
      <c r="I27" s="514"/>
      <c r="J27" s="227"/>
      <c r="K27" s="228"/>
      <c r="L27" s="228"/>
      <c r="M27" s="228" t="s">
        <v>1625</v>
      </c>
      <c r="N27" s="595">
        <v>0</v>
      </c>
      <c r="O27" s="595">
        <v>0</v>
      </c>
      <c r="P27" s="595">
        <v>0</v>
      </c>
      <c r="Q27" s="594"/>
      <c r="R27" s="595">
        <v>0</v>
      </c>
      <c r="S27" s="593"/>
      <c r="T27" s="597">
        <v>0</v>
      </c>
      <c r="U27" s="594"/>
      <c r="V27" s="593"/>
      <c r="W27" s="593"/>
      <c r="X27" s="593"/>
      <c r="Y27" s="594"/>
      <c r="Z27" s="593"/>
      <c r="AA27" s="593"/>
      <c r="AB27" s="593"/>
      <c r="AC27" s="593"/>
      <c r="AD27" s="593"/>
      <c r="AE27" s="227"/>
    </row>
    <row r="28" spans="1:31" s="4" customFormat="1" ht="9.9499999999999993" customHeight="1" x14ac:dyDescent="0.2">
      <c r="A28" s="95"/>
      <c r="B28" s="227"/>
      <c r="C28" s="197" t="s">
        <v>2026</v>
      </c>
      <c r="D28" s="193"/>
      <c r="E28" s="389" t="s">
        <v>1403</v>
      </c>
      <c r="F28" s="227"/>
      <c r="G28" s="227"/>
      <c r="H28" s="389"/>
      <c r="I28" s="514"/>
      <c r="J28" s="227"/>
      <c r="K28" s="228"/>
      <c r="L28" s="228"/>
      <c r="M28" s="228" t="s">
        <v>1625</v>
      </c>
      <c r="N28" s="595">
        <v>146</v>
      </c>
      <c r="O28" s="595">
        <v>0</v>
      </c>
      <c r="P28" s="595">
        <v>0</v>
      </c>
      <c r="Q28" s="594"/>
      <c r="R28" s="595">
        <v>146</v>
      </c>
      <c r="S28" s="593"/>
      <c r="T28" s="597">
        <v>146</v>
      </c>
      <c r="U28" s="594"/>
      <c r="V28" s="593">
        <v>146</v>
      </c>
      <c r="W28" s="593"/>
      <c r="X28" s="593"/>
      <c r="Y28" s="594"/>
      <c r="Z28" s="593"/>
      <c r="AA28" s="593"/>
      <c r="AB28" s="593"/>
      <c r="AC28" s="593"/>
      <c r="AD28" s="593"/>
      <c r="AE28" s="227"/>
    </row>
    <row r="29" spans="1:31" s="4" customFormat="1" ht="9.9499999999999993" customHeight="1" x14ac:dyDescent="0.2">
      <c r="A29" s="95"/>
      <c r="B29" s="227"/>
      <c r="C29" s="197" t="s">
        <v>1174</v>
      </c>
      <c r="D29" s="193"/>
      <c r="E29" s="389" t="s">
        <v>1369</v>
      </c>
      <c r="F29" s="227"/>
      <c r="G29" s="227"/>
      <c r="H29" s="389"/>
      <c r="I29" s="532"/>
      <c r="J29" s="227" t="s">
        <v>2855</v>
      </c>
      <c r="K29" s="228"/>
      <c r="L29" s="228"/>
      <c r="M29" s="228" t="s">
        <v>1625</v>
      </c>
      <c r="N29" s="593"/>
      <c r="O29" s="593"/>
      <c r="P29" s="593"/>
      <c r="Q29" s="594"/>
      <c r="R29" s="595">
        <v>0</v>
      </c>
      <c r="S29" s="593"/>
      <c r="T29" s="597">
        <v>0</v>
      </c>
      <c r="U29" s="594"/>
      <c r="V29" s="593"/>
      <c r="W29" s="593"/>
      <c r="X29" s="593"/>
      <c r="Y29" s="594"/>
      <c r="Z29" s="593"/>
      <c r="AA29" s="593"/>
      <c r="AB29" s="593"/>
      <c r="AC29" s="593"/>
      <c r="AD29" s="593"/>
      <c r="AE29" s="227"/>
    </row>
    <row r="30" spans="1:31" s="4" customFormat="1" ht="9.9499999999999993" customHeight="1" x14ac:dyDescent="0.2">
      <c r="A30" s="95"/>
      <c r="B30" s="227"/>
      <c r="C30" s="197"/>
      <c r="D30" s="193"/>
      <c r="E30" s="234" t="s">
        <v>2318</v>
      </c>
      <c r="F30" s="227"/>
      <c r="G30" s="227"/>
      <c r="H30" s="227"/>
      <c r="I30" s="514"/>
      <c r="J30" s="227"/>
      <c r="K30" s="228"/>
      <c r="L30" s="228"/>
      <c r="M30" s="228"/>
      <c r="N30" s="594"/>
      <c r="O30" s="594"/>
      <c r="P30" s="594"/>
      <c r="Q30" s="594"/>
      <c r="R30" s="594"/>
      <c r="S30" s="594"/>
      <c r="T30" s="594"/>
      <c r="U30" s="594"/>
      <c r="V30" s="594"/>
      <c r="W30" s="594"/>
      <c r="X30" s="594"/>
      <c r="Y30" s="594"/>
      <c r="Z30" s="594"/>
      <c r="AA30" s="594"/>
      <c r="AB30" s="594"/>
      <c r="AC30" s="594"/>
      <c r="AD30" s="594"/>
      <c r="AE30" s="227"/>
    </row>
    <row r="31" spans="1:31" s="4" customFormat="1" ht="9.9499999999999993" customHeight="1" x14ac:dyDescent="0.2">
      <c r="A31" s="95"/>
      <c r="B31" s="227"/>
      <c r="C31" s="197" t="s">
        <v>2010</v>
      </c>
      <c r="D31" s="193"/>
      <c r="E31" s="389" t="s">
        <v>834</v>
      </c>
      <c r="F31" s="227"/>
      <c r="G31" s="227"/>
      <c r="H31" s="389"/>
      <c r="I31" s="514"/>
      <c r="J31" s="227"/>
      <c r="K31" s="228"/>
      <c r="L31" s="228"/>
      <c r="M31" s="228" t="s">
        <v>1625</v>
      </c>
      <c r="N31" s="593"/>
      <c r="O31" s="593"/>
      <c r="P31" s="593"/>
      <c r="Q31" s="594"/>
      <c r="R31" s="595">
        <v>0</v>
      </c>
      <c r="S31" s="593"/>
      <c r="T31" s="597">
        <v>0</v>
      </c>
      <c r="U31" s="594"/>
      <c r="V31" s="593"/>
      <c r="W31" s="593"/>
      <c r="X31" s="593"/>
      <c r="Y31" s="594"/>
      <c r="Z31" s="593"/>
      <c r="AA31" s="593"/>
      <c r="AB31" s="593"/>
      <c r="AC31" s="593"/>
      <c r="AD31" s="593"/>
      <c r="AE31" s="227"/>
    </row>
    <row r="32" spans="1:31" s="4" customFormat="1" ht="9.9499999999999993" customHeight="1" x14ac:dyDescent="0.2">
      <c r="A32" s="95"/>
      <c r="B32" s="227"/>
      <c r="C32" s="197" t="s">
        <v>2012</v>
      </c>
      <c r="D32" s="193"/>
      <c r="E32" s="389" t="s">
        <v>2691</v>
      </c>
      <c r="F32" s="227"/>
      <c r="G32" s="227"/>
      <c r="H32" s="389"/>
      <c r="I32" s="514"/>
      <c r="J32" s="227"/>
      <c r="K32" s="228"/>
      <c r="L32" s="228"/>
      <c r="M32" s="228" t="s">
        <v>1625</v>
      </c>
      <c r="N32" s="593">
        <v>1893</v>
      </c>
      <c r="O32" s="593">
        <v>1343</v>
      </c>
      <c r="P32" s="593"/>
      <c r="Q32" s="594"/>
      <c r="R32" s="595">
        <v>3236</v>
      </c>
      <c r="S32" s="593"/>
      <c r="T32" s="597">
        <v>3236</v>
      </c>
      <c r="U32" s="594"/>
      <c r="V32" s="593">
        <v>1893</v>
      </c>
      <c r="W32" s="593">
        <v>1343</v>
      </c>
      <c r="X32" s="593"/>
      <c r="Y32" s="594"/>
      <c r="Z32" s="593"/>
      <c r="AA32" s="593"/>
      <c r="AB32" s="593"/>
      <c r="AC32" s="593"/>
      <c r="AD32" s="593"/>
      <c r="AE32" s="227"/>
    </row>
    <row r="33" spans="1:31" s="4" customFormat="1" ht="9.9499999999999993" customHeight="1" x14ac:dyDescent="0.2">
      <c r="A33" s="95"/>
      <c r="B33" s="227"/>
      <c r="C33" s="197" t="s">
        <v>1734</v>
      </c>
      <c r="D33" s="193"/>
      <c r="E33" s="389" t="s">
        <v>2024</v>
      </c>
      <c r="F33" s="227"/>
      <c r="G33" s="227"/>
      <c r="H33" s="389"/>
      <c r="I33" s="514"/>
      <c r="J33" s="227"/>
      <c r="K33" s="228"/>
      <c r="L33" s="228"/>
      <c r="M33" s="228" t="s">
        <v>1625</v>
      </c>
      <c r="N33" s="595">
        <v>0</v>
      </c>
      <c r="O33" s="595">
        <v>0</v>
      </c>
      <c r="P33" s="595">
        <v>0</v>
      </c>
      <c r="Q33" s="594"/>
      <c r="R33" s="595">
        <v>0</v>
      </c>
      <c r="S33" s="593"/>
      <c r="T33" s="597">
        <v>0</v>
      </c>
      <c r="U33" s="594"/>
      <c r="V33" s="593"/>
      <c r="W33" s="593"/>
      <c r="X33" s="593"/>
      <c r="Y33" s="594"/>
      <c r="Z33" s="593"/>
      <c r="AA33" s="593"/>
      <c r="AB33" s="593"/>
      <c r="AC33" s="593"/>
      <c r="AD33" s="593"/>
      <c r="AE33" s="227"/>
    </row>
    <row r="34" spans="1:31" s="4" customFormat="1" ht="9.9499999999999993" customHeight="1" x14ac:dyDescent="0.2">
      <c r="A34" s="95"/>
      <c r="B34" s="227"/>
      <c r="C34" s="197" t="s">
        <v>1735</v>
      </c>
      <c r="D34" s="193"/>
      <c r="E34" s="389" t="s">
        <v>2025</v>
      </c>
      <c r="F34" s="227"/>
      <c r="G34" s="227"/>
      <c r="H34" s="389"/>
      <c r="I34" s="514"/>
      <c r="J34" s="227"/>
      <c r="K34" s="228"/>
      <c r="L34" s="228"/>
      <c r="M34" s="228" t="s">
        <v>1625</v>
      </c>
      <c r="N34" s="595">
        <v>0</v>
      </c>
      <c r="O34" s="595">
        <v>0</v>
      </c>
      <c r="P34" s="595">
        <v>0</v>
      </c>
      <c r="Q34" s="594"/>
      <c r="R34" s="595">
        <v>0</v>
      </c>
      <c r="S34" s="593"/>
      <c r="T34" s="597">
        <v>0</v>
      </c>
      <c r="U34" s="594"/>
      <c r="V34" s="593"/>
      <c r="W34" s="593"/>
      <c r="X34" s="593"/>
      <c r="Y34" s="594"/>
      <c r="Z34" s="593"/>
      <c r="AA34" s="593"/>
      <c r="AB34" s="593"/>
      <c r="AC34" s="593"/>
      <c r="AD34" s="593"/>
      <c r="AE34" s="227"/>
    </row>
    <row r="35" spans="1:31" s="4" customFormat="1" ht="9.9499999999999993" customHeight="1" x14ac:dyDescent="0.2">
      <c r="A35" s="95"/>
      <c r="B35" s="227"/>
      <c r="C35" s="197" t="s">
        <v>2027</v>
      </c>
      <c r="D35" s="193"/>
      <c r="E35" s="389" t="s">
        <v>36</v>
      </c>
      <c r="F35" s="227"/>
      <c r="G35" s="227"/>
      <c r="H35" s="389"/>
      <c r="I35" s="514"/>
      <c r="J35" s="227"/>
      <c r="K35" s="228"/>
      <c r="L35" s="228"/>
      <c r="M35" s="228" t="s">
        <v>1625</v>
      </c>
      <c r="N35" s="593"/>
      <c r="O35" s="593"/>
      <c r="P35" s="593"/>
      <c r="Q35" s="594"/>
      <c r="R35" s="595">
        <v>0</v>
      </c>
      <c r="S35" s="593"/>
      <c r="T35" s="597">
        <v>0</v>
      </c>
      <c r="U35" s="594"/>
      <c r="V35" s="593"/>
      <c r="W35" s="593"/>
      <c r="X35" s="593"/>
      <c r="Y35" s="594"/>
      <c r="Z35" s="593"/>
      <c r="AA35" s="593"/>
      <c r="AB35" s="593"/>
      <c r="AC35" s="593"/>
      <c r="AD35" s="593"/>
      <c r="AE35" s="227"/>
    </row>
    <row r="36" spans="1:31" s="4" customFormat="1" ht="9.9499999999999993" customHeight="1" x14ac:dyDescent="0.2">
      <c r="A36" s="95"/>
      <c r="B36" s="227"/>
      <c r="C36" s="197" t="s">
        <v>1175</v>
      </c>
      <c r="D36" s="193"/>
      <c r="E36" s="389" t="s">
        <v>1369</v>
      </c>
      <c r="F36" s="227"/>
      <c r="G36" s="227"/>
      <c r="H36" s="389"/>
      <c r="I36" s="532"/>
      <c r="J36" s="227" t="s">
        <v>2855</v>
      </c>
      <c r="K36" s="228"/>
      <c r="L36" s="228"/>
      <c r="M36" s="228" t="s">
        <v>1625</v>
      </c>
      <c r="N36" s="593"/>
      <c r="O36" s="593"/>
      <c r="P36" s="593"/>
      <c r="Q36" s="594"/>
      <c r="R36" s="595">
        <v>0</v>
      </c>
      <c r="S36" s="593"/>
      <c r="T36" s="597">
        <v>0</v>
      </c>
      <c r="U36" s="594"/>
      <c r="V36" s="593"/>
      <c r="W36" s="593"/>
      <c r="X36" s="593"/>
      <c r="Y36" s="594"/>
      <c r="Z36" s="593"/>
      <c r="AA36" s="593"/>
      <c r="AB36" s="593"/>
      <c r="AC36" s="593"/>
      <c r="AD36" s="593"/>
      <c r="AE36" s="227"/>
    </row>
    <row r="37" spans="1:31" s="4" customFormat="1" ht="9.9499999999999993" customHeight="1" x14ac:dyDescent="0.2">
      <c r="A37" s="95"/>
      <c r="B37" s="227"/>
      <c r="C37" s="197" t="s">
        <v>2013</v>
      </c>
      <c r="D37" s="193"/>
      <c r="E37" s="234" t="s">
        <v>1045</v>
      </c>
      <c r="F37" s="227"/>
      <c r="G37" s="227"/>
      <c r="H37" s="227"/>
      <c r="I37" s="514"/>
      <c r="J37" s="227"/>
      <c r="K37" s="228"/>
      <c r="L37" s="228"/>
      <c r="M37" s="228" t="s">
        <v>1625</v>
      </c>
      <c r="N37" s="593">
        <v>1427</v>
      </c>
      <c r="O37" s="593">
        <v>3062</v>
      </c>
      <c r="P37" s="593"/>
      <c r="Q37" s="594"/>
      <c r="R37" s="595">
        <v>4489</v>
      </c>
      <c r="S37" s="593"/>
      <c r="T37" s="597">
        <v>4489</v>
      </c>
      <c r="U37" s="594"/>
      <c r="V37" s="593">
        <v>1427</v>
      </c>
      <c r="W37" s="593">
        <v>3062</v>
      </c>
      <c r="X37" s="593"/>
      <c r="Y37" s="594"/>
      <c r="Z37" s="593"/>
      <c r="AA37" s="593"/>
      <c r="AB37" s="593"/>
      <c r="AC37" s="593"/>
      <c r="AD37" s="593"/>
      <c r="AE37" s="227"/>
    </row>
    <row r="38" spans="1:31" s="4" customFormat="1" ht="9.9499999999999993" customHeight="1" x14ac:dyDescent="0.2">
      <c r="A38" s="95"/>
      <c r="B38" s="227"/>
      <c r="C38" s="197" t="s">
        <v>1176</v>
      </c>
      <c r="D38" s="193"/>
      <c r="E38" s="234" t="s">
        <v>1892</v>
      </c>
      <c r="F38" s="227"/>
      <c r="G38" s="227"/>
      <c r="H38" s="227"/>
      <c r="I38" s="514"/>
      <c r="J38" s="227"/>
      <c r="K38" s="228"/>
      <c r="L38" s="228"/>
      <c r="M38" s="228" t="s">
        <v>1625</v>
      </c>
      <c r="N38" s="593"/>
      <c r="O38" s="593"/>
      <c r="P38" s="593"/>
      <c r="Q38" s="594"/>
      <c r="R38" s="595">
        <v>0</v>
      </c>
      <c r="S38" s="593"/>
      <c r="T38" s="597">
        <v>0</v>
      </c>
      <c r="U38" s="594"/>
      <c r="V38" s="593"/>
      <c r="W38" s="593"/>
      <c r="X38" s="593"/>
      <c r="Y38" s="594"/>
      <c r="Z38" s="593"/>
      <c r="AA38" s="593"/>
      <c r="AB38" s="593"/>
      <c r="AC38" s="593"/>
      <c r="AD38" s="593"/>
      <c r="AE38" s="227"/>
    </row>
    <row r="39" spans="1:31" s="4" customFormat="1" ht="9.9499999999999993" customHeight="1" x14ac:dyDescent="0.2">
      <c r="A39" s="95"/>
      <c r="B39" s="227"/>
      <c r="C39" s="197" t="s">
        <v>1229</v>
      </c>
      <c r="D39" s="193"/>
      <c r="E39" s="234" t="s">
        <v>2422</v>
      </c>
      <c r="F39" s="227"/>
      <c r="G39" s="227"/>
      <c r="H39" s="227"/>
      <c r="I39" s="514"/>
      <c r="J39" s="227"/>
      <c r="K39" s="228"/>
      <c r="L39" s="228"/>
      <c r="M39" s="228" t="s">
        <v>1625</v>
      </c>
      <c r="N39" s="595">
        <v>3361</v>
      </c>
      <c r="O39" s="595">
        <v>1688</v>
      </c>
      <c r="P39" s="595">
        <v>0</v>
      </c>
      <c r="Q39" s="594"/>
      <c r="R39" s="595">
        <v>5049</v>
      </c>
      <c r="S39" s="593"/>
      <c r="T39" s="597">
        <v>5049</v>
      </c>
      <c r="U39" s="594"/>
      <c r="V39" s="593">
        <v>3361</v>
      </c>
      <c r="W39" s="593">
        <v>1688</v>
      </c>
      <c r="X39" s="593"/>
      <c r="Y39" s="594"/>
      <c r="Z39" s="593"/>
      <c r="AA39" s="593"/>
      <c r="AB39" s="593"/>
      <c r="AC39" s="593"/>
      <c r="AD39" s="593"/>
      <c r="AE39" s="227"/>
    </row>
    <row r="40" spans="1:31" s="4" customFormat="1" ht="11.1" customHeight="1" x14ac:dyDescent="0.2">
      <c r="A40" s="95"/>
      <c r="B40" s="227"/>
      <c r="C40" s="240" t="s">
        <v>419</v>
      </c>
      <c r="D40" s="193"/>
      <c r="E40" s="227"/>
      <c r="F40" s="227"/>
      <c r="G40" s="227"/>
      <c r="H40" s="227"/>
      <c r="I40" s="514"/>
      <c r="J40" s="227"/>
      <c r="K40" s="353" t="s">
        <v>758</v>
      </c>
      <c r="L40" s="353"/>
      <c r="M40" s="238"/>
      <c r="N40" s="597">
        <v>46449</v>
      </c>
      <c r="O40" s="597">
        <v>31733</v>
      </c>
      <c r="P40" s="597">
        <v>269</v>
      </c>
      <c r="Q40" s="594"/>
      <c r="R40" s="597">
        <v>78451</v>
      </c>
      <c r="S40" s="597">
        <v>0</v>
      </c>
      <c r="T40" s="597">
        <v>78451</v>
      </c>
      <c r="U40" s="594"/>
      <c r="V40" s="597">
        <v>46449</v>
      </c>
      <c r="W40" s="597">
        <v>31733</v>
      </c>
      <c r="X40" s="597">
        <v>269</v>
      </c>
      <c r="Y40" s="594"/>
      <c r="Z40" s="597">
        <v>269</v>
      </c>
      <c r="AA40" s="597">
        <v>0</v>
      </c>
      <c r="AB40" s="597">
        <v>0</v>
      </c>
      <c r="AC40" s="597">
        <v>0</v>
      </c>
      <c r="AD40" s="597">
        <v>0</v>
      </c>
      <c r="AE40" s="227"/>
    </row>
    <row r="41" spans="1:31" s="4" customFormat="1" ht="5.0999999999999996" customHeight="1" x14ac:dyDescent="0.2">
      <c r="A41" s="95"/>
      <c r="B41" s="227"/>
      <c r="C41" s="197"/>
      <c r="D41" s="227"/>
      <c r="E41" s="227"/>
      <c r="F41" s="227"/>
      <c r="G41" s="227"/>
      <c r="H41" s="227"/>
      <c r="I41" s="227"/>
      <c r="J41" s="227"/>
      <c r="K41" s="227"/>
      <c r="L41" s="227"/>
      <c r="M41" s="227"/>
      <c r="N41" s="227"/>
      <c r="O41" s="227"/>
      <c r="P41" s="227"/>
      <c r="Q41" s="227"/>
      <c r="R41" s="227"/>
      <c r="S41" s="227"/>
      <c r="T41" s="227"/>
      <c r="U41" s="227"/>
      <c r="V41" s="227"/>
      <c r="W41" s="227"/>
      <c r="X41" s="227"/>
      <c r="Y41" s="227"/>
      <c r="Z41" s="227"/>
      <c r="AA41" s="227"/>
      <c r="AB41" s="227"/>
      <c r="AC41" s="227"/>
      <c r="AD41" s="227"/>
      <c r="AE41" s="227"/>
    </row>
    <row r="42" spans="1:31" x14ac:dyDescent="0.2"/>
  </sheetData>
  <mergeCells count="3">
    <mergeCell ref="T13:T14"/>
    <mergeCell ref="S13:S14"/>
    <mergeCell ref="R13:R14"/>
  </mergeCells>
  <phoneticPr fontId="9" type="noConversion"/>
  <dataValidations count="1">
    <dataValidation allowBlank="1" showInputMessage="1" showErrorMessage="1" sqref="A1:XFD1048576"/>
  </dataValidations>
  <printOptions horizontalCentered="1"/>
  <pageMargins left="0" right="0" top="0.51181102362204722" bottom="0" header="0.51181102362204722" footer="0"/>
  <pageSetup scale="98"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AE41"/>
  <sheetViews>
    <sheetView showGridLines="0" zoomScaleNormal="100" workbookViewId="0"/>
  </sheetViews>
  <sheetFormatPr defaultColWidth="0" defaultRowHeight="12.75" zeroHeight="1" x14ac:dyDescent="0.25"/>
  <cols>
    <col min="1" max="1" width="1.7109375" style="218" customWidth="1"/>
    <col min="2" max="2" width="0.85546875" style="27" customWidth="1"/>
    <col min="3" max="3" width="4.28515625" style="30" customWidth="1"/>
    <col min="4" max="4" width="0.85546875" style="27" customWidth="1"/>
    <col min="5" max="5" width="1.7109375" style="27" customWidth="1"/>
    <col min="6" max="10" width="3.7109375" style="27" hidden="1" customWidth="1"/>
    <col min="11" max="11" width="0.85546875" style="27" customWidth="1"/>
    <col min="12" max="12" width="18.7109375" style="27" customWidth="1"/>
    <col min="13" max="14" width="4.7109375" style="27" customWidth="1"/>
    <col min="15" max="16" width="10.42578125" style="28" customWidth="1"/>
    <col min="17" max="19" width="9.7109375" style="28" customWidth="1"/>
    <col min="20" max="20" width="10.42578125" style="28" customWidth="1"/>
    <col min="21" max="23" width="9.7109375" style="27" customWidth="1"/>
    <col min="24" max="24" width="10.7109375" style="28" customWidth="1"/>
    <col min="25" max="25" width="0.85546875" style="27" customWidth="1"/>
    <col min="26" max="26" width="1.7109375" style="27" customWidth="1"/>
    <col min="27" max="27" width="9.140625" style="27" customWidth="1"/>
    <col min="28" max="28" width="1.7109375" style="27" customWidth="1"/>
    <col min="29" max="29" width="6.7109375" style="27" customWidth="1"/>
    <col min="30" max="30" width="22.7109375" style="27" customWidth="1"/>
    <col min="31" max="31" width="2.7109375" style="27" customWidth="1"/>
    <col min="32" max="16384" width="0" style="27" hidden="1"/>
  </cols>
  <sheetData>
    <row r="1" spans="1:31" s="206" customFormat="1" ht="9.9499999999999993" customHeight="1" x14ac:dyDescent="0.2">
      <c r="A1" s="799"/>
      <c r="B1" s="201"/>
      <c r="C1" s="796" t="s">
        <v>2857</v>
      </c>
      <c r="D1" s="201"/>
      <c r="E1" s="162"/>
      <c r="F1" s="203" t="s">
        <v>2419</v>
      </c>
      <c r="G1" s="203" t="s">
        <v>2419</v>
      </c>
      <c r="H1" s="203" t="s">
        <v>1188</v>
      </c>
      <c r="I1" s="203" t="s">
        <v>2419</v>
      </c>
      <c r="J1" s="203" t="s">
        <v>2419</v>
      </c>
      <c r="K1" s="162"/>
      <c r="L1" s="203"/>
      <c r="M1" s="203"/>
      <c r="N1" s="203"/>
      <c r="O1" s="204"/>
      <c r="P1" s="203"/>
      <c r="Q1" s="203"/>
      <c r="R1" s="203"/>
      <c r="S1" s="203"/>
      <c r="T1" s="203"/>
      <c r="U1" s="203"/>
      <c r="V1" s="203"/>
      <c r="W1" s="203"/>
      <c r="X1" s="824">
        <v>42893.551107407409</v>
      </c>
      <c r="Y1" s="203"/>
    </row>
    <row r="2" spans="1:31" s="175" customFormat="1" ht="6" customHeight="1" x14ac:dyDescent="0.15">
      <c r="A2" s="213"/>
      <c r="B2" s="1258"/>
      <c r="C2" s="1218" t="s">
        <v>2703</v>
      </c>
      <c r="D2" s="1259"/>
      <c r="E2" s="1258"/>
      <c r="F2" s="1260"/>
      <c r="G2" s="1262"/>
      <c r="H2" s="1262"/>
      <c r="I2" s="1262"/>
      <c r="J2" s="1262"/>
      <c r="K2" s="1261"/>
      <c r="L2" s="1260"/>
      <c r="M2" s="1260"/>
      <c r="N2" s="1262"/>
      <c r="O2" s="1261"/>
      <c r="P2" s="1261"/>
      <c r="Q2" s="1261"/>
      <c r="R2" s="1261"/>
      <c r="S2" s="1261"/>
      <c r="T2" s="1261"/>
      <c r="U2" s="1261"/>
      <c r="V2" s="1261"/>
      <c r="W2" s="1261"/>
      <c r="X2" s="1278"/>
      <c r="Y2" s="1261"/>
    </row>
    <row r="3" spans="1:31" s="178" customFormat="1" ht="17.100000000000001" customHeight="1" x14ac:dyDescent="0.25">
      <c r="A3" s="209"/>
      <c r="B3" s="1264"/>
      <c r="C3" s="1220" t="s">
        <v>2860</v>
      </c>
      <c r="D3" s="1265"/>
      <c r="E3" s="1264"/>
      <c r="F3" s="1266"/>
      <c r="G3" s="1268"/>
      <c r="H3" s="1268"/>
      <c r="I3" s="1268"/>
      <c r="J3" s="1268"/>
      <c r="K3" s="1267"/>
      <c r="L3" s="1266"/>
      <c r="M3" s="1266"/>
      <c r="N3" s="1268"/>
      <c r="O3" s="1267"/>
      <c r="P3" s="1267"/>
      <c r="Q3" s="1267"/>
      <c r="R3" s="1267"/>
      <c r="S3" s="1267"/>
      <c r="T3" s="1267"/>
      <c r="U3" s="1267"/>
      <c r="V3" s="1267"/>
      <c r="W3" s="1267"/>
      <c r="X3" s="1295" t="s">
        <v>1035</v>
      </c>
      <c r="Y3" s="1267"/>
    </row>
    <row r="4" spans="1:31" s="183" customFormat="1" ht="15" customHeight="1" x14ac:dyDescent="0.25">
      <c r="A4" s="162"/>
      <c r="B4" s="1224"/>
      <c r="C4" s="1225" t="s">
        <v>2861</v>
      </c>
      <c r="D4" s="1226"/>
      <c r="E4" s="1227"/>
      <c r="F4" s="1269"/>
      <c r="G4" s="1271"/>
      <c r="H4" s="1271"/>
      <c r="I4" s="1271"/>
      <c r="J4" s="1271"/>
      <c r="K4" s="1270"/>
      <c r="L4" s="1269"/>
      <c r="M4" s="1272"/>
      <c r="N4" s="1272"/>
      <c r="O4" s="1269"/>
      <c r="P4" s="1269"/>
      <c r="Q4" s="1269"/>
      <c r="R4" s="1269"/>
      <c r="S4" s="1269"/>
      <c r="T4" s="1269"/>
      <c r="U4" s="1269"/>
      <c r="V4" s="1269"/>
      <c r="W4" s="1269"/>
      <c r="X4" s="1229" t="s">
        <v>188</v>
      </c>
      <c r="Y4" s="1272"/>
      <c r="AE4" s="187"/>
    </row>
    <row r="5" spans="1:31" s="183" customFormat="1" ht="11.1" customHeight="1" x14ac:dyDescent="0.2">
      <c r="A5" s="162"/>
      <c r="B5" s="1227"/>
      <c r="C5" s="1230" t="s">
        <v>2862</v>
      </c>
      <c r="D5" s="1227"/>
      <c r="E5" s="1227"/>
      <c r="F5" s="1273"/>
      <c r="G5" s="1273"/>
      <c r="H5" s="1273"/>
      <c r="I5" s="1273"/>
      <c r="J5" s="1273"/>
      <c r="K5" s="1270"/>
      <c r="L5" s="1270"/>
      <c r="M5" s="1270"/>
      <c r="N5" s="1270"/>
      <c r="O5" s="1279"/>
      <c r="P5" s="1269"/>
      <c r="Q5" s="1269"/>
      <c r="R5" s="1269"/>
      <c r="S5" s="1269"/>
      <c r="T5" s="1269"/>
      <c r="U5" s="1269"/>
      <c r="V5" s="1269"/>
      <c r="W5" s="1269"/>
      <c r="X5" s="1233" t="s">
        <v>2863</v>
      </c>
      <c r="Y5" s="1272"/>
      <c r="AE5" s="173"/>
    </row>
    <row r="6" spans="1:31" s="181" customFormat="1" ht="17.100000000000001" hidden="1" customHeight="1" x14ac:dyDescent="0.25">
      <c r="A6" s="209"/>
      <c r="B6" s="1264"/>
      <c r="C6" s="1220" t="s">
        <v>2864</v>
      </c>
      <c r="D6" s="1265"/>
      <c r="E6" s="1264"/>
      <c r="F6" s="1266"/>
      <c r="G6" s="1280"/>
      <c r="H6" s="1280"/>
      <c r="I6" s="1280"/>
      <c r="J6" s="1280"/>
      <c r="K6" s="1267"/>
      <c r="L6" s="1266"/>
      <c r="M6" s="1266"/>
      <c r="N6" s="1268"/>
      <c r="O6" s="1267"/>
      <c r="P6" s="1267"/>
      <c r="Q6" s="1267"/>
      <c r="R6" s="1267"/>
      <c r="S6" s="1267"/>
      <c r="T6" s="1267"/>
      <c r="U6" s="1267"/>
      <c r="V6" s="1267"/>
      <c r="W6" s="1267"/>
      <c r="X6" s="1223" t="s">
        <v>1310</v>
      </c>
      <c r="Y6" s="1267"/>
    </row>
    <row r="7" spans="1:31" s="185" customFormat="1" ht="15" hidden="1" customHeight="1" x14ac:dyDescent="0.25">
      <c r="A7" s="162"/>
      <c r="B7" s="1224"/>
      <c r="C7" s="1225" t="s">
        <v>2865</v>
      </c>
      <c r="D7" s="1226"/>
      <c r="E7" s="1227"/>
      <c r="F7" s="1269"/>
      <c r="G7" s="1281"/>
      <c r="H7" s="1281"/>
      <c r="I7" s="1281"/>
      <c r="J7" s="1281"/>
      <c r="K7" s="1270"/>
      <c r="L7" s="1269"/>
      <c r="M7" s="1272"/>
      <c r="N7" s="1272"/>
      <c r="O7" s="1269"/>
      <c r="P7" s="1269"/>
      <c r="Q7" s="1269"/>
      <c r="R7" s="1269"/>
      <c r="S7" s="1269"/>
      <c r="T7" s="1269"/>
      <c r="U7" s="1269"/>
      <c r="V7" s="1269"/>
      <c r="W7" s="1269"/>
      <c r="X7" s="1229"/>
      <c r="Y7" s="1272"/>
      <c r="AE7" s="190"/>
    </row>
    <row r="8" spans="1:31" s="185" customFormat="1" ht="11.1" hidden="1" customHeight="1" x14ac:dyDescent="0.2">
      <c r="A8" s="162"/>
      <c r="B8" s="1227"/>
      <c r="C8" s="1230" t="s">
        <v>2866</v>
      </c>
      <c r="D8" s="1227"/>
      <c r="E8" s="1227"/>
      <c r="F8" s="1270"/>
      <c r="G8" s="1273"/>
      <c r="H8" s="1273"/>
      <c r="I8" s="1273"/>
      <c r="J8" s="1270"/>
      <c r="K8" s="1270"/>
      <c r="L8" s="1270"/>
      <c r="M8" s="1270"/>
      <c r="N8" s="1270"/>
      <c r="O8" s="1279"/>
      <c r="P8" s="1269"/>
      <c r="Q8" s="1269"/>
      <c r="R8" s="1269"/>
      <c r="S8" s="1269"/>
      <c r="T8" s="1269"/>
      <c r="U8" s="1269"/>
      <c r="V8" s="1269"/>
      <c r="W8" s="1269"/>
      <c r="X8" s="1233" t="s">
        <v>2867</v>
      </c>
      <c r="Y8" s="1272"/>
      <c r="AE8" s="172"/>
    </row>
    <row r="9" spans="1:31" s="172" customFormat="1" ht="3.95" customHeight="1" x14ac:dyDescent="0.2">
      <c r="A9" s="131"/>
      <c r="B9" s="1221"/>
      <c r="C9" s="1221"/>
      <c r="D9" s="1219"/>
      <c r="E9" s="1219"/>
      <c r="F9" s="1275"/>
      <c r="G9" s="1275"/>
      <c r="H9" s="1275"/>
      <c r="I9" s="1275"/>
      <c r="J9" s="1275"/>
      <c r="K9" s="1275"/>
      <c r="L9" s="1275"/>
      <c r="M9" s="1275"/>
      <c r="N9" s="1275"/>
      <c r="O9" s="1282"/>
      <c r="P9" s="1276"/>
      <c r="Q9" s="1277"/>
      <c r="R9" s="1277"/>
      <c r="S9" s="1277"/>
      <c r="T9" s="1277"/>
      <c r="U9" s="1277"/>
      <c r="V9" s="1277"/>
      <c r="W9" s="1277"/>
      <c r="X9" s="1277"/>
      <c r="Y9" s="1277"/>
    </row>
    <row r="10" spans="1:31" s="4" customFormat="1" ht="5.0999999999999996" customHeight="1" x14ac:dyDescent="0.2">
      <c r="A10" s="224"/>
      <c r="B10" s="227"/>
      <c r="C10" s="312"/>
      <c r="D10" s="227"/>
      <c r="E10" s="227"/>
      <c r="F10" s="227"/>
      <c r="G10" s="227"/>
      <c r="H10" s="227"/>
      <c r="I10" s="227"/>
      <c r="J10" s="227"/>
      <c r="K10" s="227"/>
      <c r="L10" s="227"/>
      <c r="M10" s="227"/>
      <c r="N10" s="227"/>
      <c r="O10" s="395"/>
      <c r="P10" s="395"/>
      <c r="Q10" s="395"/>
      <c r="R10" s="395"/>
      <c r="S10" s="395"/>
      <c r="T10" s="395"/>
      <c r="U10" s="227"/>
      <c r="V10" s="227"/>
      <c r="W10" s="227"/>
      <c r="X10" s="395"/>
      <c r="Y10" s="227"/>
    </row>
    <row r="11" spans="1:31" s="4" customFormat="1" ht="9" x14ac:dyDescent="0.2">
      <c r="A11" s="224"/>
      <c r="B11" s="227"/>
      <c r="C11" s="312"/>
      <c r="D11" s="227"/>
      <c r="E11" s="234" t="s">
        <v>1223</v>
      </c>
      <c r="F11" s="227"/>
      <c r="G11" s="227"/>
      <c r="H11" s="227"/>
      <c r="I11" s="227"/>
      <c r="J11" s="227"/>
      <c r="K11" s="227"/>
      <c r="L11" s="227"/>
      <c r="M11" s="227"/>
      <c r="N11" s="227"/>
      <c r="O11" s="395"/>
      <c r="P11" s="395"/>
      <c r="Q11" s="395"/>
      <c r="R11" s="395"/>
      <c r="S11" s="395"/>
      <c r="T11" s="395"/>
      <c r="U11" s="227"/>
      <c r="V11" s="227"/>
      <c r="W11" s="227"/>
      <c r="X11" s="395"/>
      <c r="Y11" s="227"/>
    </row>
    <row r="12" spans="1:31" s="4" customFormat="1" ht="9" hidden="1" x14ac:dyDescent="0.2">
      <c r="A12" s="224" t="s">
        <v>1188</v>
      </c>
      <c r="B12" s="227"/>
      <c r="C12" s="312"/>
      <c r="D12" s="227"/>
      <c r="E12" s="234"/>
      <c r="F12" s="227"/>
      <c r="G12" s="227"/>
      <c r="H12" s="227"/>
      <c r="I12" s="227"/>
      <c r="J12" s="227"/>
      <c r="K12" s="227"/>
      <c r="L12" s="227"/>
      <c r="M12" s="227"/>
      <c r="N12" s="227"/>
      <c r="O12" s="395"/>
      <c r="P12" s="395"/>
      <c r="Q12" s="395"/>
      <c r="R12" s="395"/>
      <c r="S12" s="395"/>
      <c r="T12" s="395"/>
      <c r="U12" s="227"/>
      <c r="V12" s="227"/>
      <c r="W12" s="227"/>
      <c r="X12" s="395"/>
      <c r="Y12" s="227"/>
    </row>
    <row r="13" spans="1:31" s="4" customFormat="1" ht="5.0999999999999996" customHeight="1" x14ac:dyDescent="0.2">
      <c r="A13" s="224"/>
      <c r="B13" s="227"/>
      <c r="C13" s="312"/>
      <c r="D13" s="227"/>
      <c r="E13" s="227"/>
      <c r="F13" s="227"/>
      <c r="G13" s="227"/>
      <c r="H13" s="227"/>
      <c r="I13" s="227"/>
      <c r="J13" s="227"/>
      <c r="K13" s="227"/>
      <c r="L13" s="227"/>
      <c r="M13" s="227"/>
      <c r="N13" s="227"/>
      <c r="O13" s="395"/>
      <c r="P13" s="395"/>
      <c r="Q13" s="395"/>
      <c r="R13" s="395"/>
      <c r="S13" s="395"/>
      <c r="T13" s="395"/>
      <c r="U13" s="227"/>
      <c r="V13" s="227"/>
      <c r="W13" s="227"/>
      <c r="X13" s="395"/>
      <c r="Y13" s="227"/>
    </row>
    <row r="14" spans="1:31" s="4" customFormat="1" ht="45" x14ac:dyDescent="0.2">
      <c r="A14" s="224"/>
      <c r="B14" s="227"/>
      <c r="C14" s="312"/>
      <c r="D14" s="227"/>
      <c r="E14" s="227"/>
      <c r="F14" s="227"/>
      <c r="G14" s="227"/>
      <c r="H14" s="227"/>
      <c r="I14" s="227"/>
      <c r="J14" s="227"/>
      <c r="K14" s="227"/>
      <c r="L14" s="10" t="s">
        <v>1311</v>
      </c>
      <c r="M14" s="10" t="s">
        <v>804</v>
      </c>
      <c r="N14" s="10" t="s">
        <v>1398</v>
      </c>
      <c r="O14" s="10" t="s">
        <v>1392</v>
      </c>
      <c r="P14" s="10" t="s">
        <v>2393</v>
      </c>
      <c r="Q14" s="10" t="s">
        <v>1107</v>
      </c>
      <c r="R14" s="10" t="s">
        <v>1838</v>
      </c>
      <c r="S14" s="10" t="s">
        <v>440</v>
      </c>
      <c r="T14" s="10" t="s">
        <v>1393</v>
      </c>
      <c r="U14" s="10" t="s">
        <v>1397</v>
      </c>
      <c r="V14" s="10" t="s">
        <v>972</v>
      </c>
      <c r="W14" s="10" t="s">
        <v>973</v>
      </c>
      <c r="X14" s="10" t="s">
        <v>758</v>
      </c>
      <c r="Y14" s="227"/>
      <c r="AA14" s="4" t="s">
        <v>1223</v>
      </c>
    </row>
    <row r="15" spans="1:31" s="4" customFormat="1" ht="9" hidden="1" x14ac:dyDescent="0.2">
      <c r="A15" s="224" t="s">
        <v>1188</v>
      </c>
      <c r="B15" s="227"/>
      <c r="C15" s="312"/>
      <c r="D15" s="227"/>
      <c r="E15" s="227"/>
      <c r="F15" s="227"/>
      <c r="G15" s="227"/>
      <c r="H15" s="227"/>
      <c r="I15" s="227"/>
      <c r="J15" s="227"/>
      <c r="K15" s="227"/>
      <c r="L15" s="37"/>
      <c r="M15" s="37"/>
      <c r="N15" s="37"/>
      <c r="O15" s="37"/>
      <c r="P15" s="37"/>
      <c r="Q15" s="37"/>
      <c r="R15" s="37"/>
      <c r="S15" s="37"/>
      <c r="T15" s="37"/>
      <c r="U15" s="37"/>
      <c r="V15" s="37"/>
      <c r="W15" s="37"/>
      <c r="X15" s="37"/>
      <c r="Y15" s="227"/>
    </row>
    <row r="16" spans="1:31" s="4" customFormat="1" ht="9" x14ac:dyDescent="0.15">
      <c r="A16" s="224"/>
      <c r="B16" s="227"/>
      <c r="C16" s="312"/>
      <c r="D16" s="227"/>
      <c r="E16" s="227"/>
      <c r="F16" s="227"/>
      <c r="G16" s="227"/>
      <c r="H16" s="227"/>
      <c r="I16" s="227"/>
      <c r="J16" s="227"/>
      <c r="K16" s="227"/>
      <c r="L16" s="46">
        <v>1</v>
      </c>
      <c r="M16" s="396">
        <v>2</v>
      </c>
      <c r="N16" s="396">
        <v>3</v>
      </c>
      <c r="O16" s="396">
        <v>4</v>
      </c>
      <c r="P16" s="396">
        <v>5</v>
      </c>
      <c r="Q16" s="396">
        <v>6</v>
      </c>
      <c r="R16" s="396">
        <v>7</v>
      </c>
      <c r="S16" s="396">
        <v>13</v>
      </c>
      <c r="T16" s="396">
        <v>8</v>
      </c>
      <c r="U16" s="396">
        <v>9</v>
      </c>
      <c r="V16" s="396">
        <v>10</v>
      </c>
      <c r="W16" s="396">
        <v>11</v>
      </c>
      <c r="X16" s="396">
        <v>12</v>
      </c>
      <c r="Y16" s="227"/>
      <c r="AA16" s="1286" t="s">
        <v>1741</v>
      </c>
      <c r="AC16" s="1286"/>
      <c r="AD16" s="1286"/>
    </row>
    <row r="17" spans="1:30" s="4" customFormat="1" ht="9" x14ac:dyDescent="0.15">
      <c r="A17" s="224"/>
      <c r="B17" s="227"/>
      <c r="C17" s="312"/>
      <c r="D17" s="227"/>
      <c r="E17" s="227"/>
      <c r="F17" s="227"/>
      <c r="G17" s="227"/>
      <c r="H17" s="227"/>
      <c r="I17" s="227"/>
      <c r="J17" s="227"/>
      <c r="K17" s="227"/>
      <c r="L17" s="58"/>
      <c r="M17" s="397"/>
      <c r="N17" s="398"/>
      <c r="O17" s="397" t="s">
        <v>1476</v>
      </c>
      <c r="P17" s="397" t="s">
        <v>1476</v>
      </c>
      <c r="Q17" s="397" t="s">
        <v>1476</v>
      </c>
      <c r="R17" s="397" t="s">
        <v>1476</v>
      </c>
      <c r="S17" s="397" t="s">
        <v>1476</v>
      </c>
      <c r="T17" s="397" t="s">
        <v>1476</v>
      </c>
      <c r="U17" s="397" t="s">
        <v>1476</v>
      </c>
      <c r="V17" s="397" t="s">
        <v>1476</v>
      </c>
      <c r="W17" s="397" t="s">
        <v>1476</v>
      </c>
      <c r="X17" s="397" t="s">
        <v>1476</v>
      </c>
      <c r="Y17" s="227"/>
      <c r="AA17" s="1286" t="s">
        <v>2644</v>
      </c>
      <c r="AC17" s="1286" t="s">
        <v>891</v>
      </c>
      <c r="AD17" s="1286" t="s">
        <v>2645</v>
      </c>
    </row>
    <row r="18" spans="1:30" s="4" customFormat="1" ht="13.5" customHeight="1" x14ac:dyDescent="0.2">
      <c r="A18" s="224"/>
      <c r="B18" s="227"/>
      <c r="C18" s="312" t="s">
        <v>2355</v>
      </c>
      <c r="D18" s="227"/>
      <c r="E18" s="227"/>
      <c r="F18" s="227"/>
      <c r="G18" s="227"/>
      <c r="H18" s="227"/>
      <c r="I18" s="227"/>
      <c r="J18" s="227"/>
      <c r="K18" s="227"/>
      <c r="L18" s="651" t="s">
        <v>488</v>
      </c>
      <c r="M18" s="355" t="s">
        <v>488</v>
      </c>
      <c r="N18" s="355" t="s">
        <v>101</v>
      </c>
      <c r="O18" s="111"/>
      <c r="P18" s="111"/>
      <c r="Q18" s="111"/>
      <c r="R18" s="111"/>
      <c r="S18" s="111"/>
      <c r="T18" s="111"/>
      <c r="U18" s="111"/>
      <c r="V18" s="111"/>
      <c r="W18" s="111"/>
      <c r="X18" s="334">
        <v>0</v>
      </c>
      <c r="Y18" s="227"/>
      <c r="AA18" s="93" t="s">
        <v>2869</v>
      </c>
      <c r="AC18" s="81" t="s">
        <v>2355</v>
      </c>
      <c r="AD18" s="4" t="s">
        <v>488</v>
      </c>
    </row>
    <row r="19" spans="1:30" s="4" customFormat="1" ht="13.5" customHeight="1" x14ac:dyDescent="0.2">
      <c r="A19" s="224"/>
      <c r="B19" s="227"/>
      <c r="C19" s="312" t="s">
        <v>2356</v>
      </c>
      <c r="D19" s="227"/>
      <c r="E19" s="227"/>
      <c r="F19" s="227"/>
      <c r="G19" s="227"/>
      <c r="H19" s="227"/>
      <c r="I19" s="227"/>
      <c r="J19" s="227"/>
      <c r="K19" s="227"/>
      <c r="L19" s="651" t="s">
        <v>488</v>
      </c>
      <c r="M19" s="355" t="s">
        <v>488</v>
      </c>
      <c r="N19" s="355" t="s">
        <v>101</v>
      </c>
      <c r="O19" s="111"/>
      <c r="P19" s="111"/>
      <c r="Q19" s="111"/>
      <c r="R19" s="111"/>
      <c r="S19" s="111"/>
      <c r="T19" s="111"/>
      <c r="U19" s="111"/>
      <c r="V19" s="111"/>
      <c r="W19" s="111"/>
      <c r="X19" s="334">
        <v>0</v>
      </c>
      <c r="Y19" s="227"/>
      <c r="AA19" s="93" t="s">
        <v>2869</v>
      </c>
      <c r="AC19" s="81" t="s">
        <v>2356</v>
      </c>
      <c r="AD19" s="4" t="s">
        <v>488</v>
      </c>
    </row>
    <row r="20" spans="1:30" s="4" customFormat="1" ht="13.5" customHeight="1" x14ac:dyDescent="0.2">
      <c r="A20" s="224"/>
      <c r="B20" s="227"/>
      <c r="C20" s="312" t="s">
        <v>449</v>
      </c>
      <c r="D20" s="227"/>
      <c r="E20" s="227"/>
      <c r="F20" s="227"/>
      <c r="G20" s="227"/>
      <c r="H20" s="227"/>
      <c r="I20" s="227"/>
      <c r="J20" s="227"/>
      <c r="K20" s="227"/>
      <c r="L20" s="651" t="s">
        <v>488</v>
      </c>
      <c r="M20" s="355" t="s">
        <v>488</v>
      </c>
      <c r="N20" s="355" t="s">
        <v>101</v>
      </c>
      <c r="O20" s="111"/>
      <c r="P20" s="111"/>
      <c r="Q20" s="111"/>
      <c r="R20" s="111"/>
      <c r="S20" s="111"/>
      <c r="T20" s="111"/>
      <c r="U20" s="111"/>
      <c r="V20" s="111"/>
      <c r="W20" s="111"/>
      <c r="X20" s="334">
        <v>0</v>
      </c>
      <c r="Y20" s="227"/>
      <c r="AA20" s="93" t="s">
        <v>2869</v>
      </c>
      <c r="AC20" s="81" t="s">
        <v>449</v>
      </c>
      <c r="AD20" s="4" t="s">
        <v>488</v>
      </c>
    </row>
    <row r="21" spans="1:30" s="4" customFormat="1" ht="13.5" customHeight="1" x14ac:dyDescent="0.2">
      <c r="A21" s="224"/>
      <c r="B21" s="227"/>
      <c r="C21" s="312" t="s">
        <v>450</v>
      </c>
      <c r="D21" s="227"/>
      <c r="E21" s="227"/>
      <c r="F21" s="227"/>
      <c r="G21" s="227"/>
      <c r="H21" s="227"/>
      <c r="I21" s="227"/>
      <c r="J21" s="227"/>
      <c r="K21" s="227"/>
      <c r="L21" s="651" t="s">
        <v>488</v>
      </c>
      <c r="M21" s="355" t="s">
        <v>488</v>
      </c>
      <c r="N21" s="355" t="s">
        <v>101</v>
      </c>
      <c r="O21" s="111"/>
      <c r="P21" s="111"/>
      <c r="Q21" s="111"/>
      <c r="R21" s="111"/>
      <c r="S21" s="111"/>
      <c r="T21" s="111"/>
      <c r="U21" s="111"/>
      <c r="V21" s="111"/>
      <c r="W21" s="111"/>
      <c r="X21" s="334">
        <v>0</v>
      </c>
      <c r="Y21" s="227"/>
      <c r="AA21" s="93" t="s">
        <v>2869</v>
      </c>
      <c r="AC21" s="81" t="s">
        <v>450</v>
      </c>
      <c r="AD21" s="4" t="s">
        <v>488</v>
      </c>
    </row>
    <row r="22" spans="1:30" s="4" customFormat="1" ht="13.5" customHeight="1" x14ac:dyDescent="0.2">
      <c r="A22" s="224"/>
      <c r="B22" s="227"/>
      <c r="C22" s="312" t="s">
        <v>1761</v>
      </c>
      <c r="D22" s="227"/>
      <c r="E22" s="227"/>
      <c r="F22" s="227"/>
      <c r="G22" s="227"/>
      <c r="H22" s="227"/>
      <c r="I22" s="227"/>
      <c r="J22" s="227"/>
      <c r="K22" s="227"/>
      <c r="L22" s="651" t="s">
        <v>488</v>
      </c>
      <c r="M22" s="355" t="s">
        <v>488</v>
      </c>
      <c r="N22" s="355" t="s">
        <v>101</v>
      </c>
      <c r="O22" s="111"/>
      <c r="P22" s="111"/>
      <c r="Q22" s="111"/>
      <c r="R22" s="111"/>
      <c r="S22" s="111"/>
      <c r="T22" s="111"/>
      <c r="U22" s="111"/>
      <c r="V22" s="111"/>
      <c r="W22" s="111"/>
      <c r="X22" s="334">
        <v>0</v>
      </c>
      <c r="Y22" s="227"/>
      <c r="AA22" s="93" t="s">
        <v>2869</v>
      </c>
      <c r="AC22" s="81" t="s">
        <v>1761</v>
      </c>
      <c r="AD22" s="4" t="s">
        <v>488</v>
      </c>
    </row>
    <row r="23" spans="1:30" s="4" customFormat="1" ht="13.5" customHeight="1" x14ac:dyDescent="0.2">
      <c r="A23" s="224"/>
      <c r="B23" s="227"/>
      <c r="C23" s="312" t="s">
        <v>451</v>
      </c>
      <c r="D23" s="227"/>
      <c r="E23" s="227"/>
      <c r="F23" s="227"/>
      <c r="G23" s="227"/>
      <c r="H23" s="227"/>
      <c r="I23" s="227"/>
      <c r="J23" s="227"/>
      <c r="K23" s="227"/>
      <c r="L23" s="651" t="s">
        <v>488</v>
      </c>
      <c r="M23" s="355" t="s">
        <v>488</v>
      </c>
      <c r="N23" s="355" t="s">
        <v>101</v>
      </c>
      <c r="O23" s="111"/>
      <c r="P23" s="111"/>
      <c r="Q23" s="111"/>
      <c r="R23" s="111"/>
      <c r="S23" s="111"/>
      <c r="T23" s="111"/>
      <c r="U23" s="111"/>
      <c r="V23" s="111"/>
      <c r="W23" s="111"/>
      <c r="X23" s="334">
        <v>0</v>
      </c>
      <c r="Y23" s="227"/>
      <c r="AA23" s="93" t="s">
        <v>2869</v>
      </c>
      <c r="AC23" s="81" t="s">
        <v>451</v>
      </c>
      <c r="AD23" s="4" t="s">
        <v>488</v>
      </c>
    </row>
    <row r="24" spans="1:30" s="4" customFormat="1" ht="13.5" customHeight="1" x14ac:dyDescent="0.2">
      <c r="A24" s="224"/>
      <c r="B24" s="227"/>
      <c r="C24" s="312" t="s">
        <v>1141</v>
      </c>
      <c r="D24" s="227"/>
      <c r="E24" s="227"/>
      <c r="F24" s="227"/>
      <c r="G24" s="227"/>
      <c r="H24" s="227"/>
      <c r="I24" s="227"/>
      <c r="J24" s="227"/>
      <c r="K24" s="227"/>
      <c r="L24" s="651" t="s">
        <v>488</v>
      </c>
      <c r="M24" s="355" t="s">
        <v>488</v>
      </c>
      <c r="N24" s="355" t="s">
        <v>101</v>
      </c>
      <c r="O24" s="111"/>
      <c r="P24" s="111"/>
      <c r="Q24" s="111"/>
      <c r="R24" s="111"/>
      <c r="S24" s="111"/>
      <c r="T24" s="111"/>
      <c r="U24" s="111"/>
      <c r="V24" s="111"/>
      <c r="W24" s="111"/>
      <c r="X24" s="334">
        <v>0</v>
      </c>
      <c r="Y24" s="227"/>
      <c r="AA24" s="93" t="s">
        <v>2869</v>
      </c>
      <c r="AC24" s="81" t="s">
        <v>1141</v>
      </c>
      <c r="AD24" s="4" t="s">
        <v>488</v>
      </c>
    </row>
    <row r="25" spans="1:30" s="4" customFormat="1" ht="13.5" customHeight="1" x14ac:dyDescent="0.2">
      <c r="A25" s="224"/>
      <c r="B25" s="227"/>
      <c r="C25" s="312" t="s">
        <v>1018</v>
      </c>
      <c r="D25" s="227"/>
      <c r="E25" s="227"/>
      <c r="F25" s="227"/>
      <c r="G25" s="227"/>
      <c r="H25" s="227"/>
      <c r="I25" s="227"/>
      <c r="J25" s="227"/>
      <c r="K25" s="227"/>
      <c r="L25" s="651" t="s">
        <v>488</v>
      </c>
      <c r="M25" s="355" t="s">
        <v>488</v>
      </c>
      <c r="N25" s="355" t="s">
        <v>101</v>
      </c>
      <c r="O25" s="111"/>
      <c r="P25" s="111"/>
      <c r="Q25" s="111"/>
      <c r="R25" s="111"/>
      <c r="S25" s="111"/>
      <c r="T25" s="111"/>
      <c r="U25" s="111"/>
      <c r="V25" s="111"/>
      <c r="W25" s="111"/>
      <c r="X25" s="334">
        <v>0</v>
      </c>
      <c r="Y25" s="227"/>
      <c r="AA25" s="93" t="s">
        <v>2869</v>
      </c>
      <c r="AC25" s="81" t="s">
        <v>1018</v>
      </c>
      <c r="AD25" s="4" t="s">
        <v>488</v>
      </c>
    </row>
    <row r="26" spans="1:30" s="4" customFormat="1" ht="13.5" customHeight="1" x14ac:dyDescent="0.2">
      <c r="A26" s="224"/>
      <c r="B26" s="227"/>
      <c r="C26" s="312" t="s">
        <v>1019</v>
      </c>
      <c r="D26" s="227"/>
      <c r="E26" s="227"/>
      <c r="F26" s="227"/>
      <c r="G26" s="227"/>
      <c r="H26" s="227"/>
      <c r="I26" s="227"/>
      <c r="J26" s="227"/>
      <c r="K26" s="227"/>
      <c r="L26" s="651" t="s">
        <v>488</v>
      </c>
      <c r="M26" s="355" t="s">
        <v>488</v>
      </c>
      <c r="N26" s="355" t="s">
        <v>101</v>
      </c>
      <c r="O26" s="111"/>
      <c r="P26" s="111"/>
      <c r="Q26" s="111"/>
      <c r="R26" s="111"/>
      <c r="S26" s="111"/>
      <c r="T26" s="111"/>
      <c r="U26" s="111"/>
      <c r="V26" s="111"/>
      <c r="W26" s="111"/>
      <c r="X26" s="334">
        <v>0</v>
      </c>
      <c r="Y26" s="227"/>
      <c r="AA26" s="93" t="s">
        <v>2869</v>
      </c>
      <c r="AC26" s="81" t="s">
        <v>1019</v>
      </c>
      <c r="AD26" s="4" t="s">
        <v>488</v>
      </c>
    </row>
    <row r="27" spans="1:30" s="4" customFormat="1" ht="13.5" customHeight="1" x14ac:dyDescent="0.2">
      <c r="A27" s="224"/>
      <c r="B27" s="227"/>
      <c r="C27" s="312" t="s">
        <v>992</v>
      </c>
      <c r="D27" s="227"/>
      <c r="E27" s="227"/>
      <c r="F27" s="227"/>
      <c r="G27" s="227"/>
      <c r="H27" s="227"/>
      <c r="I27" s="227"/>
      <c r="J27" s="227"/>
      <c r="K27" s="227"/>
      <c r="L27" s="651" t="s">
        <v>488</v>
      </c>
      <c r="M27" s="355" t="s">
        <v>488</v>
      </c>
      <c r="N27" s="355" t="s">
        <v>101</v>
      </c>
      <c r="O27" s="111"/>
      <c r="P27" s="111"/>
      <c r="Q27" s="111"/>
      <c r="R27" s="111"/>
      <c r="S27" s="111"/>
      <c r="T27" s="111"/>
      <c r="U27" s="111"/>
      <c r="V27" s="111"/>
      <c r="W27" s="111"/>
      <c r="X27" s="334">
        <v>0</v>
      </c>
      <c r="Y27" s="227"/>
      <c r="AA27" s="93" t="s">
        <v>2869</v>
      </c>
      <c r="AC27" s="81" t="s">
        <v>992</v>
      </c>
      <c r="AD27" s="4" t="s">
        <v>488</v>
      </c>
    </row>
    <row r="28" spans="1:30" s="4" customFormat="1" ht="13.5" customHeight="1" x14ac:dyDescent="0.2">
      <c r="A28" s="224"/>
      <c r="B28" s="227"/>
      <c r="C28" s="312" t="s">
        <v>1142</v>
      </c>
      <c r="D28" s="227"/>
      <c r="E28" s="227"/>
      <c r="F28" s="227"/>
      <c r="G28" s="227"/>
      <c r="H28" s="227"/>
      <c r="I28" s="227"/>
      <c r="J28" s="227"/>
      <c r="K28" s="227"/>
      <c r="L28" s="651" t="s">
        <v>488</v>
      </c>
      <c r="M28" s="355" t="s">
        <v>488</v>
      </c>
      <c r="N28" s="355" t="s">
        <v>101</v>
      </c>
      <c r="O28" s="111"/>
      <c r="P28" s="111"/>
      <c r="Q28" s="111"/>
      <c r="R28" s="111"/>
      <c r="S28" s="111"/>
      <c r="T28" s="111"/>
      <c r="U28" s="111"/>
      <c r="V28" s="111"/>
      <c r="W28" s="111"/>
      <c r="X28" s="334">
        <v>0</v>
      </c>
      <c r="Y28" s="227"/>
      <c r="AA28" s="93" t="s">
        <v>2869</v>
      </c>
      <c r="AC28" s="81" t="s">
        <v>1142</v>
      </c>
      <c r="AD28" s="4" t="s">
        <v>488</v>
      </c>
    </row>
    <row r="29" spans="1:30" s="4" customFormat="1" ht="13.5" customHeight="1" x14ac:dyDescent="0.2">
      <c r="A29" s="224"/>
      <c r="B29" s="227"/>
      <c r="C29" s="312" t="s">
        <v>1020</v>
      </c>
      <c r="D29" s="227"/>
      <c r="E29" s="227"/>
      <c r="F29" s="227"/>
      <c r="G29" s="227"/>
      <c r="H29" s="227"/>
      <c r="I29" s="227"/>
      <c r="J29" s="227"/>
      <c r="K29" s="227"/>
      <c r="L29" s="651" t="s">
        <v>488</v>
      </c>
      <c r="M29" s="355" t="s">
        <v>488</v>
      </c>
      <c r="N29" s="355" t="s">
        <v>101</v>
      </c>
      <c r="O29" s="111"/>
      <c r="P29" s="111"/>
      <c r="Q29" s="111"/>
      <c r="R29" s="111"/>
      <c r="S29" s="111"/>
      <c r="T29" s="111"/>
      <c r="U29" s="111"/>
      <c r="V29" s="111"/>
      <c r="W29" s="111"/>
      <c r="X29" s="334">
        <v>0</v>
      </c>
      <c r="Y29" s="227"/>
      <c r="AA29" s="93" t="s">
        <v>2869</v>
      </c>
      <c r="AC29" s="81" t="s">
        <v>1020</v>
      </c>
      <c r="AD29" s="4" t="s">
        <v>488</v>
      </c>
    </row>
    <row r="30" spans="1:30" s="4" customFormat="1" ht="13.5" customHeight="1" x14ac:dyDescent="0.2">
      <c r="A30" s="224"/>
      <c r="B30" s="227"/>
      <c r="C30" s="312" t="s">
        <v>1143</v>
      </c>
      <c r="D30" s="227"/>
      <c r="E30" s="227"/>
      <c r="F30" s="227"/>
      <c r="G30" s="227"/>
      <c r="H30" s="227"/>
      <c r="I30" s="227"/>
      <c r="J30" s="227"/>
      <c r="K30" s="227"/>
      <c r="L30" s="651" t="s">
        <v>488</v>
      </c>
      <c r="M30" s="355" t="s">
        <v>488</v>
      </c>
      <c r="N30" s="355" t="s">
        <v>101</v>
      </c>
      <c r="O30" s="111"/>
      <c r="P30" s="111"/>
      <c r="Q30" s="111"/>
      <c r="R30" s="111"/>
      <c r="S30" s="111"/>
      <c r="T30" s="111"/>
      <c r="U30" s="111"/>
      <c r="V30" s="111"/>
      <c r="W30" s="111"/>
      <c r="X30" s="334">
        <v>0</v>
      </c>
      <c r="Y30" s="227"/>
      <c r="AA30" s="93" t="s">
        <v>2869</v>
      </c>
      <c r="AC30" s="81" t="s">
        <v>1143</v>
      </c>
      <c r="AD30" s="4" t="s">
        <v>488</v>
      </c>
    </row>
    <row r="31" spans="1:30" s="4" customFormat="1" ht="13.5" customHeight="1" x14ac:dyDescent="0.2">
      <c r="A31" s="224"/>
      <c r="B31" s="227"/>
      <c r="C31" s="312" t="s">
        <v>1144</v>
      </c>
      <c r="D31" s="227"/>
      <c r="E31" s="227"/>
      <c r="F31" s="227"/>
      <c r="G31" s="227"/>
      <c r="H31" s="227"/>
      <c r="I31" s="227"/>
      <c r="J31" s="227"/>
      <c r="K31" s="227"/>
      <c r="L31" s="651" t="s">
        <v>488</v>
      </c>
      <c r="M31" s="355" t="s">
        <v>488</v>
      </c>
      <c r="N31" s="355" t="s">
        <v>101</v>
      </c>
      <c r="O31" s="111"/>
      <c r="P31" s="111"/>
      <c r="Q31" s="111"/>
      <c r="R31" s="111"/>
      <c r="S31" s="111"/>
      <c r="T31" s="111"/>
      <c r="U31" s="111"/>
      <c r="V31" s="111"/>
      <c r="W31" s="111"/>
      <c r="X31" s="334">
        <v>0</v>
      </c>
      <c r="Y31" s="227"/>
      <c r="AA31" s="93" t="s">
        <v>2869</v>
      </c>
      <c r="AC31" s="81" t="s">
        <v>1144</v>
      </c>
      <c r="AD31" s="4" t="s">
        <v>488</v>
      </c>
    </row>
    <row r="32" spans="1:30" s="4" customFormat="1" ht="13.5" customHeight="1" x14ac:dyDescent="0.2">
      <c r="A32" s="224"/>
      <c r="B32" s="227"/>
      <c r="C32" s="312" t="s">
        <v>2801</v>
      </c>
      <c r="D32" s="227"/>
      <c r="E32" s="227"/>
      <c r="F32" s="227"/>
      <c r="G32" s="227"/>
      <c r="H32" s="227"/>
      <c r="I32" s="227"/>
      <c r="J32" s="227"/>
      <c r="K32" s="227"/>
      <c r="L32" s="651" t="s">
        <v>488</v>
      </c>
      <c r="M32" s="355" t="s">
        <v>488</v>
      </c>
      <c r="N32" s="355" t="s">
        <v>101</v>
      </c>
      <c r="O32" s="111"/>
      <c r="P32" s="111"/>
      <c r="Q32" s="111"/>
      <c r="R32" s="111"/>
      <c r="S32" s="111"/>
      <c r="T32" s="111"/>
      <c r="U32" s="111"/>
      <c r="V32" s="111"/>
      <c r="W32" s="111"/>
      <c r="X32" s="334">
        <v>0</v>
      </c>
      <c r="Y32" s="227"/>
      <c r="AA32" s="93" t="s">
        <v>2869</v>
      </c>
      <c r="AC32" s="81" t="s">
        <v>2801</v>
      </c>
      <c r="AD32" s="4" t="s">
        <v>488</v>
      </c>
    </row>
    <row r="33" spans="1:30" s="4" customFormat="1" ht="13.5" customHeight="1" x14ac:dyDescent="0.2">
      <c r="A33" s="224"/>
      <c r="B33" s="227"/>
      <c r="C33" s="312" t="s">
        <v>39</v>
      </c>
      <c r="D33" s="227"/>
      <c r="E33" s="227"/>
      <c r="F33" s="227"/>
      <c r="G33" s="227"/>
      <c r="H33" s="227"/>
      <c r="I33" s="227"/>
      <c r="J33" s="227"/>
      <c r="K33" s="227"/>
      <c r="L33" s="651" t="s">
        <v>488</v>
      </c>
      <c r="M33" s="355" t="s">
        <v>488</v>
      </c>
      <c r="N33" s="355" t="s">
        <v>101</v>
      </c>
      <c r="O33" s="111"/>
      <c r="P33" s="111"/>
      <c r="Q33" s="111"/>
      <c r="R33" s="111"/>
      <c r="S33" s="111"/>
      <c r="T33" s="111"/>
      <c r="U33" s="111"/>
      <c r="V33" s="111"/>
      <c r="W33" s="111"/>
      <c r="X33" s="334">
        <v>0</v>
      </c>
      <c r="Y33" s="227"/>
      <c r="AA33" s="93" t="s">
        <v>2869</v>
      </c>
      <c r="AC33" s="81" t="s">
        <v>39</v>
      </c>
      <c r="AD33" s="4" t="s">
        <v>488</v>
      </c>
    </row>
    <row r="34" spans="1:30" s="4" customFormat="1" ht="13.5" customHeight="1" x14ac:dyDescent="0.2">
      <c r="A34" s="224"/>
      <c r="B34" s="227"/>
      <c r="C34" s="312" t="s">
        <v>40</v>
      </c>
      <c r="D34" s="227"/>
      <c r="E34" s="227"/>
      <c r="F34" s="227"/>
      <c r="G34" s="227"/>
      <c r="H34" s="227"/>
      <c r="I34" s="227"/>
      <c r="J34" s="227"/>
      <c r="K34" s="227"/>
      <c r="L34" s="651" t="s">
        <v>488</v>
      </c>
      <c r="M34" s="355" t="s">
        <v>488</v>
      </c>
      <c r="N34" s="355" t="s">
        <v>101</v>
      </c>
      <c r="O34" s="111"/>
      <c r="P34" s="111"/>
      <c r="Q34" s="111"/>
      <c r="R34" s="111"/>
      <c r="S34" s="111"/>
      <c r="T34" s="111"/>
      <c r="U34" s="111"/>
      <c r="V34" s="111"/>
      <c r="W34" s="111"/>
      <c r="X34" s="334">
        <v>0</v>
      </c>
      <c r="Y34" s="227"/>
      <c r="AA34" s="93" t="s">
        <v>2869</v>
      </c>
      <c r="AC34" s="81" t="s">
        <v>40</v>
      </c>
      <c r="AD34" s="4" t="s">
        <v>488</v>
      </c>
    </row>
    <row r="35" spans="1:30" s="4" customFormat="1" ht="13.5" customHeight="1" x14ac:dyDescent="0.2">
      <c r="A35" s="224"/>
      <c r="B35" s="227"/>
      <c r="C35" s="312" t="s">
        <v>41</v>
      </c>
      <c r="D35" s="227"/>
      <c r="E35" s="227"/>
      <c r="F35" s="227"/>
      <c r="G35" s="227"/>
      <c r="H35" s="227"/>
      <c r="I35" s="227"/>
      <c r="J35" s="227"/>
      <c r="K35" s="227"/>
      <c r="L35" s="651" t="s">
        <v>488</v>
      </c>
      <c r="M35" s="355" t="s">
        <v>488</v>
      </c>
      <c r="N35" s="652" t="s">
        <v>101</v>
      </c>
      <c r="O35" s="111"/>
      <c r="P35" s="111"/>
      <c r="Q35" s="111"/>
      <c r="R35" s="111"/>
      <c r="S35" s="111"/>
      <c r="T35" s="111"/>
      <c r="U35" s="111"/>
      <c r="V35" s="111"/>
      <c r="W35" s="111"/>
      <c r="X35" s="334">
        <v>0</v>
      </c>
      <c r="Y35" s="227"/>
      <c r="AA35" s="93" t="s">
        <v>2869</v>
      </c>
      <c r="AC35" s="81" t="s">
        <v>41</v>
      </c>
      <c r="AD35" s="4" t="s">
        <v>488</v>
      </c>
    </row>
    <row r="36" spans="1:30" s="4" customFormat="1" ht="13.5" customHeight="1" x14ac:dyDescent="0.2">
      <c r="A36" s="224"/>
      <c r="B36" s="227"/>
      <c r="C36" s="312" t="s">
        <v>42</v>
      </c>
      <c r="D36" s="227"/>
      <c r="E36" s="227"/>
      <c r="F36" s="227"/>
      <c r="G36" s="227"/>
      <c r="H36" s="227"/>
      <c r="I36" s="227"/>
      <c r="J36" s="227"/>
      <c r="K36" s="227"/>
      <c r="L36" s="651" t="s">
        <v>488</v>
      </c>
      <c r="M36" s="355" t="s">
        <v>488</v>
      </c>
      <c r="N36" s="652" t="s">
        <v>101</v>
      </c>
      <c r="O36" s="111"/>
      <c r="P36" s="111"/>
      <c r="Q36" s="111"/>
      <c r="R36" s="111"/>
      <c r="S36" s="111"/>
      <c r="T36" s="111"/>
      <c r="U36" s="111"/>
      <c r="V36" s="111"/>
      <c r="W36" s="111"/>
      <c r="X36" s="334">
        <v>0</v>
      </c>
      <c r="Y36" s="227"/>
      <c r="AA36" s="93" t="s">
        <v>2869</v>
      </c>
      <c r="AC36" s="81" t="s">
        <v>42</v>
      </c>
      <c r="AD36" s="4" t="s">
        <v>488</v>
      </c>
    </row>
    <row r="37" spans="1:30" s="4" customFormat="1" ht="13.5" customHeight="1" x14ac:dyDescent="0.2">
      <c r="A37" s="224"/>
      <c r="B37" s="227"/>
      <c r="C37" s="312" t="s">
        <v>993</v>
      </c>
      <c r="D37" s="227"/>
      <c r="E37" s="227"/>
      <c r="F37" s="227"/>
      <c r="G37" s="227"/>
      <c r="H37" s="227"/>
      <c r="I37" s="227"/>
      <c r="J37" s="227"/>
      <c r="K37" s="227"/>
      <c r="L37" s="651" t="s">
        <v>488</v>
      </c>
      <c r="M37" s="355" t="s">
        <v>488</v>
      </c>
      <c r="N37" s="652" t="s">
        <v>101</v>
      </c>
      <c r="O37" s="111"/>
      <c r="P37" s="111"/>
      <c r="Q37" s="111"/>
      <c r="R37" s="111"/>
      <c r="S37" s="111"/>
      <c r="T37" s="111"/>
      <c r="U37" s="111"/>
      <c r="V37" s="111"/>
      <c r="W37" s="111"/>
      <c r="X37" s="334">
        <v>0</v>
      </c>
      <c r="Y37" s="227"/>
      <c r="AA37" s="93" t="s">
        <v>2869</v>
      </c>
      <c r="AC37" s="81" t="s">
        <v>993</v>
      </c>
      <c r="AD37" s="4" t="s">
        <v>488</v>
      </c>
    </row>
    <row r="38" spans="1:30" s="4" customFormat="1" ht="13.5" customHeight="1" x14ac:dyDescent="0.2">
      <c r="A38" s="224"/>
      <c r="B38" s="227"/>
      <c r="C38" s="312" t="s">
        <v>43</v>
      </c>
      <c r="D38" s="227"/>
      <c r="E38" s="227"/>
      <c r="F38" s="227"/>
      <c r="G38" s="227"/>
      <c r="H38" s="227"/>
      <c r="I38" s="227"/>
      <c r="J38" s="227"/>
      <c r="K38" s="227"/>
      <c r="L38" s="651" t="s">
        <v>488</v>
      </c>
      <c r="M38" s="355" t="s">
        <v>488</v>
      </c>
      <c r="N38" s="652" t="s">
        <v>101</v>
      </c>
      <c r="O38" s="111"/>
      <c r="P38" s="111"/>
      <c r="Q38" s="111"/>
      <c r="R38" s="111"/>
      <c r="S38" s="111"/>
      <c r="T38" s="111"/>
      <c r="U38" s="111"/>
      <c r="V38" s="111"/>
      <c r="W38" s="111"/>
      <c r="X38" s="334">
        <v>0</v>
      </c>
      <c r="Y38" s="227"/>
      <c r="AA38" s="93" t="s">
        <v>2869</v>
      </c>
      <c r="AC38" s="81" t="s">
        <v>43</v>
      </c>
      <c r="AD38" s="4" t="s">
        <v>488</v>
      </c>
    </row>
    <row r="39" spans="1:30" s="4" customFormat="1" ht="13.5" customHeight="1" x14ac:dyDescent="0.2">
      <c r="A39" s="224"/>
      <c r="B39" s="227"/>
      <c r="C39" s="347" t="s">
        <v>1609</v>
      </c>
      <c r="D39" s="227"/>
      <c r="E39" s="399" t="s">
        <v>1396</v>
      </c>
      <c r="F39" s="227"/>
      <c r="G39" s="399"/>
      <c r="H39" s="399" t="s">
        <v>363</v>
      </c>
      <c r="I39" s="227"/>
      <c r="J39" s="399"/>
      <c r="K39" s="227"/>
      <c r="L39" s="385"/>
      <c r="M39" s="227"/>
      <c r="N39" s="227"/>
      <c r="O39" s="334">
        <v>0</v>
      </c>
      <c r="P39" s="334">
        <v>0</v>
      </c>
      <c r="Q39" s="334">
        <v>0</v>
      </c>
      <c r="R39" s="334">
        <v>0</v>
      </c>
      <c r="S39" s="334">
        <v>0</v>
      </c>
      <c r="T39" s="334">
        <v>0</v>
      </c>
      <c r="U39" s="334">
        <v>0</v>
      </c>
      <c r="V39" s="334">
        <v>0</v>
      </c>
      <c r="W39" s="334">
        <v>0</v>
      </c>
      <c r="X39" s="334">
        <v>0</v>
      </c>
      <c r="Y39" s="227"/>
    </row>
    <row r="40" spans="1:30" s="4" customFormat="1" ht="5.0999999999999996" customHeight="1" x14ac:dyDescent="0.2">
      <c r="A40" s="224"/>
      <c r="B40" s="227"/>
      <c r="C40" s="312"/>
      <c r="D40" s="227"/>
      <c r="E40" s="227"/>
      <c r="F40" s="227"/>
      <c r="G40" s="227"/>
      <c r="H40" s="227"/>
      <c r="I40" s="227"/>
      <c r="J40" s="227"/>
      <c r="K40" s="227"/>
      <c r="L40" s="227"/>
      <c r="M40" s="227"/>
      <c r="N40" s="227"/>
      <c r="O40" s="395"/>
      <c r="P40" s="227"/>
      <c r="Q40" s="395"/>
      <c r="R40" s="395"/>
      <c r="S40" s="395"/>
      <c r="T40" s="395"/>
      <c r="U40" s="227"/>
      <c r="V40" s="227"/>
      <c r="W40" s="227"/>
      <c r="X40" s="395"/>
      <c r="Y40" s="227"/>
    </row>
    <row r="41" spans="1:30" s="6" customFormat="1" x14ac:dyDescent="0.2">
      <c r="A41" s="210"/>
      <c r="C41" s="43"/>
      <c r="O41" s="29"/>
      <c r="P41" s="29"/>
      <c r="Q41" s="29"/>
      <c r="R41" s="29"/>
      <c r="S41" s="29"/>
      <c r="T41" s="29"/>
      <c r="X41" s="29"/>
    </row>
  </sheetData>
  <phoneticPr fontId="9" type="noConversion"/>
  <conditionalFormatting sqref="AA18:AA38">
    <cfRule type="cellIs" dxfId="20" priority="1" stopIfTrue="1" operator="equal">
      <formula>"OK"</formula>
    </cfRule>
    <cfRule type="cellIs" dxfId="19" priority="2" stopIfTrue="1" operator="equal">
      <formula>"VERIFY"</formula>
    </cfRule>
  </conditionalFormatting>
  <dataValidations count="1">
    <dataValidation allowBlank="1" showInputMessage="1" showErrorMessage="1" sqref="A1:XFD1048576"/>
  </dataValidations>
  <printOptions horizontalCentered="1"/>
  <pageMargins left="0" right="0" top="0.51181102362204722" bottom="0" header="0.51181102362204722" footer="0"/>
  <pageSetup orientation="landscape" r:id="rId1"/>
  <headerFooter alignWithMargins="0"/>
  <colBreaks count="1" manualBreakCount="1">
    <brk id="25" min="9" max="39"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AH91"/>
  <sheetViews>
    <sheetView showGridLines="0" topLeftCell="A42" zoomScale="125" zoomScaleNormal="100" workbookViewId="0"/>
  </sheetViews>
  <sheetFormatPr defaultColWidth="0" defaultRowHeight="12.75" zeroHeight="1" x14ac:dyDescent="0.2"/>
  <cols>
    <col min="1" max="1" width="1.7109375" style="217" customWidth="1"/>
    <col min="2" max="2" width="0.85546875" style="20" customWidth="1"/>
    <col min="3" max="3" width="4.28515625" style="31" customWidth="1"/>
    <col min="4" max="4" width="0.85546875" style="20" customWidth="1"/>
    <col min="5" max="5" width="5.7109375" style="20" customWidth="1"/>
    <col min="6" max="7" width="3.7109375" style="20" hidden="1" customWidth="1"/>
    <col min="8" max="8" width="5.7109375" style="20" hidden="1" customWidth="1"/>
    <col min="9" max="10" width="3.7109375" style="20" hidden="1" customWidth="1"/>
    <col min="11" max="11" width="12.7109375" style="20" customWidth="1"/>
    <col min="12" max="12" width="0.85546875" style="20" customWidth="1"/>
    <col min="13" max="13" width="0.85546875" style="20" hidden="1" customWidth="1"/>
    <col min="14" max="14" width="1" style="60" customWidth="1"/>
    <col min="15" max="21" width="8.7109375" style="20" customWidth="1"/>
    <col min="22" max="22" width="0.85546875" style="20" customWidth="1"/>
    <col min="23" max="28" width="8.7109375" style="20" customWidth="1"/>
    <col min="29" max="29" width="0.85546875" style="20" customWidth="1"/>
    <col min="30" max="30" width="8.7109375" style="20" customWidth="1"/>
    <col min="31" max="31" width="0.85546875" style="20" customWidth="1"/>
    <col min="32" max="32" width="2.7109375" style="20" customWidth="1"/>
    <col min="33" max="16384" width="0" style="20" hidden="1"/>
  </cols>
  <sheetData>
    <row r="1" spans="1:34" s="207" customFormat="1" ht="9.9499999999999993" customHeight="1" x14ac:dyDescent="0.2">
      <c r="A1" s="799"/>
      <c r="B1" s="201"/>
      <c r="C1" s="796" t="s">
        <v>2857</v>
      </c>
      <c r="D1" s="201"/>
      <c r="E1" s="162"/>
      <c r="F1" s="203" t="s">
        <v>2419</v>
      </c>
      <c r="G1" s="203" t="s">
        <v>2419</v>
      </c>
      <c r="H1" s="162" t="s">
        <v>1188</v>
      </c>
      <c r="I1" s="203" t="s">
        <v>2419</v>
      </c>
      <c r="J1" s="203" t="s">
        <v>2419</v>
      </c>
      <c r="K1" s="162"/>
      <c r="L1" s="162"/>
      <c r="M1" s="203" t="s">
        <v>1188</v>
      </c>
      <c r="N1" s="162"/>
      <c r="O1" s="203"/>
      <c r="P1" s="203"/>
      <c r="Q1" s="203"/>
      <c r="R1" s="203"/>
      <c r="S1" s="203"/>
      <c r="T1" s="203"/>
      <c r="U1" s="203"/>
      <c r="V1" s="203"/>
      <c r="W1" s="203"/>
      <c r="X1" s="203"/>
      <c r="Y1" s="203"/>
      <c r="Z1" s="203"/>
      <c r="AA1" s="203"/>
      <c r="AB1" s="203"/>
      <c r="AC1" s="203"/>
      <c r="AD1" s="824">
        <v>42893.551107523148</v>
      </c>
      <c r="AE1" s="203"/>
    </row>
    <row r="2" spans="1:34" s="150" customFormat="1" ht="5.0999999999999996" customHeight="1" x14ac:dyDescent="0.2">
      <c r="A2" s="213"/>
      <c r="B2" s="1258"/>
      <c r="C2" s="1218" t="s">
        <v>2703</v>
      </c>
      <c r="D2" s="1259"/>
      <c r="E2" s="1258"/>
      <c r="F2" s="1260"/>
      <c r="G2" s="1260"/>
      <c r="H2" s="1261"/>
      <c r="I2" s="1261"/>
      <c r="J2" s="1261"/>
      <c r="K2" s="1261"/>
      <c r="L2" s="1261"/>
      <c r="M2" s="1261"/>
      <c r="N2" s="1261"/>
      <c r="O2" s="1260"/>
      <c r="P2" s="1262"/>
      <c r="Q2" s="1260"/>
      <c r="R2" s="1261"/>
      <c r="S2" s="1261"/>
      <c r="T2" s="1261"/>
      <c r="U2" s="1261"/>
      <c r="V2" s="1261"/>
      <c r="W2" s="1261"/>
      <c r="X2" s="1261"/>
      <c r="Y2" s="1261"/>
      <c r="Z2" s="1261"/>
      <c r="AA2" s="1261"/>
      <c r="AB2" s="1261"/>
      <c r="AC2" s="1261"/>
      <c r="AD2" s="1278"/>
      <c r="AE2" s="1261"/>
    </row>
    <row r="3" spans="1:34" s="151" customFormat="1" ht="15.6" customHeight="1" x14ac:dyDescent="0.2">
      <c r="A3" s="209"/>
      <c r="B3" s="1264"/>
      <c r="C3" s="1220" t="s">
        <v>2860</v>
      </c>
      <c r="D3" s="1265"/>
      <c r="E3" s="1264"/>
      <c r="F3" s="1266"/>
      <c r="G3" s="1266"/>
      <c r="H3" s="1267"/>
      <c r="I3" s="1267"/>
      <c r="J3" s="1267"/>
      <c r="K3" s="1267"/>
      <c r="L3" s="1267"/>
      <c r="M3" s="1267"/>
      <c r="N3" s="1267"/>
      <c r="O3" s="1266"/>
      <c r="P3" s="1268"/>
      <c r="Q3" s="1266"/>
      <c r="R3" s="1267"/>
      <c r="S3" s="1267"/>
      <c r="T3" s="1267"/>
      <c r="U3" s="1267"/>
      <c r="V3" s="1267"/>
      <c r="W3" s="1267"/>
      <c r="X3" s="1267"/>
      <c r="Y3" s="1267"/>
      <c r="Z3" s="1267"/>
      <c r="AA3" s="1267"/>
      <c r="AB3" s="1267"/>
      <c r="AC3" s="1267"/>
      <c r="AD3" s="1223" t="s">
        <v>248</v>
      </c>
      <c r="AE3" s="1267"/>
    </row>
    <row r="4" spans="1:34" s="146" customFormat="1" ht="13.5" customHeight="1" x14ac:dyDescent="0.2">
      <c r="A4" s="162"/>
      <c r="B4" s="1224"/>
      <c r="C4" s="1225" t="s">
        <v>2861</v>
      </c>
      <c r="D4" s="1226"/>
      <c r="E4" s="1227"/>
      <c r="F4" s="1269"/>
      <c r="G4" s="1269"/>
      <c r="H4" s="1270"/>
      <c r="I4" s="1270"/>
      <c r="J4" s="1270"/>
      <c r="K4" s="1270"/>
      <c r="L4" s="1270"/>
      <c r="M4" s="1270"/>
      <c r="N4" s="1270"/>
      <c r="O4" s="1269"/>
      <c r="P4" s="1271"/>
      <c r="Q4" s="1272"/>
      <c r="R4" s="1269"/>
      <c r="S4" s="1269"/>
      <c r="T4" s="1269"/>
      <c r="U4" s="1269"/>
      <c r="V4" s="1269"/>
      <c r="W4" s="1269"/>
      <c r="X4" s="1269"/>
      <c r="Y4" s="1269"/>
      <c r="Z4" s="1269"/>
      <c r="AA4" s="1269"/>
      <c r="AB4" s="1269"/>
      <c r="AC4" s="1269"/>
      <c r="AD4" s="1229" t="s">
        <v>2037</v>
      </c>
      <c r="AE4" s="1272"/>
      <c r="AH4" s="188"/>
    </row>
    <row r="5" spans="1:34" s="146" customFormat="1" ht="9.6" customHeight="1" x14ac:dyDescent="0.2">
      <c r="A5" s="162"/>
      <c r="B5" s="1227"/>
      <c r="C5" s="1230" t="s">
        <v>2862</v>
      </c>
      <c r="D5" s="1227"/>
      <c r="E5" s="1227"/>
      <c r="F5" s="1270"/>
      <c r="G5" s="1273"/>
      <c r="H5" s="1270"/>
      <c r="I5" s="1270"/>
      <c r="J5" s="1270"/>
      <c r="K5" s="1270"/>
      <c r="L5" s="1270"/>
      <c r="M5" s="1270"/>
      <c r="N5" s="1270"/>
      <c r="O5" s="1270"/>
      <c r="P5" s="1270"/>
      <c r="Q5" s="1270"/>
      <c r="R5" s="1269"/>
      <c r="S5" s="1269"/>
      <c r="T5" s="1269"/>
      <c r="U5" s="1269"/>
      <c r="V5" s="1269"/>
      <c r="W5" s="1269"/>
      <c r="X5" s="1269"/>
      <c r="Y5" s="1269"/>
      <c r="Z5" s="1269"/>
      <c r="AA5" s="1269"/>
      <c r="AB5" s="1269"/>
      <c r="AC5" s="1269"/>
      <c r="AD5" s="1233" t="s">
        <v>2863</v>
      </c>
      <c r="AE5" s="1272"/>
      <c r="AH5" s="133"/>
    </row>
    <row r="6" spans="1:34" s="166" customFormat="1" ht="17.100000000000001" hidden="1" customHeight="1" x14ac:dyDescent="0.2">
      <c r="A6" s="209"/>
      <c r="B6" s="1264"/>
      <c r="C6" s="1220" t="s">
        <v>2864</v>
      </c>
      <c r="D6" s="1265"/>
      <c r="E6" s="1264"/>
      <c r="F6" s="1266"/>
      <c r="G6" s="1266"/>
      <c r="H6" s="1267"/>
      <c r="I6" s="1267"/>
      <c r="J6" s="1267"/>
      <c r="K6" s="1267"/>
      <c r="L6" s="1267"/>
      <c r="M6" s="1267"/>
      <c r="N6" s="1267"/>
      <c r="O6" s="1266"/>
      <c r="P6" s="1274"/>
      <c r="Q6" s="1266"/>
      <c r="R6" s="1267"/>
      <c r="S6" s="1267"/>
      <c r="T6" s="1267"/>
      <c r="U6" s="1267"/>
      <c r="V6" s="1267"/>
      <c r="W6" s="1267"/>
      <c r="X6" s="1267"/>
      <c r="Y6" s="1267"/>
      <c r="Z6" s="1267"/>
      <c r="AA6" s="1267"/>
      <c r="AB6" s="1267"/>
      <c r="AC6" s="1267"/>
      <c r="AD6" s="1223" t="s">
        <v>249</v>
      </c>
      <c r="AE6" s="1267"/>
    </row>
    <row r="7" spans="1:34" s="167" customFormat="1" ht="15" hidden="1" customHeight="1" x14ac:dyDescent="0.2">
      <c r="A7" s="162"/>
      <c r="B7" s="1224"/>
      <c r="C7" s="1225" t="s">
        <v>2865</v>
      </c>
      <c r="D7" s="1226"/>
      <c r="E7" s="1227"/>
      <c r="F7" s="1269"/>
      <c r="G7" s="1269"/>
      <c r="H7" s="1270"/>
      <c r="I7" s="1270"/>
      <c r="J7" s="1270"/>
      <c r="K7" s="1270"/>
      <c r="L7" s="1270"/>
      <c r="M7" s="1270"/>
      <c r="N7" s="1270"/>
      <c r="O7" s="1269"/>
      <c r="P7" s="1271"/>
      <c r="Q7" s="1272"/>
      <c r="R7" s="1269"/>
      <c r="S7" s="1269"/>
      <c r="T7" s="1269"/>
      <c r="U7" s="1269"/>
      <c r="V7" s="1269"/>
      <c r="W7" s="1269"/>
      <c r="X7" s="1269"/>
      <c r="Y7" s="1269"/>
      <c r="Z7" s="1269"/>
      <c r="AA7" s="1269"/>
      <c r="AB7" s="1269"/>
      <c r="AC7" s="1269"/>
      <c r="AD7" s="1229"/>
      <c r="AE7" s="1272"/>
      <c r="AH7" s="191"/>
    </row>
    <row r="8" spans="1:34" s="167" customFormat="1" ht="11.1" hidden="1" customHeight="1" x14ac:dyDescent="0.2">
      <c r="A8" s="162"/>
      <c r="B8" s="1227"/>
      <c r="C8" s="1230" t="s">
        <v>2866</v>
      </c>
      <c r="D8" s="1227"/>
      <c r="E8" s="1227"/>
      <c r="F8" s="1270"/>
      <c r="G8" s="1270"/>
      <c r="H8" s="1270"/>
      <c r="I8" s="1270"/>
      <c r="J8" s="1270"/>
      <c r="K8" s="1270"/>
      <c r="L8" s="1270"/>
      <c r="M8" s="1270"/>
      <c r="N8" s="1270"/>
      <c r="O8" s="1270"/>
      <c r="P8" s="1270"/>
      <c r="Q8" s="1270"/>
      <c r="R8" s="1269"/>
      <c r="S8" s="1269"/>
      <c r="T8" s="1269"/>
      <c r="U8" s="1269"/>
      <c r="V8" s="1269"/>
      <c r="W8" s="1269"/>
      <c r="X8" s="1269"/>
      <c r="Y8" s="1269"/>
      <c r="Z8" s="1269"/>
      <c r="AA8" s="1269"/>
      <c r="AB8" s="1269"/>
      <c r="AC8" s="1269"/>
      <c r="AD8" s="1233" t="s">
        <v>2867</v>
      </c>
      <c r="AE8" s="1272"/>
      <c r="AH8" s="168"/>
    </row>
    <row r="9" spans="1:34" s="168" customFormat="1" ht="3.95" customHeight="1" x14ac:dyDescent="0.2">
      <c r="A9" s="131"/>
      <c r="B9" s="1221"/>
      <c r="C9" s="1221"/>
      <c r="D9" s="1219"/>
      <c r="E9" s="1219"/>
      <c r="F9" s="1275"/>
      <c r="G9" s="1275"/>
      <c r="H9" s="1275"/>
      <c r="I9" s="1275"/>
      <c r="J9" s="1275"/>
      <c r="K9" s="1275"/>
      <c r="L9" s="1275"/>
      <c r="M9" s="1275"/>
      <c r="N9" s="1275"/>
      <c r="O9" s="1275"/>
      <c r="P9" s="1275"/>
      <c r="Q9" s="1275"/>
      <c r="R9" s="1276"/>
      <c r="S9" s="1277"/>
      <c r="T9" s="1277"/>
      <c r="U9" s="1277"/>
      <c r="V9" s="1277"/>
      <c r="W9" s="1277"/>
      <c r="X9" s="1277"/>
      <c r="Y9" s="1277"/>
      <c r="Z9" s="1277"/>
      <c r="AA9" s="1277"/>
      <c r="AB9" s="1277"/>
      <c r="AC9" s="1277"/>
      <c r="AD9" s="1277"/>
      <c r="AE9" s="1277"/>
    </row>
    <row r="10" spans="1:34" s="517" customFormat="1" ht="3.95" customHeight="1" x14ac:dyDescent="0.2">
      <c r="A10" s="513"/>
      <c r="B10" s="514"/>
      <c r="C10" s="809"/>
      <c r="D10" s="514"/>
      <c r="E10" s="514"/>
      <c r="F10" s="514"/>
      <c r="G10" s="514"/>
      <c r="H10" s="514"/>
      <c r="I10" s="514"/>
      <c r="J10" s="514"/>
      <c r="K10" s="514"/>
      <c r="L10" s="514"/>
      <c r="M10" s="514"/>
      <c r="N10" s="515"/>
      <c r="O10" s="516"/>
      <c r="P10" s="516"/>
      <c r="Q10" s="516"/>
      <c r="R10" s="516"/>
      <c r="S10" s="516"/>
      <c r="T10" s="514"/>
      <c r="U10" s="514"/>
      <c r="V10" s="514"/>
      <c r="W10" s="514"/>
      <c r="X10" s="514"/>
      <c r="Y10" s="514"/>
      <c r="Z10" s="514"/>
      <c r="AA10" s="514"/>
      <c r="AB10" s="514"/>
      <c r="AC10" s="514"/>
      <c r="AD10" s="514"/>
      <c r="AE10" s="514"/>
    </row>
    <row r="11" spans="1:34" s="523" customFormat="1" ht="32.1" customHeight="1" x14ac:dyDescent="0.2">
      <c r="A11" s="518"/>
      <c r="B11" s="519"/>
      <c r="C11" s="809"/>
      <c r="D11" s="519"/>
      <c r="E11" s="519"/>
      <c r="F11" s="519"/>
      <c r="G11" s="519"/>
      <c r="H11" s="519"/>
      <c r="I11" s="519"/>
      <c r="J11" s="519"/>
      <c r="K11" s="519"/>
      <c r="L11" s="519"/>
      <c r="M11" s="519"/>
      <c r="N11" s="520"/>
      <c r="O11" s="521" t="s">
        <v>1833</v>
      </c>
      <c r="P11" s="521" t="s">
        <v>1827</v>
      </c>
      <c r="Q11" s="521" t="s">
        <v>541</v>
      </c>
      <c r="R11" s="521" t="s">
        <v>1828</v>
      </c>
      <c r="S11" s="521" t="s">
        <v>1829</v>
      </c>
      <c r="T11" s="521" t="s">
        <v>1830</v>
      </c>
      <c r="U11" s="521" t="s">
        <v>796</v>
      </c>
      <c r="V11" s="522"/>
      <c r="W11" s="521" t="s">
        <v>1831</v>
      </c>
      <c r="X11" s="521" t="s">
        <v>1832</v>
      </c>
      <c r="Y11" s="521" t="s">
        <v>1834</v>
      </c>
      <c r="Z11" s="521" t="s">
        <v>2648</v>
      </c>
      <c r="AA11" s="521" t="s">
        <v>2649</v>
      </c>
      <c r="AB11" s="521" t="s">
        <v>542</v>
      </c>
      <c r="AC11" s="522"/>
      <c r="AD11" s="521" t="s">
        <v>1231</v>
      </c>
      <c r="AE11" s="519"/>
    </row>
    <row r="12" spans="1:34" s="523" customFormat="1" ht="32.1" hidden="1" customHeight="1" x14ac:dyDescent="0.2">
      <c r="A12" s="518" t="s">
        <v>1188</v>
      </c>
      <c r="B12" s="519"/>
      <c r="C12" s="809"/>
      <c r="D12" s="519"/>
      <c r="E12" s="519"/>
      <c r="F12" s="519"/>
      <c r="G12" s="519"/>
      <c r="H12" s="519"/>
      <c r="I12" s="519"/>
      <c r="J12" s="519"/>
      <c r="K12" s="519"/>
      <c r="L12" s="519"/>
      <c r="M12" s="519"/>
      <c r="N12" s="520"/>
      <c r="O12" s="524"/>
      <c r="P12" s="524"/>
      <c r="Q12" s="524"/>
      <c r="R12" s="524"/>
      <c r="S12" s="524"/>
      <c r="T12" s="524"/>
      <c r="U12" s="524"/>
      <c r="V12" s="522"/>
      <c r="W12" s="524"/>
      <c r="X12" s="524"/>
      <c r="Y12" s="524"/>
      <c r="Z12" s="524"/>
      <c r="AA12" s="524"/>
      <c r="AB12" s="524"/>
      <c r="AC12" s="522"/>
      <c r="AD12" s="524"/>
      <c r="AE12" s="519"/>
    </row>
    <row r="13" spans="1:34" s="526" customFormat="1" ht="8.1" customHeight="1" x14ac:dyDescent="0.2">
      <c r="A13" s="525"/>
      <c r="B13" s="514"/>
      <c r="C13" s="809"/>
      <c r="D13" s="514"/>
      <c r="E13" s="514"/>
      <c r="F13" s="514"/>
      <c r="G13" s="514"/>
      <c r="H13" s="514"/>
      <c r="I13" s="514"/>
      <c r="J13" s="514"/>
      <c r="K13" s="514"/>
      <c r="L13" s="514"/>
      <c r="M13" s="514"/>
      <c r="N13" s="515"/>
      <c r="O13" s="562">
        <v>1</v>
      </c>
      <c r="P13" s="524">
        <v>2</v>
      </c>
      <c r="Q13" s="562">
        <v>3</v>
      </c>
      <c r="R13" s="562">
        <v>4</v>
      </c>
      <c r="S13" s="562">
        <v>5</v>
      </c>
      <c r="T13" s="524">
        <v>6</v>
      </c>
      <c r="U13" s="524">
        <v>7</v>
      </c>
      <c r="V13" s="522"/>
      <c r="W13" s="524">
        <v>8</v>
      </c>
      <c r="X13" s="524">
        <v>9</v>
      </c>
      <c r="Y13" s="562">
        <v>12</v>
      </c>
      <c r="Z13" s="562">
        <v>13</v>
      </c>
      <c r="AA13" s="524">
        <v>14</v>
      </c>
      <c r="AB13" s="524">
        <v>11</v>
      </c>
      <c r="AC13" s="522"/>
      <c r="AD13" s="524">
        <v>15</v>
      </c>
      <c r="AE13" s="514"/>
    </row>
    <row r="14" spans="1:34" s="526" customFormat="1" ht="8.1" customHeight="1" x14ac:dyDescent="0.2">
      <c r="A14" s="525"/>
      <c r="B14" s="514"/>
      <c r="C14" s="810"/>
      <c r="D14" s="514"/>
      <c r="E14" s="527" t="s">
        <v>1383</v>
      </c>
      <c r="F14" s="514"/>
      <c r="G14" s="514"/>
      <c r="H14" s="527"/>
      <c r="I14" s="514"/>
      <c r="J14" s="514"/>
      <c r="K14" s="514"/>
      <c r="L14" s="514"/>
      <c r="M14" s="514"/>
      <c r="N14" s="515"/>
      <c r="O14" s="528" t="s">
        <v>1476</v>
      </c>
      <c r="P14" s="528" t="s">
        <v>1476</v>
      </c>
      <c r="Q14" s="528" t="s">
        <v>1476</v>
      </c>
      <c r="R14" s="528" t="s">
        <v>1476</v>
      </c>
      <c r="S14" s="528" t="s">
        <v>1476</v>
      </c>
      <c r="T14" s="528" t="s">
        <v>1476</v>
      </c>
      <c r="U14" s="528" t="s">
        <v>1476</v>
      </c>
      <c r="V14" s="522"/>
      <c r="W14" s="528" t="s">
        <v>1476</v>
      </c>
      <c r="X14" s="528" t="s">
        <v>1476</v>
      </c>
      <c r="Y14" s="528" t="s">
        <v>1476</v>
      </c>
      <c r="Z14" s="528" t="s">
        <v>1476</v>
      </c>
      <c r="AA14" s="528" t="s">
        <v>1476</v>
      </c>
      <c r="AB14" s="528" t="s">
        <v>1476</v>
      </c>
      <c r="AC14" s="522"/>
      <c r="AD14" s="528" t="s">
        <v>1476</v>
      </c>
      <c r="AE14" s="514"/>
    </row>
    <row r="15" spans="1:34" s="526" customFormat="1" ht="8.1" customHeight="1" x14ac:dyDescent="0.2">
      <c r="A15" s="525"/>
      <c r="B15" s="514"/>
      <c r="C15" s="809" t="s">
        <v>117</v>
      </c>
      <c r="D15" s="514"/>
      <c r="E15" s="529" t="s">
        <v>1983</v>
      </c>
      <c r="F15" s="514"/>
      <c r="G15" s="514"/>
      <c r="H15" s="529"/>
      <c r="I15" s="514"/>
      <c r="J15" s="514"/>
      <c r="K15" s="514"/>
      <c r="L15" s="514"/>
      <c r="M15" s="514"/>
      <c r="N15" s="515" t="s">
        <v>1625</v>
      </c>
      <c r="O15" s="543">
        <v>83231</v>
      </c>
      <c r="P15" s="543"/>
      <c r="Q15" s="543"/>
      <c r="R15" s="543"/>
      <c r="S15" s="543"/>
      <c r="T15" s="543"/>
      <c r="U15" s="544">
        <v>83231</v>
      </c>
      <c r="V15" s="545"/>
      <c r="W15" s="543"/>
      <c r="X15" s="543"/>
      <c r="Y15" s="543"/>
      <c r="Z15" s="543"/>
      <c r="AA15" s="543"/>
      <c r="AB15" s="544">
        <v>83231</v>
      </c>
      <c r="AC15" s="545"/>
      <c r="AD15" s="544">
        <v>83231</v>
      </c>
      <c r="AE15" s="514"/>
    </row>
    <row r="16" spans="1:34" s="526" customFormat="1" ht="8.1" customHeight="1" x14ac:dyDescent="0.2">
      <c r="A16" s="525"/>
      <c r="B16" s="514"/>
      <c r="C16" s="809" t="s">
        <v>118</v>
      </c>
      <c r="D16" s="514"/>
      <c r="E16" s="529" t="s">
        <v>1950</v>
      </c>
      <c r="F16" s="514"/>
      <c r="G16" s="514"/>
      <c r="H16" s="529"/>
      <c r="I16" s="514"/>
      <c r="J16" s="514"/>
      <c r="K16" s="514"/>
      <c r="L16" s="514"/>
      <c r="M16" s="514"/>
      <c r="N16" s="515" t="s">
        <v>1625</v>
      </c>
      <c r="O16" s="543">
        <v>163775</v>
      </c>
      <c r="P16" s="543"/>
      <c r="Q16" s="543">
        <v>202248</v>
      </c>
      <c r="R16" s="543"/>
      <c r="S16" s="543">
        <v>148</v>
      </c>
      <c r="T16" s="543">
        <v>2100</v>
      </c>
      <c r="U16" s="544">
        <v>368271</v>
      </c>
      <c r="V16" s="545"/>
      <c r="W16" s="543"/>
      <c r="X16" s="543">
        <v>164082</v>
      </c>
      <c r="Y16" s="543"/>
      <c r="Z16" s="543"/>
      <c r="AA16" s="543"/>
      <c r="AB16" s="544">
        <v>532353</v>
      </c>
      <c r="AC16" s="545"/>
      <c r="AD16" s="544">
        <v>532353</v>
      </c>
      <c r="AE16" s="514"/>
    </row>
    <row r="17" spans="1:31" s="526" customFormat="1" ht="8.1" customHeight="1" x14ac:dyDescent="0.2">
      <c r="A17" s="525"/>
      <c r="B17" s="514"/>
      <c r="C17" s="809" t="s">
        <v>452</v>
      </c>
      <c r="D17" s="514"/>
      <c r="E17" s="529" t="s">
        <v>2033</v>
      </c>
      <c r="F17" s="514"/>
      <c r="G17" s="514"/>
      <c r="H17" s="529"/>
      <c r="I17" s="514"/>
      <c r="J17" s="514"/>
      <c r="K17" s="514"/>
      <c r="L17" s="514"/>
      <c r="M17" s="514"/>
      <c r="N17" s="515" t="s">
        <v>1625</v>
      </c>
      <c r="O17" s="543"/>
      <c r="P17" s="543"/>
      <c r="Q17" s="543"/>
      <c r="R17" s="543"/>
      <c r="S17" s="543"/>
      <c r="T17" s="543"/>
      <c r="U17" s="544">
        <v>0</v>
      </c>
      <c r="V17" s="545"/>
      <c r="W17" s="543"/>
      <c r="X17" s="543"/>
      <c r="Y17" s="543"/>
      <c r="Z17" s="544">
        <v>0</v>
      </c>
      <c r="AA17" s="543"/>
      <c r="AB17" s="544">
        <v>0</v>
      </c>
      <c r="AC17" s="545"/>
      <c r="AD17" s="544">
        <v>0</v>
      </c>
      <c r="AE17" s="514"/>
    </row>
    <row r="18" spans="1:31" s="531" customFormat="1" ht="8.1" customHeight="1" x14ac:dyDescent="0.2">
      <c r="A18" s="525"/>
      <c r="B18" s="527"/>
      <c r="C18" s="809" t="s">
        <v>1609</v>
      </c>
      <c r="D18" s="527"/>
      <c r="E18" s="527"/>
      <c r="F18" s="530"/>
      <c r="G18" s="530"/>
      <c r="H18" s="527"/>
      <c r="I18" s="530"/>
      <c r="J18" s="530"/>
      <c r="K18" s="530"/>
      <c r="L18" s="530" t="s">
        <v>796</v>
      </c>
      <c r="M18" s="530" t="s">
        <v>1682</v>
      </c>
      <c r="N18" s="515"/>
      <c r="O18" s="544">
        <v>247006</v>
      </c>
      <c r="P18" s="544">
        <v>0</v>
      </c>
      <c r="Q18" s="544">
        <v>202248</v>
      </c>
      <c r="R18" s="544">
        <v>0</v>
      </c>
      <c r="S18" s="544">
        <v>148</v>
      </c>
      <c r="T18" s="544">
        <v>2100</v>
      </c>
      <c r="U18" s="544">
        <v>451502</v>
      </c>
      <c r="V18" s="545"/>
      <c r="W18" s="544">
        <v>0</v>
      </c>
      <c r="X18" s="544">
        <v>164082</v>
      </c>
      <c r="Y18" s="544">
        <v>0</v>
      </c>
      <c r="Z18" s="544">
        <v>0</v>
      </c>
      <c r="AA18" s="544">
        <v>0</v>
      </c>
      <c r="AB18" s="544">
        <v>615584</v>
      </c>
      <c r="AC18" s="545"/>
      <c r="AD18" s="544">
        <v>615584</v>
      </c>
      <c r="AE18" s="527"/>
    </row>
    <row r="19" spans="1:31" s="526" customFormat="1" ht="8.1" customHeight="1" x14ac:dyDescent="0.2">
      <c r="A19" s="525"/>
      <c r="B19" s="514"/>
      <c r="C19" s="809"/>
      <c r="D19" s="514"/>
      <c r="E19" s="527" t="s">
        <v>1475</v>
      </c>
      <c r="F19" s="527"/>
      <c r="G19" s="527"/>
      <c r="H19" s="527"/>
      <c r="I19" s="527"/>
      <c r="J19" s="527"/>
      <c r="K19" s="527"/>
      <c r="L19" s="527"/>
      <c r="M19" s="527"/>
      <c r="N19" s="515"/>
      <c r="O19" s="545"/>
      <c r="P19" s="545"/>
      <c r="Q19" s="545"/>
      <c r="R19" s="545"/>
      <c r="S19" s="545"/>
      <c r="T19" s="545"/>
      <c r="U19" s="545"/>
      <c r="V19" s="545"/>
      <c r="W19" s="545"/>
      <c r="X19" s="545"/>
      <c r="Y19" s="545"/>
      <c r="Z19" s="545"/>
      <c r="AA19" s="545"/>
      <c r="AB19" s="545"/>
      <c r="AC19" s="545"/>
      <c r="AD19" s="545"/>
      <c r="AE19" s="514"/>
    </row>
    <row r="20" spans="1:31" s="526" customFormat="1" ht="8.1" customHeight="1" x14ac:dyDescent="0.2">
      <c r="A20" s="525"/>
      <c r="B20" s="514"/>
      <c r="C20" s="809" t="s">
        <v>123</v>
      </c>
      <c r="D20" s="514"/>
      <c r="E20" s="529" t="s">
        <v>816</v>
      </c>
      <c r="F20" s="514"/>
      <c r="G20" s="514"/>
      <c r="H20" s="529"/>
      <c r="I20" s="514"/>
      <c r="J20" s="514"/>
      <c r="K20" s="514"/>
      <c r="L20" s="514"/>
      <c r="M20" s="514"/>
      <c r="N20" s="515" t="s">
        <v>1625</v>
      </c>
      <c r="O20" s="543">
        <v>48171</v>
      </c>
      <c r="P20" s="543"/>
      <c r="Q20" s="543">
        <v>70175</v>
      </c>
      <c r="R20" s="543"/>
      <c r="S20" s="543"/>
      <c r="T20" s="543"/>
      <c r="U20" s="544">
        <v>118346</v>
      </c>
      <c r="V20" s="545"/>
      <c r="W20" s="543"/>
      <c r="X20" s="543">
        <v>79594</v>
      </c>
      <c r="Y20" s="543"/>
      <c r="Z20" s="543"/>
      <c r="AA20" s="543"/>
      <c r="AB20" s="544">
        <v>197940</v>
      </c>
      <c r="AC20" s="545"/>
      <c r="AD20" s="544">
        <v>197940</v>
      </c>
      <c r="AE20" s="514"/>
    </row>
    <row r="21" spans="1:31" s="526" customFormat="1" ht="8.1" customHeight="1" x14ac:dyDescent="0.2">
      <c r="A21" s="525"/>
      <c r="B21" s="514"/>
      <c r="C21" s="809" t="s">
        <v>124</v>
      </c>
      <c r="D21" s="514"/>
      <c r="E21" s="529" t="s">
        <v>1565</v>
      </c>
      <c r="F21" s="514"/>
      <c r="G21" s="514"/>
      <c r="H21" s="529"/>
      <c r="I21" s="514"/>
      <c r="J21" s="514"/>
      <c r="K21" s="514"/>
      <c r="L21" s="514"/>
      <c r="M21" s="514"/>
      <c r="N21" s="515" t="s">
        <v>1625</v>
      </c>
      <c r="O21" s="543"/>
      <c r="P21" s="543"/>
      <c r="Q21" s="543"/>
      <c r="R21" s="543">
        <v>231020</v>
      </c>
      <c r="S21" s="543"/>
      <c r="T21" s="543"/>
      <c r="U21" s="544">
        <v>231020</v>
      </c>
      <c r="V21" s="545"/>
      <c r="W21" s="543"/>
      <c r="X21" s="543"/>
      <c r="Y21" s="543"/>
      <c r="Z21" s="543"/>
      <c r="AA21" s="543"/>
      <c r="AB21" s="544">
        <v>231020</v>
      </c>
      <c r="AC21" s="545"/>
      <c r="AD21" s="544">
        <v>231020</v>
      </c>
      <c r="AE21" s="514"/>
    </row>
    <row r="22" spans="1:31" s="526" customFormat="1" ht="8.1" customHeight="1" x14ac:dyDescent="0.2">
      <c r="A22" s="525"/>
      <c r="B22" s="514"/>
      <c r="C22" s="809" t="s">
        <v>125</v>
      </c>
      <c r="D22" s="514"/>
      <c r="E22" s="529" t="s">
        <v>2500</v>
      </c>
      <c r="F22" s="514"/>
      <c r="G22" s="514"/>
      <c r="H22" s="529"/>
      <c r="I22" s="514"/>
      <c r="J22" s="514"/>
      <c r="K22" s="514"/>
      <c r="L22" s="514"/>
      <c r="M22" s="514"/>
      <c r="N22" s="515" t="s">
        <v>1625</v>
      </c>
      <c r="O22" s="543"/>
      <c r="P22" s="543"/>
      <c r="Q22" s="543"/>
      <c r="R22" s="543"/>
      <c r="S22" s="543"/>
      <c r="T22" s="543"/>
      <c r="U22" s="544">
        <v>0</v>
      </c>
      <c r="V22" s="545"/>
      <c r="W22" s="543"/>
      <c r="X22" s="543"/>
      <c r="Y22" s="543"/>
      <c r="Z22" s="543"/>
      <c r="AA22" s="543"/>
      <c r="AB22" s="544">
        <v>0</v>
      </c>
      <c r="AC22" s="545"/>
      <c r="AD22" s="544">
        <v>0</v>
      </c>
      <c r="AE22" s="514"/>
    </row>
    <row r="23" spans="1:31" s="526" customFormat="1" ht="8.1" customHeight="1" x14ac:dyDescent="0.2">
      <c r="A23" s="525"/>
      <c r="B23" s="514"/>
      <c r="C23" s="809" t="s">
        <v>126</v>
      </c>
      <c r="D23" s="514"/>
      <c r="E23" s="529" t="s">
        <v>485</v>
      </c>
      <c r="F23" s="514"/>
      <c r="G23" s="514"/>
      <c r="H23" s="529"/>
      <c r="I23" s="514"/>
      <c r="J23" s="514"/>
      <c r="K23" s="514"/>
      <c r="L23" s="514"/>
      <c r="M23" s="514"/>
      <c r="N23" s="515" t="s">
        <v>1625</v>
      </c>
      <c r="O23" s="543">
        <v>41858</v>
      </c>
      <c r="P23" s="543"/>
      <c r="Q23" s="543">
        <v>12244</v>
      </c>
      <c r="R23" s="543"/>
      <c r="S23" s="543"/>
      <c r="T23" s="543"/>
      <c r="U23" s="544">
        <v>54102</v>
      </c>
      <c r="V23" s="545"/>
      <c r="W23" s="543"/>
      <c r="X23" s="543"/>
      <c r="Y23" s="543"/>
      <c r="Z23" s="543"/>
      <c r="AA23" s="543"/>
      <c r="AB23" s="544">
        <v>54102</v>
      </c>
      <c r="AC23" s="545"/>
      <c r="AD23" s="544">
        <v>54102</v>
      </c>
      <c r="AE23" s="514"/>
    </row>
    <row r="24" spans="1:31" s="526" customFormat="1" ht="8.1" customHeight="1" x14ac:dyDescent="0.2">
      <c r="A24" s="525"/>
      <c r="B24" s="514"/>
      <c r="C24" s="809" t="s">
        <v>1674</v>
      </c>
      <c r="D24" s="514"/>
      <c r="E24" s="529" t="s">
        <v>1473</v>
      </c>
      <c r="F24" s="514"/>
      <c r="G24" s="514"/>
      <c r="H24" s="529"/>
      <c r="I24" s="514"/>
      <c r="J24" s="514"/>
      <c r="K24" s="514"/>
      <c r="L24" s="514"/>
      <c r="M24" s="514"/>
      <c r="N24" s="515" t="s">
        <v>1625</v>
      </c>
      <c r="O24" s="543">
        <v>776</v>
      </c>
      <c r="P24" s="543"/>
      <c r="Q24" s="543">
        <v>1500</v>
      </c>
      <c r="R24" s="543"/>
      <c r="S24" s="543"/>
      <c r="T24" s="543"/>
      <c r="U24" s="544">
        <v>2276</v>
      </c>
      <c r="V24" s="545"/>
      <c r="W24" s="543"/>
      <c r="X24" s="543"/>
      <c r="Y24" s="543"/>
      <c r="Z24" s="543"/>
      <c r="AA24" s="543"/>
      <c r="AB24" s="544">
        <v>2276</v>
      </c>
      <c r="AC24" s="545"/>
      <c r="AD24" s="544">
        <v>2276</v>
      </c>
      <c r="AE24" s="514"/>
    </row>
    <row r="25" spans="1:31" s="526" customFormat="1" ht="8.1" customHeight="1" x14ac:dyDescent="0.2">
      <c r="A25" s="525"/>
      <c r="B25" s="514"/>
      <c r="C25" s="809" t="s">
        <v>2674</v>
      </c>
      <c r="D25" s="514"/>
      <c r="E25" s="529" t="s">
        <v>49</v>
      </c>
      <c r="F25" s="514"/>
      <c r="G25" s="514"/>
      <c r="H25" s="529"/>
      <c r="I25" s="514"/>
      <c r="J25" s="514"/>
      <c r="K25" s="514"/>
      <c r="L25" s="514"/>
      <c r="M25" s="514"/>
      <c r="N25" s="515" t="s">
        <v>1625</v>
      </c>
      <c r="O25" s="543"/>
      <c r="P25" s="543"/>
      <c r="Q25" s="543"/>
      <c r="R25" s="543"/>
      <c r="S25" s="543"/>
      <c r="T25" s="543"/>
      <c r="U25" s="544">
        <v>0</v>
      </c>
      <c r="V25" s="545"/>
      <c r="W25" s="543"/>
      <c r="X25" s="543"/>
      <c r="Y25" s="543"/>
      <c r="Z25" s="543"/>
      <c r="AA25" s="543"/>
      <c r="AB25" s="544">
        <v>0</v>
      </c>
      <c r="AC25" s="545"/>
      <c r="AD25" s="544">
        <v>0</v>
      </c>
      <c r="AE25" s="514"/>
    </row>
    <row r="26" spans="1:31" s="526" customFormat="1" ht="8.1" customHeight="1" x14ac:dyDescent="0.2">
      <c r="A26" s="525"/>
      <c r="B26" s="514"/>
      <c r="C26" s="809" t="s">
        <v>1769</v>
      </c>
      <c r="D26" s="514"/>
      <c r="E26" s="529" t="s">
        <v>1369</v>
      </c>
      <c r="F26" s="514"/>
      <c r="G26" s="514"/>
      <c r="H26" s="529"/>
      <c r="I26" s="514" t="s">
        <v>492</v>
      </c>
      <c r="J26" s="514"/>
      <c r="K26" s="532"/>
      <c r="L26" s="514" t="s">
        <v>1349</v>
      </c>
      <c r="M26" s="514" t="s">
        <v>1349</v>
      </c>
      <c r="N26" s="515" t="s">
        <v>1625</v>
      </c>
      <c r="O26" s="543"/>
      <c r="P26" s="543"/>
      <c r="Q26" s="543"/>
      <c r="R26" s="543"/>
      <c r="S26" s="543"/>
      <c r="T26" s="543"/>
      <c r="U26" s="544">
        <v>0</v>
      </c>
      <c r="V26" s="545"/>
      <c r="W26" s="543"/>
      <c r="X26" s="543"/>
      <c r="Y26" s="543"/>
      <c r="Z26" s="543"/>
      <c r="AA26" s="543"/>
      <c r="AB26" s="544">
        <v>0</v>
      </c>
      <c r="AC26" s="545"/>
      <c r="AD26" s="544">
        <v>0</v>
      </c>
      <c r="AE26" s="514"/>
    </row>
    <row r="27" spans="1:31" s="531" customFormat="1" ht="8.1" customHeight="1" x14ac:dyDescent="0.2">
      <c r="A27" s="525"/>
      <c r="B27" s="527"/>
      <c r="C27" s="809" t="s">
        <v>1610</v>
      </c>
      <c r="D27" s="527"/>
      <c r="E27" s="527"/>
      <c r="F27" s="530"/>
      <c r="G27" s="530"/>
      <c r="H27" s="527"/>
      <c r="I27" s="530"/>
      <c r="J27" s="530"/>
      <c r="K27" s="530"/>
      <c r="L27" s="530" t="s">
        <v>796</v>
      </c>
      <c r="M27" s="530" t="s">
        <v>1682</v>
      </c>
      <c r="N27" s="515"/>
      <c r="O27" s="544">
        <v>90805</v>
      </c>
      <c r="P27" s="544">
        <v>0</v>
      </c>
      <c r="Q27" s="544">
        <v>83919</v>
      </c>
      <c r="R27" s="544">
        <v>231020</v>
      </c>
      <c r="S27" s="544">
        <v>0</v>
      </c>
      <c r="T27" s="544">
        <v>0</v>
      </c>
      <c r="U27" s="544">
        <v>405744</v>
      </c>
      <c r="V27" s="545"/>
      <c r="W27" s="544">
        <v>0</v>
      </c>
      <c r="X27" s="544">
        <v>79594</v>
      </c>
      <c r="Y27" s="544">
        <v>0</v>
      </c>
      <c r="Z27" s="544">
        <v>0</v>
      </c>
      <c r="AA27" s="544">
        <v>0</v>
      </c>
      <c r="AB27" s="544">
        <v>485338</v>
      </c>
      <c r="AC27" s="545"/>
      <c r="AD27" s="544">
        <v>485338</v>
      </c>
      <c r="AE27" s="527"/>
    </row>
    <row r="28" spans="1:31" s="526" customFormat="1" ht="8.1" customHeight="1" x14ac:dyDescent="0.2">
      <c r="A28" s="525"/>
      <c r="B28" s="514"/>
      <c r="C28" s="809"/>
      <c r="D28" s="514"/>
      <c r="E28" s="527" t="s">
        <v>797</v>
      </c>
      <c r="F28" s="527"/>
      <c r="G28" s="527"/>
      <c r="H28" s="527"/>
      <c r="I28" s="527"/>
      <c r="J28" s="527"/>
      <c r="K28" s="527"/>
      <c r="L28" s="527"/>
      <c r="M28" s="527"/>
      <c r="N28" s="515"/>
      <c r="O28" s="545"/>
      <c r="P28" s="545"/>
      <c r="Q28" s="545"/>
      <c r="R28" s="545"/>
      <c r="S28" s="545"/>
      <c r="T28" s="545"/>
      <c r="U28" s="545"/>
      <c r="V28" s="545"/>
      <c r="W28" s="545"/>
      <c r="X28" s="545"/>
      <c r="Y28" s="545"/>
      <c r="Z28" s="545"/>
      <c r="AA28" s="545"/>
      <c r="AB28" s="545"/>
      <c r="AC28" s="545"/>
      <c r="AD28" s="545"/>
      <c r="AE28" s="514"/>
    </row>
    <row r="29" spans="1:31" s="526" customFormat="1" ht="8.1" customHeight="1" x14ac:dyDescent="0.2">
      <c r="A29" s="525"/>
      <c r="B29" s="514"/>
      <c r="C29" s="809" t="s">
        <v>1676</v>
      </c>
      <c r="D29" s="514"/>
      <c r="E29" s="529" t="s">
        <v>2695</v>
      </c>
      <c r="F29" s="514"/>
      <c r="G29" s="514"/>
      <c r="H29" s="529"/>
      <c r="I29" s="514"/>
      <c r="J29" s="514"/>
      <c r="K29" s="514"/>
      <c r="L29" s="514"/>
      <c r="M29" s="514"/>
      <c r="N29" s="515" t="s">
        <v>1625</v>
      </c>
      <c r="O29" s="543">
        <v>168876</v>
      </c>
      <c r="P29" s="543">
        <v>1351</v>
      </c>
      <c r="Q29" s="543">
        <v>182315</v>
      </c>
      <c r="R29" s="543"/>
      <c r="S29" s="543"/>
      <c r="T29" s="543"/>
      <c r="U29" s="544">
        <v>352542</v>
      </c>
      <c r="V29" s="545"/>
      <c r="W29" s="543">
        <v>11845</v>
      </c>
      <c r="X29" s="543">
        <v>81036</v>
      </c>
      <c r="Y29" s="543"/>
      <c r="Z29" s="543"/>
      <c r="AA29" s="543"/>
      <c r="AB29" s="544">
        <v>445423</v>
      </c>
      <c r="AC29" s="545"/>
      <c r="AD29" s="544">
        <v>445423</v>
      </c>
      <c r="AE29" s="514"/>
    </row>
    <row r="30" spans="1:31" s="526" customFormat="1" ht="8.1" customHeight="1" x14ac:dyDescent="0.2">
      <c r="A30" s="525"/>
      <c r="B30" s="514"/>
      <c r="C30" s="809" t="s">
        <v>1677</v>
      </c>
      <c r="D30" s="514"/>
      <c r="E30" s="529" t="s">
        <v>1647</v>
      </c>
      <c r="F30" s="514"/>
      <c r="G30" s="514"/>
      <c r="H30" s="529"/>
      <c r="I30" s="514"/>
      <c r="J30" s="514"/>
      <c r="K30" s="514"/>
      <c r="L30" s="514"/>
      <c r="M30" s="514"/>
      <c r="N30" s="515" t="s">
        <v>1625</v>
      </c>
      <c r="O30" s="543">
        <v>59335</v>
      </c>
      <c r="P30" s="543"/>
      <c r="Q30" s="543">
        <v>251769</v>
      </c>
      <c r="R30" s="543"/>
      <c r="S30" s="543"/>
      <c r="T30" s="543"/>
      <c r="U30" s="544">
        <v>311104</v>
      </c>
      <c r="V30" s="545"/>
      <c r="W30" s="543"/>
      <c r="X30" s="543"/>
      <c r="Y30" s="543"/>
      <c r="Z30" s="543"/>
      <c r="AA30" s="543"/>
      <c r="AB30" s="544">
        <v>311104</v>
      </c>
      <c r="AC30" s="545"/>
      <c r="AD30" s="544">
        <v>311104</v>
      </c>
      <c r="AE30" s="514"/>
    </row>
    <row r="31" spans="1:31" s="526" customFormat="1" ht="8.1" customHeight="1" x14ac:dyDescent="0.2">
      <c r="A31" s="525"/>
      <c r="B31" s="514"/>
      <c r="C31" s="809" t="s">
        <v>1678</v>
      </c>
      <c r="D31" s="514"/>
      <c r="E31" s="529" t="s">
        <v>72</v>
      </c>
      <c r="F31" s="514"/>
      <c r="G31" s="514"/>
      <c r="H31" s="529"/>
      <c r="I31" s="514"/>
      <c r="J31" s="514"/>
      <c r="K31" s="514"/>
      <c r="L31" s="514"/>
      <c r="M31" s="514"/>
      <c r="N31" s="515" t="s">
        <v>1625</v>
      </c>
      <c r="O31" s="543"/>
      <c r="P31" s="543"/>
      <c r="Q31" s="543"/>
      <c r="R31" s="543"/>
      <c r="S31" s="543"/>
      <c r="T31" s="543"/>
      <c r="U31" s="544">
        <v>0</v>
      </c>
      <c r="V31" s="545"/>
      <c r="W31" s="543"/>
      <c r="X31" s="543"/>
      <c r="Y31" s="543"/>
      <c r="Z31" s="543"/>
      <c r="AA31" s="543"/>
      <c r="AB31" s="544">
        <v>0</v>
      </c>
      <c r="AC31" s="545"/>
      <c r="AD31" s="544">
        <v>0</v>
      </c>
      <c r="AE31" s="514"/>
    </row>
    <row r="32" spans="1:31" s="526" customFormat="1" ht="8.1" customHeight="1" x14ac:dyDescent="0.2">
      <c r="A32" s="525"/>
      <c r="B32" s="514"/>
      <c r="C32" s="809" t="s">
        <v>1770</v>
      </c>
      <c r="D32" s="514"/>
      <c r="E32" s="529" t="s">
        <v>1371</v>
      </c>
      <c r="F32" s="514"/>
      <c r="G32" s="514"/>
      <c r="H32" s="529"/>
      <c r="I32" s="514"/>
      <c r="J32" s="514"/>
      <c r="K32" s="514"/>
      <c r="L32" s="514"/>
      <c r="M32" s="514"/>
      <c r="N32" s="515" t="s">
        <v>1625</v>
      </c>
      <c r="O32" s="543"/>
      <c r="P32" s="543"/>
      <c r="Q32" s="543"/>
      <c r="R32" s="543"/>
      <c r="S32" s="543"/>
      <c r="T32" s="543"/>
      <c r="U32" s="544">
        <v>0</v>
      </c>
      <c r="V32" s="545"/>
      <c r="W32" s="543"/>
      <c r="X32" s="543"/>
      <c r="Y32" s="543"/>
      <c r="Z32" s="543"/>
      <c r="AA32" s="543"/>
      <c r="AB32" s="544">
        <v>0</v>
      </c>
      <c r="AC32" s="545"/>
      <c r="AD32" s="544">
        <v>0</v>
      </c>
      <c r="AE32" s="514"/>
    </row>
    <row r="33" spans="1:31" s="526" customFormat="1" ht="8.1" customHeight="1" x14ac:dyDescent="0.2">
      <c r="A33" s="525"/>
      <c r="B33" s="514"/>
      <c r="C33" s="809" t="s">
        <v>1959</v>
      </c>
      <c r="D33" s="514"/>
      <c r="E33" s="529" t="s">
        <v>1215</v>
      </c>
      <c r="F33" s="514"/>
      <c r="G33" s="514"/>
      <c r="H33" s="529"/>
      <c r="I33" s="514"/>
      <c r="J33" s="514"/>
      <c r="K33" s="514"/>
      <c r="L33" s="514"/>
      <c r="M33" s="514"/>
      <c r="N33" s="515" t="s">
        <v>1625</v>
      </c>
      <c r="O33" s="543"/>
      <c r="P33" s="543"/>
      <c r="Q33" s="543">
        <v>23058</v>
      </c>
      <c r="R33" s="543"/>
      <c r="S33" s="543"/>
      <c r="T33" s="543"/>
      <c r="U33" s="544">
        <v>23058</v>
      </c>
      <c r="V33" s="545"/>
      <c r="W33" s="543"/>
      <c r="X33" s="543"/>
      <c r="Y33" s="543"/>
      <c r="Z33" s="543"/>
      <c r="AA33" s="543"/>
      <c r="AB33" s="544">
        <v>23058</v>
      </c>
      <c r="AC33" s="545"/>
      <c r="AD33" s="544">
        <v>23058</v>
      </c>
      <c r="AE33" s="514"/>
    </row>
    <row r="34" spans="1:31" s="526" customFormat="1" ht="8.1" customHeight="1" x14ac:dyDescent="0.2">
      <c r="A34" s="525"/>
      <c r="B34" s="514"/>
      <c r="C34" s="809" t="s">
        <v>2326</v>
      </c>
      <c r="D34" s="514"/>
      <c r="E34" s="529" t="s">
        <v>1221</v>
      </c>
      <c r="F34" s="514"/>
      <c r="G34" s="514"/>
      <c r="H34" s="529"/>
      <c r="I34" s="514"/>
      <c r="J34" s="514"/>
      <c r="K34" s="514"/>
      <c r="L34" s="514"/>
      <c r="M34" s="514"/>
      <c r="N34" s="515" t="s">
        <v>1625</v>
      </c>
      <c r="O34" s="543"/>
      <c r="P34" s="543"/>
      <c r="Q34" s="543"/>
      <c r="R34" s="543"/>
      <c r="S34" s="543"/>
      <c r="T34" s="543"/>
      <c r="U34" s="544">
        <v>0</v>
      </c>
      <c r="V34" s="545"/>
      <c r="W34" s="543"/>
      <c r="X34" s="543"/>
      <c r="Y34" s="543"/>
      <c r="Z34" s="543"/>
      <c r="AA34" s="543"/>
      <c r="AB34" s="544">
        <v>0</v>
      </c>
      <c r="AC34" s="545"/>
      <c r="AD34" s="544">
        <v>0</v>
      </c>
      <c r="AE34" s="514"/>
    </row>
    <row r="35" spans="1:31" s="526" customFormat="1" ht="8.1" customHeight="1" x14ac:dyDescent="0.2">
      <c r="A35" s="525"/>
      <c r="B35" s="514"/>
      <c r="C35" s="809" t="s">
        <v>1960</v>
      </c>
      <c r="D35" s="514"/>
      <c r="E35" s="529" t="s">
        <v>1369</v>
      </c>
      <c r="F35" s="514"/>
      <c r="G35" s="514"/>
      <c r="H35" s="529"/>
      <c r="I35" s="514" t="s">
        <v>492</v>
      </c>
      <c r="J35" s="514"/>
      <c r="K35" s="532"/>
      <c r="L35" s="514" t="s">
        <v>1349</v>
      </c>
      <c r="M35" s="514" t="s">
        <v>1349</v>
      </c>
      <c r="N35" s="515" t="s">
        <v>1625</v>
      </c>
      <c r="O35" s="543"/>
      <c r="P35" s="543"/>
      <c r="Q35" s="543"/>
      <c r="R35" s="543"/>
      <c r="S35" s="543"/>
      <c r="T35" s="543"/>
      <c r="U35" s="544">
        <v>0</v>
      </c>
      <c r="V35" s="545"/>
      <c r="W35" s="543"/>
      <c r="X35" s="543"/>
      <c r="Y35" s="543"/>
      <c r="Z35" s="543"/>
      <c r="AA35" s="543"/>
      <c r="AB35" s="544">
        <v>0</v>
      </c>
      <c r="AC35" s="545"/>
      <c r="AD35" s="544">
        <v>0</v>
      </c>
      <c r="AE35" s="514"/>
    </row>
    <row r="36" spans="1:31" s="531" customFormat="1" ht="8.1" customHeight="1" x14ac:dyDescent="0.2">
      <c r="A36" s="525"/>
      <c r="B36" s="527"/>
      <c r="C36" s="809" t="s">
        <v>924</v>
      </c>
      <c r="D36" s="527"/>
      <c r="E36" s="527"/>
      <c r="F36" s="530"/>
      <c r="G36" s="530"/>
      <c r="H36" s="527"/>
      <c r="I36" s="530"/>
      <c r="J36" s="530"/>
      <c r="K36" s="530"/>
      <c r="L36" s="530" t="s">
        <v>796</v>
      </c>
      <c r="M36" s="530" t="s">
        <v>1682</v>
      </c>
      <c r="N36" s="515"/>
      <c r="O36" s="544">
        <v>228211</v>
      </c>
      <c r="P36" s="544">
        <v>1351</v>
      </c>
      <c r="Q36" s="544">
        <v>457142</v>
      </c>
      <c r="R36" s="544">
        <v>0</v>
      </c>
      <c r="S36" s="544">
        <v>0</v>
      </c>
      <c r="T36" s="544">
        <v>0</v>
      </c>
      <c r="U36" s="544">
        <v>686704</v>
      </c>
      <c r="V36" s="545"/>
      <c r="W36" s="544">
        <v>11845</v>
      </c>
      <c r="X36" s="544">
        <v>81036</v>
      </c>
      <c r="Y36" s="544">
        <v>0</v>
      </c>
      <c r="Z36" s="544">
        <v>0</v>
      </c>
      <c r="AA36" s="544">
        <v>0</v>
      </c>
      <c r="AB36" s="544">
        <v>779585</v>
      </c>
      <c r="AC36" s="545"/>
      <c r="AD36" s="544">
        <v>779585</v>
      </c>
      <c r="AE36" s="527"/>
    </row>
    <row r="37" spans="1:31" s="526" customFormat="1" ht="8.1" customHeight="1" x14ac:dyDescent="0.2">
      <c r="A37" s="525"/>
      <c r="B37" s="514"/>
      <c r="C37" s="809"/>
      <c r="D37" s="514"/>
      <c r="E37" s="527" t="s">
        <v>798</v>
      </c>
      <c r="F37" s="527"/>
      <c r="G37" s="527"/>
      <c r="H37" s="527"/>
      <c r="I37" s="527"/>
      <c r="J37" s="527"/>
      <c r="K37" s="527"/>
      <c r="L37" s="527"/>
      <c r="M37" s="527"/>
      <c r="N37" s="515"/>
      <c r="O37" s="545"/>
      <c r="P37" s="545"/>
      <c r="Q37" s="545"/>
      <c r="R37" s="545"/>
      <c r="S37" s="545"/>
      <c r="T37" s="545"/>
      <c r="U37" s="545"/>
      <c r="V37" s="545"/>
      <c r="W37" s="545"/>
      <c r="X37" s="545"/>
      <c r="Y37" s="545"/>
      <c r="Z37" s="545"/>
      <c r="AA37" s="545"/>
      <c r="AB37" s="545"/>
      <c r="AC37" s="545"/>
      <c r="AD37" s="545"/>
      <c r="AE37" s="514"/>
    </row>
    <row r="38" spans="1:31" s="526" customFormat="1" ht="8.1" customHeight="1" x14ac:dyDescent="0.2">
      <c r="A38" s="525"/>
      <c r="B38" s="514"/>
      <c r="C38" s="809" t="s">
        <v>1680</v>
      </c>
      <c r="D38" s="514"/>
      <c r="E38" s="529" t="s">
        <v>2234</v>
      </c>
      <c r="F38" s="514"/>
      <c r="G38" s="514"/>
      <c r="H38" s="529"/>
      <c r="I38" s="514"/>
      <c r="J38" s="514"/>
      <c r="K38" s="514"/>
      <c r="L38" s="514"/>
      <c r="M38" s="514"/>
      <c r="N38" s="515" t="s">
        <v>1625</v>
      </c>
      <c r="O38" s="543">
        <v>870</v>
      </c>
      <c r="P38" s="543"/>
      <c r="Q38" s="543">
        <v>26880</v>
      </c>
      <c r="R38" s="543">
        <v>91036</v>
      </c>
      <c r="S38" s="543"/>
      <c r="T38" s="543"/>
      <c r="U38" s="544">
        <v>118786</v>
      </c>
      <c r="V38" s="545"/>
      <c r="W38" s="543"/>
      <c r="X38" s="543">
        <v>15622</v>
      </c>
      <c r="Y38" s="543"/>
      <c r="Z38" s="543"/>
      <c r="AA38" s="543"/>
      <c r="AB38" s="544">
        <v>134408</v>
      </c>
      <c r="AC38" s="545"/>
      <c r="AD38" s="544">
        <v>134408</v>
      </c>
      <c r="AE38" s="514"/>
    </row>
    <row r="39" spans="1:31" s="526" customFormat="1" ht="8.1" customHeight="1" x14ac:dyDescent="0.2">
      <c r="A39" s="525"/>
      <c r="B39" s="514"/>
      <c r="C39" s="809" t="s">
        <v>1166</v>
      </c>
      <c r="D39" s="514"/>
      <c r="E39" s="529" t="s">
        <v>557</v>
      </c>
      <c r="F39" s="514"/>
      <c r="G39" s="514"/>
      <c r="H39" s="529"/>
      <c r="I39" s="514"/>
      <c r="J39" s="514"/>
      <c r="K39" s="514"/>
      <c r="L39" s="514"/>
      <c r="M39" s="514"/>
      <c r="N39" s="515" t="s">
        <v>1625</v>
      </c>
      <c r="O39" s="543"/>
      <c r="P39" s="543"/>
      <c r="Q39" s="543"/>
      <c r="R39" s="543"/>
      <c r="S39" s="543"/>
      <c r="T39" s="543"/>
      <c r="U39" s="544">
        <v>0</v>
      </c>
      <c r="V39" s="545"/>
      <c r="W39" s="543"/>
      <c r="X39" s="543"/>
      <c r="Y39" s="543"/>
      <c r="Z39" s="543"/>
      <c r="AA39" s="543"/>
      <c r="AB39" s="544">
        <v>0</v>
      </c>
      <c r="AC39" s="545"/>
      <c r="AD39" s="544">
        <v>0</v>
      </c>
      <c r="AE39" s="514"/>
    </row>
    <row r="40" spans="1:31" s="526" customFormat="1" ht="8.1" customHeight="1" x14ac:dyDescent="0.2">
      <c r="A40" s="525"/>
      <c r="B40" s="514"/>
      <c r="C40" s="809" t="s">
        <v>1167</v>
      </c>
      <c r="D40" s="514"/>
      <c r="E40" s="529" t="s">
        <v>345</v>
      </c>
      <c r="F40" s="514"/>
      <c r="G40" s="514"/>
      <c r="H40" s="529"/>
      <c r="I40" s="514"/>
      <c r="J40" s="514"/>
      <c r="K40" s="514"/>
      <c r="L40" s="514"/>
      <c r="M40" s="514"/>
      <c r="N40" s="515" t="s">
        <v>1625</v>
      </c>
      <c r="O40" s="543">
        <v>2249</v>
      </c>
      <c r="P40" s="543"/>
      <c r="Q40" s="543">
        <v>46369</v>
      </c>
      <c r="R40" s="543">
        <v>91124</v>
      </c>
      <c r="S40" s="543"/>
      <c r="T40" s="543"/>
      <c r="U40" s="544">
        <v>139742</v>
      </c>
      <c r="V40" s="545"/>
      <c r="W40" s="543"/>
      <c r="X40" s="543">
        <v>795</v>
      </c>
      <c r="Y40" s="543"/>
      <c r="Z40" s="543"/>
      <c r="AA40" s="543"/>
      <c r="AB40" s="544">
        <v>140537</v>
      </c>
      <c r="AC40" s="545"/>
      <c r="AD40" s="544">
        <v>140537</v>
      </c>
      <c r="AE40" s="514"/>
    </row>
    <row r="41" spans="1:31" s="526" customFormat="1" ht="8.1" customHeight="1" x14ac:dyDescent="0.2">
      <c r="A41" s="525"/>
      <c r="B41" s="514"/>
      <c r="C41" s="809" t="s">
        <v>1168</v>
      </c>
      <c r="D41" s="514"/>
      <c r="E41" s="529" t="s">
        <v>274</v>
      </c>
      <c r="F41" s="514"/>
      <c r="G41" s="514"/>
      <c r="H41" s="529"/>
      <c r="I41" s="514"/>
      <c r="J41" s="514"/>
      <c r="K41" s="514"/>
      <c r="L41" s="514"/>
      <c r="M41" s="514"/>
      <c r="N41" s="515" t="s">
        <v>1625</v>
      </c>
      <c r="O41" s="543"/>
      <c r="P41" s="543"/>
      <c r="Q41" s="543"/>
      <c r="R41" s="543"/>
      <c r="S41" s="543"/>
      <c r="T41" s="543"/>
      <c r="U41" s="544">
        <v>0</v>
      </c>
      <c r="V41" s="545"/>
      <c r="W41" s="543"/>
      <c r="X41" s="543"/>
      <c r="Y41" s="543"/>
      <c r="Z41" s="543"/>
      <c r="AA41" s="543"/>
      <c r="AB41" s="544">
        <v>0</v>
      </c>
      <c r="AC41" s="545"/>
      <c r="AD41" s="544">
        <v>0</v>
      </c>
      <c r="AE41" s="514"/>
    </row>
    <row r="42" spans="1:31" s="526" customFormat="1" ht="8.1" customHeight="1" x14ac:dyDescent="0.2">
      <c r="A42" s="525"/>
      <c r="B42" s="514"/>
      <c r="C42" s="809" t="s">
        <v>1169</v>
      </c>
      <c r="D42" s="514"/>
      <c r="E42" s="529" t="s">
        <v>83</v>
      </c>
      <c r="F42" s="514"/>
      <c r="G42" s="514"/>
      <c r="H42" s="529"/>
      <c r="I42" s="514"/>
      <c r="J42" s="514"/>
      <c r="K42" s="514"/>
      <c r="L42" s="514"/>
      <c r="M42" s="514"/>
      <c r="N42" s="515" t="s">
        <v>1625</v>
      </c>
      <c r="O42" s="543">
        <v>65577</v>
      </c>
      <c r="P42" s="543">
        <v>1350</v>
      </c>
      <c r="Q42" s="543">
        <v>124999</v>
      </c>
      <c r="R42" s="543"/>
      <c r="S42" s="543"/>
      <c r="T42" s="543"/>
      <c r="U42" s="544">
        <v>191926</v>
      </c>
      <c r="V42" s="545"/>
      <c r="W42" s="543">
        <v>11845</v>
      </c>
      <c r="X42" s="543">
        <v>97609</v>
      </c>
      <c r="Y42" s="543"/>
      <c r="Z42" s="543"/>
      <c r="AA42" s="543"/>
      <c r="AB42" s="544">
        <v>301380</v>
      </c>
      <c r="AC42" s="545"/>
      <c r="AD42" s="544">
        <v>301380</v>
      </c>
      <c r="AE42" s="514"/>
    </row>
    <row r="43" spans="1:31" s="526" customFormat="1" ht="8.1" customHeight="1" x14ac:dyDescent="0.2">
      <c r="A43" s="525"/>
      <c r="B43" s="514"/>
      <c r="C43" s="809" t="s">
        <v>1961</v>
      </c>
      <c r="D43" s="514"/>
      <c r="E43" s="529" t="s">
        <v>1495</v>
      </c>
      <c r="F43" s="514"/>
      <c r="G43" s="514"/>
      <c r="H43" s="529"/>
      <c r="I43" s="514"/>
      <c r="J43" s="514"/>
      <c r="K43" s="514"/>
      <c r="L43" s="514"/>
      <c r="M43" s="514"/>
      <c r="N43" s="515" t="s">
        <v>1625</v>
      </c>
      <c r="O43" s="543">
        <v>5944</v>
      </c>
      <c r="P43" s="543"/>
      <c r="Q43" s="543">
        <v>8182</v>
      </c>
      <c r="R43" s="543">
        <v>7724</v>
      </c>
      <c r="S43" s="543"/>
      <c r="T43" s="543"/>
      <c r="U43" s="544">
        <v>21850</v>
      </c>
      <c r="V43" s="545"/>
      <c r="W43" s="543"/>
      <c r="X43" s="543"/>
      <c r="Y43" s="543"/>
      <c r="Z43" s="543"/>
      <c r="AA43" s="543"/>
      <c r="AB43" s="544">
        <v>21850</v>
      </c>
      <c r="AC43" s="545"/>
      <c r="AD43" s="544">
        <v>21850</v>
      </c>
      <c r="AE43" s="514"/>
    </row>
    <row r="44" spans="1:31" s="526" customFormat="1" ht="8.1" customHeight="1" x14ac:dyDescent="0.2">
      <c r="A44" s="525"/>
      <c r="B44" s="514"/>
      <c r="C44" s="809" t="s">
        <v>1303</v>
      </c>
      <c r="D44" s="514"/>
      <c r="E44" s="529" t="s">
        <v>1369</v>
      </c>
      <c r="F44" s="514"/>
      <c r="G44" s="514"/>
      <c r="H44" s="529"/>
      <c r="I44" s="514" t="s">
        <v>492</v>
      </c>
      <c r="J44" s="514"/>
      <c r="K44" s="532"/>
      <c r="L44" s="514" t="s">
        <v>1349</v>
      </c>
      <c r="M44" s="514" t="s">
        <v>1349</v>
      </c>
      <c r="N44" s="515" t="s">
        <v>1625</v>
      </c>
      <c r="O44" s="543"/>
      <c r="P44" s="543"/>
      <c r="Q44" s="543"/>
      <c r="R44" s="543"/>
      <c r="S44" s="543"/>
      <c r="T44" s="543"/>
      <c r="U44" s="544">
        <v>0</v>
      </c>
      <c r="V44" s="545"/>
      <c r="W44" s="543"/>
      <c r="X44" s="543"/>
      <c r="Y44" s="543"/>
      <c r="Z44" s="543"/>
      <c r="AA44" s="543"/>
      <c r="AB44" s="544">
        <v>0</v>
      </c>
      <c r="AC44" s="545"/>
      <c r="AD44" s="544">
        <v>0</v>
      </c>
      <c r="AE44" s="514"/>
    </row>
    <row r="45" spans="1:31" s="531" customFormat="1" ht="8.1" customHeight="1" x14ac:dyDescent="0.2">
      <c r="A45" s="525"/>
      <c r="B45" s="527"/>
      <c r="C45" s="809" t="s">
        <v>925</v>
      </c>
      <c r="D45" s="527"/>
      <c r="E45" s="527"/>
      <c r="F45" s="530"/>
      <c r="G45" s="530"/>
      <c r="H45" s="527"/>
      <c r="I45" s="530"/>
      <c r="J45" s="530"/>
      <c r="K45" s="530"/>
      <c r="L45" s="530" t="s">
        <v>796</v>
      </c>
      <c r="M45" s="530" t="s">
        <v>1682</v>
      </c>
      <c r="N45" s="515"/>
      <c r="O45" s="544">
        <v>74640</v>
      </c>
      <c r="P45" s="544">
        <v>1350</v>
      </c>
      <c r="Q45" s="544">
        <v>206430</v>
      </c>
      <c r="R45" s="544">
        <v>189884</v>
      </c>
      <c r="S45" s="544">
        <v>0</v>
      </c>
      <c r="T45" s="544">
        <v>0</v>
      </c>
      <c r="U45" s="544">
        <v>472304</v>
      </c>
      <c r="V45" s="545"/>
      <c r="W45" s="544">
        <v>11845</v>
      </c>
      <c r="X45" s="544">
        <v>114026</v>
      </c>
      <c r="Y45" s="544">
        <v>0</v>
      </c>
      <c r="Z45" s="544">
        <v>0</v>
      </c>
      <c r="AA45" s="544">
        <v>0</v>
      </c>
      <c r="AB45" s="544">
        <v>598175</v>
      </c>
      <c r="AC45" s="545"/>
      <c r="AD45" s="544">
        <v>598175</v>
      </c>
      <c r="AE45" s="527"/>
    </row>
    <row r="46" spans="1:31" s="526" customFormat="1" ht="8.1" customHeight="1" x14ac:dyDescent="0.2">
      <c r="A46" s="525"/>
      <c r="B46" s="514"/>
      <c r="C46" s="809"/>
      <c r="D46" s="514"/>
      <c r="E46" s="527" t="s">
        <v>799</v>
      </c>
      <c r="F46" s="527"/>
      <c r="G46" s="527"/>
      <c r="H46" s="527"/>
      <c r="I46" s="527"/>
      <c r="J46" s="527"/>
      <c r="K46" s="527"/>
      <c r="L46" s="527"/>
      <c r="M46" s="527"/>
      <c r="N46" s="515"/>
      <c r="O46" s="545"/>
      <c r="P46" s="545"/>
      <c r="Q46" s="545"/>
      <c r="R46" s="545"/>
      <c r="S46" s="545"/>
      <c r="T46" s="545"/>
      <c r="U46" s="545"/>
      <c r="V46" s="545"/>
      <c r="W46" s="545"/>
      <c r="X46" s="545"/>
      <c r="Y46" s="545"/>
      <c r="Z46" s="545"/>
      <c r="AA46" s="545"/>
      <c r="AB46" s="545"/>
      <c r="AC46" s="545"/>
      <c r="AD46" s="545"/>
      <c r="AE46" s="514"/>
    </row>
    <row r="47" spans="1:31" s="526" customFormat="1" ht="8.1" customHeight="1" x14ac:dyDescent="0.2">
      <c r="A47" s="525"/>
      <c r="B47" s="514"/>
      <c r="C47" s="809" t="s">
        <v>1430</v>
      </c>
      <c r="D47" s="514"/>
      <c r="E47" s="529" t="s">
        <v>2764</v>
      </c>
      <c r="F47" s="514"/>
      <c r="G47" s="514"/>
      <c r="H47" s="529"/>
      <c r="I47" s="514"/>
      <c r="J47" s="514"/>
      <c r="K47" s="514"/>
      <c r="L47" s="514"/>
      <c r="M47" s="514"/>
      <c r="N47" s="515" t="s">
        <v>1625</v>
      </c>
      <c r="O47" s="543"/>
      <c r="P47" s="543"/>
      <c r="Q47" s="543"/>
      <c r="R47" s="543"/>
      <c r="S47" s="543"/>
      <c r="T47" s="543">
        <v>7500</v>
      </c>
      <c r="U47" s="544">
        <v>7500</v>
      </c>
      <c r="V47" s="545"/>
      <c r="W47" s="543"/>
      <c r="X47" s="543"/>
      <c r="Y47" s="543"/>
      <c r="Z47" s="543"/>
      <c r="AA47" s="543"/>
      <c r="AB47" s="544">
        <v>7500</v>
      </c>
      <c r="AC47" s="545"/>
      <c r="AD47" s="544">
        <v>7500</v>
      </c>
      <c r="AE47" s="514"/>
    </row>
    <row r="48" spans="1:31" s="526" customFormat="1" ht="8.1" customHeight="1" x14ac:dyDescent="0.2">
      <c r="A48" s="525"/>
      <c r="B48" s="514"/>
      <c r="C48" s="809" t="s">
        <v>1431</v>
      </c>
      <c r="D48" s="514"/>
      <c r="E48" s="529" t="s">
        <v>1659</v>
      </c>
      <c r="F48" s="514"/>
      <c r="G48" s="514"/>
      <c r="H48" s="529"/>
      <c r="I48" s="514"/>
      <c r="J48" s="514"/>
      <c r="K48" s="514"/>
      <c r="L48" s="514"/>
      <c r="M48" s="514"/>
      <c r="N48" s="515" t="s">
        <v>1625</v>
      </c>
      <c r="O48" s="543"/>
      <c r="P48" s="543"/>
      <c r="Q48" s="543"/>
      <c r="R48" s="543"/>
      <c r="S48" s="543"/>
      <c r="T48" s="543"/>
      <c r="U48" s="544">
        <v>0</v>
      </c>
      <c r="V48" s="545"/>
      <c r="W48" s="543"/>
      <c r="X48" s="543"/>
      <c r="Y48" s="543"/>
      <c r="Z48" s="543"/>
      <c r="AA48" s="543"/>
      <c r="AB48" s="544">
        <v>0</v>
      </c>
      <c r="AC48" s="545"/>
      <c r="AD48" s="544">
        <v>0</v>
      </c>
      <c r="AE48" s="514"/>
    </row>
    <row r="49" spans="1:31" s="526" customFormat="1" ht="8.1" customHeight="1" x14ac:dyDescent="0.2">
      <c r="A49" s="525"/>
      <c r="B49" s="514"/>
      <c r="C49" s="809" t="s">
        <v>1963</v>
      </c>
      <c r="D49" s="514"/>
      <c r="E49" s="529" t="s">
        <v>634</v>
      </c>
      <c r="F49" s="514"/>
      <c r="G49" s="514"/>
      <c r="H49" s="529"/>
      <c r="I49" s="514"/>
      <c r="J49" s="514"/>
      <c r="K49" s="514"/>
      <c r="L49" s="514"/>
      <c r="M49" s="514"/>
      <c r="N49" s="515" t="s">
        <v>1625</v>
      </c>
      <c r="O49" s="543"/>
      <c r="P49" s="543"/>
      <c r="Q49" s="543"/>
      <c r="R49" s="543"/>
      <c r="S49" s="543"/>
      <c r="T49" s="543"/>
      <c r="U49" s="544">
        <v>0</v>
      </c>
      <c r="V49" s="545"/>
      <c r="W49" s="543"/>
      <c r="X49" s="543"/>
      <c r="Y49" s="543"/>
      <c r="Z49" s="543"/>
      <c r="AA49" s="543"/>
      <c r="AB49" s="544">
        <v>0</v>
      </c>
      <c r="AC49" s="545"/>
      <c r="AD49" s="544">
        <v>0</v>
      </c>
      <c r="AE49" s="514"/>
    </row>
    <row r="50" spans="1:31" s="526" customFormat="1" ht="8.1" customHeight="1" x14ac:dyDescent="0.2">
      <c r="A50" s="525"/>
      <c r="B50" s="514"/>
      <c r="C50" s="809" t="s">
        <v>756</v>
      </c>
      <c r="D50" s="514"/>
      <c r="E50" s="529" t="s">
        <v>1501</v>
      </c>
      <c r="F50" s="514"/>
      <c r="G50" s="514"/>
      <c r="H50" s="529"/>
      <c r="I50" s="514"/>
      <c r="J50" s="514"/>
      <c r="K50" s="514"/>
      <c r="L50" s="514"/>
      <c r="M50" s="514"/>
      <c r="N50" s="515" t="s">
        <v>1625</v>
      </c>
      <c r="O50" s="543"/>
      <c r="P50" s="543"/>
      <c r="Q50" s="543"/>
      <c r="R50" s="543"/>
      <c r="S50" s="543"/>
      <c r="T50" s="543"/>
      <c r="U50" s="544">
        <v>0</v>
      </c>
      <c r="V50" s="545"/>
      <c r="W50" s="543"/>
      <c r="X50" s="543"/>
      <c r="Y50" s="543"/>
      <c r="Z50" s="543"/>
      <c r="AA50" s="543"/>
      <c r="AB50" s="544">
        <v>0</v>
      </c>
      <c r="AC50" s="545"/>
      <c r="AD50" s="544">
        <v>0</v>
      </c>
      <c r="AE50" s="514"/>
    </row>
    <row r="51" spans="1:31" s="526" customFormat="1" ht="8.1" customHeight="1" x14ac:dyDescent="0.2">
      <c r="A51" s="525"/>
      <c r="B51" s="514"/>
      <c r="C51" s="809" t="s">
        <v>1964</v>
      </c>
      <c r="D51" s="514"/>
      <c r="E51" s="529" t="s">
        <v>1551</v>
      </c>
      <c r="F51" s="514"/>
      <c r="G51" s="514"/>
      <c r="H51" s="529"/>
      <c r="I51" s="514"/>
      <c r="J51" s="514"/>
      <c r="K51" s="514"/>
      <c r="L51" s="514"/>
      <c r="M51" s="514"/>
      <c r="N51" s="515" t="s">
        <v>1625</v>
      </c>
      <c r="O51" s="543"/>
      <c r="P51" s="543"/>
      <c r="Q51" s="543"/>
      <c r="R51" s="543"/>
      <c r="S51" s="543"/>
      <c r="T51" s="543"/>
      <c r="U51" s="544">
        <v>0</v>
      </c>
      <c r="V51" s="545"/>
      <c r="W51" s="543"/>
      <c r="X51" s="543"/>
      <c r="Y51" s="543"/>
      <c r="Z51" s="543"/>
      <c r="AA51" s="543"/>
      <c r="AB51" s="544">
        <v>0</v>
      </c>
      <c r="AC51" s="545"/>
      <c r="AD51" s="544">
        <v>0</v>
      </c>
      <c r="AE51" s="514"/>
    </row>
    <row r="52" spans="1:31" s="526" customFormat="1" ht="8.1" customHeight="1" x14ac:dyDescent="0.2">
      <c r="A52" s="525"/>
      <c r="B52" s="514"/>
      <c r="C52" s="809" t="s">
        <v>1965</v>
      </c>
      <c r="D52" s="514"/>
      <c r="E52" s="529" t="s">
        <v>1369</v>
      </c>
      <c r="F52" s="514"/>
      <c r="G52" s="514"/>
      <c r="H52" s="529"/>
      <c r="I52" s="514" t="s">
        <v>492</v>
      </c>
      <c r="J52" s="514"/>
      <c r="K52" s="532"/>
      <c r="L52" s="514" t="s">
        <v>1349</v>
      </c>
      <c r="M52" s="514" t="s">
        <v>1349</v>
      </c>
      <c r="N52" s="515" t="s">
        <v>1625</v>
      </c>
      <c r="O52" s="543"/>
      <c r="P52" s="543"/>
      <c r="Q52" s="543"/>
      <c r="R52" s="543"/>
      <c r="S52" s="543"/>
      <c r="T52" s="543"/>
      <c r="U52" s="544">
        <v>0</v>
      </c>
      <c r="V52" s="545"/>
      <c r="W52" s="543"/>
      <c r="X52" s="543"/>
      <c r="Y52" s="543"/>
      <c r="Z52" s="543"/>
      <c r="AA52" s="543"/>
      <c r="AB52" s="544">
        <v>0</v>
      </c>
      <c r="AC52" s="545"/>
      <c r="AD52" s="544">
        <v>0</v>
      </c>
      <c r="AE52" s="514"/>
    </row>
    <row r="53" spans="1:31" s="531" customFormat="1" ht="8.1" customHeight="1" x14ac:dyDescent="0.2">
      <c r="A53" s="525"/>
      <c r="B53" s="527"/>
      <c r="C53" s="809" t="s">
        <v>926</v>
      </c>
      <c r="D53" s="527"/>
      <c r="E53" s="530"/>
      <c r="F53" s="530"/>
      <c r="G53" s="530"/>
      <c r="H53" s="530"/>
      <c r="I53" s="530"/>
      <c r="J53" s="530"/>
      <c r="K53" s="530"/>
      <c r="L53" s="530" t="s">
        <v>796</v>
      </c>
      <c r="M53" s="530" t="s">
        <v>1682</v>
      </c>
      <c r="N53" s="515"/>
      <c r="O53" s="544">
        <v>0</v>
      </c>
      <c r="P53" s="544">
        <v>0</v>
      </c>
      <c r="Q53" s="544">
        <v>0</v>
      </c>
      <c r="R53" s="544">
        <v>0</v>
      </c>
      <c r="S53" s="544">
        <v>0</v>
      </c>
      <c r="T53" s="544">
        <v>7500</v>
      </c>
      <c r="U53" s="544">
        <v>7500</v>
      </c>
      <c r="V53" s="545"/>
      <c r="W53" s="544">
        <v>0</v>
      </c>
      <c r="X53" s="544">
        <v>0</v>
      </c>
      <c r="Y53" s="544">
        <v>0</v>
      </c>
      <c r="Z53" s="544">
        <v>0</v>
      </c>
      <c r="AA53" s="544">
        <v>0</v>
      </c>
      <c r="AB53" s="544">
        <v>7500</v>
      </c>
      <c r="AC53" s="545"/>
      <c r="AD53" s="544">
        <v>7500</v>
      </c>
      <c r="AE53" s="527"/>
    </row>
    <row r="54" spans="1:31" s="526" customFormat="1" ht="8.1" customHeight="1" x14ac:dyDescent="0.2">
      <c r="A54" s="525"/>
      <c r="B54" s="514"/>
      <c r="C54" s="809"/>
      <c r="D54" s="514"/>
      <c r="E54" s="527" t="s">
        <v>1080</v>
      </c>
      <c r="F54" s="527"/>
      <c r="G54" s="527"/>
      <c r="H54" s="527"/>
      <c r="I54" s="527"/>
      <c r="J54" s="527"/>
      <c r="K54" s="527"/>
      <c r="L54" s="527"/>
      <c r="M54" s="527"/>
      <c r="N54" s="515"/>
      <c r="O54" s="545"/>
      <c r="P54" s="545"/>
      <c r="Q54" s="545"/>
      <c r="R54" s="545"/>
      <c r="S54" s="545"/>
      <c r="T54" s="545"/>
      <c r="U54" s="545"/>
      <c r="V54" s="545"/>
      <c r="W54" s="545"/>
      <c r="X54" s="545"/>
      <c r="Y54" s="545"/>
      <c r="Z54" s="545"/>
      <c r="AA54" s="545"/>
      <c r="AB54" s="545"/>
      <c r="AC54" s="545"/>
      <c r="AD54" s="545"/>
      <c r="AE54" s="514"/>
    </row>
    <row r="55" spans="1:31" s="526" customFormat="1" ht="8.1" customHeight="1" x14ac:dyDescent="0.2">
      <c r="A55" s="525"/>
      <c r="B55" s="514"/>
      <c r="C55" s="809" t="s">
        <v>1969</v>
      </c>
      <c r="D55" s="514"/>
      <c r="E55" s="529" t="s">
        <v>1309</v>
      </c>
      <c r="F55" s="514"/>
      <c r="G55" s="514"/>
      <c r="H55" s="529"/>
      <c r="I55" s="514"/>
      <c r="J55" s="514"/>
      <c r="K55" s="514"/>
      <c r="L55" s="514"/>
      <c r="M55" s="514"/>
      <c r="N55" s="515" t="s">
        <v>1625</v>
      </c>
      <c r="O55" s="543"/>
      <c r="P55" s="543"/>
      <c r="Q55" s="543"/>
      <c r="R55" s="543"/>
      <c r="S55" s="543"/>
      <c r="T55" s="543"/>
      <c r="U55" s="544">
        <v>0</v>
      </c>
      <c r="V55" s="545"/>
      <c r="W55" s="543"/>
      <c r="X55" s="543"/>
      <c r="Y55" s="543"/>
      <c r="Z55" s="543"/>
      <c r="AA55" s="543"/>
      <c r="AB55" s="544">
        <v>0</v>
      </c>
      <c r="AC55" s="545"/>
      <c r="AD55" s="544">
        <v>0</v>
      </c>
      <c r="AE55" s="514"/>
    </row>
    <row r="56" spans="1:31" s="526" customFormat="1" ht="8.1" customHeight="1" x14ac:dyDescent="0.2">
      <c r="A56" s="525"/>
      <c r="B56" s="514"/>
      <c r="C56" s="809" t="s">
        <v>1970</v>
      </c>
      <c r="D56" s="514"/>
      <c r="E56" s="529" t="s">
        <v>1363</v>
      </c>
      <c r="F56" s="514"/>
      <c r="G56" s="514"/>
      <c r="H56" s="529"/>
      <c r="I56" s="514"/>
      <c r="J56" s="514"/>
      <c r="K56" s="514"/>
      <c r="L56" s="514"/>
      <c r="M56" s="514"/>
      <c r="N56" s="515" t="s">
        <v>1625</v>
      </c>
      <c r="O56" s="543"/>
      <c r="P56" s="543"/>
      <c r="Q56" s="543"/>
      <c r="R56" s="543"/>
      <c r="S56" s="543"/>
      <c r="T56" s="543"/>
      <c r="U56" s="544">
        <v>0</v>
      </c>
      <c r="V56" s="545"/>
      <c r="W56" s="543"/>
      <c r="X56" s="543"/>
      <c r="Y56" s="543"/>
      <c r="Z56" s="543"/>
      <c r="AA56" s="543"/>
      <c r="AB56" s="544">
        <v>0</v>
      </c>
      <c r="AC56" s="545"/>
      <c r="AD56" s="544">
        <v>0</v>
      </c>
      <c r="AE56" s="514"/>
    </row>
    <row r="57" spans="1:31" s="526" customFormat="1" ht="8.1" customHeight="1" x14ac:dyDescent="0.2">
      <c r="A57" s="525"/>
      <c r="B57" s="514"/>
      <c r="C57" s="809" t="s">
        <v>1156</v>
      </c>
      <c r="D57" s="514"/>
      <c r="E57" s="529" t="s">
        <v>2324</v>
      </c>
      <c r="F57" s="514"/>
      <c r="G57" s="514"/>
      <c r="H57" s="529"/>
      <c r="I57" s="514"/>
      <c r="J57" s="514"/>
      <c r="K57" s="514"/>
      <c r="L57" s="514"/>
      <c r="M57" s="514"/>
      <c r="N57" s="515" t="s">
        <v>1625</v>
      </c>
      <c r="O57" s="543"/>
      <c r="P57" s="543"/>
      <c r="Q57" s="543"/>
      <c r="R57" s="543"/>
      <c r="S57" s="543"/>
      <c r="T57" s="543"/>
      <c r="U57" s="544">
        <v>0</v>
      </c>
      <c r="V57" s="545"/>
      <c r="W57" s="543"/>
      <c r="X57" s="543"/>
      <c r="Y57" s="543"/>
      <c r="Z57" s="543"/>
      <c r="AA57" s="543"/>
      <c r="AB57" s="544">
        <v>0</v>
      </c>
      <c r="AC57" s="545"/>
      <c r="AD57" s="544">
        <v>0</v>
      </c>
      <c r="AE57" s="514"/>
    </row>
    <row r="58" spans="1:31" s="526" customFormat="1" ht="8.1" customHeight="1" x14ac:dyDescent="0.2">
      <c r="A58" s="525"/>
      <c r="B58" s="514"/>
      <c r="C58" s="809" t="s">
        <v>1966</v>
      </c>
      <c r="D58" s="514"/>
      <c r="E58" s="529" t="s">
        <v>1369</v>
      </c>
      <c r="F58" s="514"/>
      <c r="G58" s="514"/>
      <c r="H58" s="529"/>
      <c r="I58" s="514" t="s">
        <v>492</v>
      </c>
      <c r="J58" s="514"/>
      <c r="K58" s="532"/>
      <c r="L58" s="514" t="s">
        <v>1349</v>
      </c>
      <c r="M58" s="514" t="s">
        <v>1349</v>
      </c>
      <c r="N58" s="515" t="s">
        <v>1625</v>
      </c>
      <c r="O58" s="543"/>
      <c r="P58" s="543"/>
      <c r="Q58" s="543"/>
      <c r="R58" s="543"/>
      <c r="S58" s="543"/>
      <c r="T58" s="543"/>
      <c r="U58" s="544">
        <v>0</v>
      </c>
      <c r="V58" s="545"/>
      <c r="W58" s="543"/>
      <c r="X58" s="543"/>
      <c r="Y58" s="543"/>
      <c r="Z58" s="543"/>
      <c r="AA58" s="543"/>
      <c r="AB58" s="544">
        <v>0</v>
      </c>
      <c r="AC58" s="545"/>
      <c r="AD58" s="544">
        <v>0</v>
      </c>
      <c r="AE58" s="514"/>
    </row>
    <row r="59" spans="1:31" s="531" customFormat="1" ht="8.1" customHeight="1" x14ac:dyDescent="0.2">
      <c r="A59" s="525"/>
      <c r="B59" s="527"/>
      <c r="C59" s="809" t="s">
        <v>927</v>
      </c>
      <c r="D59" s="527"/>
      <c r="E59" s="527"/>
      <c r="F59" s="530"/>
      <c r="G59" s="530"/>
      <c r="H59" s="527"/>
      <c r="I59" s="530"/>
      <c r="J59" s="530"/>
      <c r="K59" s="530"/>
      <c r="L59" s="530" t="s">
        <v>796</v>
      </c>
      <c r="M59" s="530" t="s">
        <v>1682</v>
      </c>
      <c r="N59" s="515"/>
      <c r="O59" s="544">
        <v>0</v>
      </c>
      <c r="P59" s="544">
        <v>0</v>
      </c>
      <c r="Q59" s="544">
        <v>0</v>
      </c>
      <c r="R59" s="544">
        <v>0</v>
      </c>
      <c r="S59" s="544">
        <v>0</v>
      </c>
      <c r="T59" s="544">
        <v>0</v>
      </c>
      <c r="U59" s="544">
        <v>0</v>
      </c>
      <c r="V59" s="545"/>
      <c r="W59" s="544">
        <v>0</v>
      </c>
      <c r="X59" s="544">
        <v>0</v>
      </c>
      <c r="Y59" s="544">
        <v>0</v>
      </c>
      <c r="Z59" s="544">
        <v>0</v>
      </c>
      <c r="AA59" s="544">
        <v>0</v>
      </c>
      <c r="AB59" s="544">
        <v>0</v>
      </c>
      <c r="AC59" s="545"/>
      <c r="AD59" s="544">
        <v>0</v>
      </c>
      <c r="AE59" s="527"/>
    </row>
    <row r="60" spans="1:31" s="526" customFormat="1" ht="3.95" customHeight="1" x14ac:dyDescent="0.2">
      <c r="A60" s="525"/>
      <c r="B60" s="514"/>
      <c r="C60" s="809"/>
      <c r="D60" s="514"/>
      <c r="E60" s="527"/>
      <c r="F60" s="514"/>
      <c r="G60" s="514"/>
      <c r="H60" s="527"/>
      <c r="I60" s="514"/>
      <c r="J60" s="514"/>
      <c r="K60" s="514"/>
      <c r="L60" s="514"/>
      <c r="M60" s="514"/>
      <c r="N60" s="515"/>
      <c r="O60" s="545"/>
      <c r="P60" s="545"/>
      <c r="Q60" s="545"/>
      <c r="R60" s="545"/>
      <c r="S60" s="545"/>
      <c r="T60" s="545"/>
      <c r="U60" s="545"/>
      <c r="V60" s="545"/>
      <c r="W60" s="545"/>
      <c r="X60" s="545"/>
      <c r="Y60" s="545"/>
      <c r="Z60" s="545"/>
      <c r="AA60" s="545"/>
      <c r="AB60" s="545"/>
      <c r="AC60" s="545"/>
      <c r="AD60" s="545"/>
      <c r="AE60" s="514"/>
    </row>
    <row r="61" spans="1:31" s="526" customFormat="1" ht="8.1" customHeight="1" x14ac:dyDescent="0.2">
      <c r="A61" s="525"/>
      <c r="B61" s="514"/>
      <c r="C61" s="809" t="s">
        <v>928</v>
      </c>
      <c r="D61" s="514"/>
      <c r="E61" s="527" t="s">
        <v>1776</v>
      </c>
      <c r="F61" s="514"/>
      <c r="G61" s="514"/>
      <c r="H61" s="527"/>
      <c r="I61" s="514"/>
      <c r="J61" s="514"/>
      <c r="K61" s="514"/>
      <c r="L61" s="514"/>
      <c r="M61" s="514"/>
      <c r="N61" s="515" t="s">
        <v>1625</v>
      </c>
      <c r="O61" s="543"/>
      <c r="P61" s="543"/>
      <c r="Q61" s="543"/>
      <c r="R61" s="543"/>
      <c r="S61" s="543"/>
      <c r="T61" s="543"/>
      <c r="U61" s="544">
        <v>0</v>
      </c>
      <c r="V61" s="545"/>
      <c r="W61" s="543"/>
      <c r="X61" s="543"/>
      <c r="Y61" s="543"/>
      <c r="Z61" s="543"/>
      <c r="AA61" s="543"/>
      <c r="AB61" s="544">
        <v>0</v>
      </c>
      <c r="AC61" s="545"/>
      <c r="AD61" s="544">
        <v>0</v>
      </c>
      <c r="AE61" s="514"/>
    </row>
    <row r="62" spans="1:31" s="526" customFormat="1" ht="3.95" customHeight="1" x14ac:dyDescent="0.2">
      <c r="A62" s="525"/>
      <c r="B62" s="514"/>
      <c r="C62" s="809"/>
      <c r="D62" s="514"/>
      <c r="E62" s="527"/>
      <c r="F62" s="514"/>
      <c r="G62" s="514"/>
      <c r="H62" s="527"/>
      <c r="I62" s="514"/>
      <c r="J62" s="514"/>
      <c r="K62" s="514"/>
      <c r="L62" s="514"/>
      <c r="M62" s="514"/>
      <c r="N62" s="515"/>
      <c r="O62" s="545"/>
      <c r="P62" s="545"/>
      <c r="Q62" s="545"/>
      <c r="R62" s="545"/>
      <c r="S62" s="545"/>
      <c r="T62" s="545"/>
      <c r="U62" s="545"/>
      <c r="V62" s="545"/>
      <c r="W62" s="545"/>
      <c r="X62" s="545"/>
      <c r="Y62" s="545"/>
      <c r="Z62" s="545"/>
      <c r="AA62" s="545"/>
      <c r="AB62" s="545"/>
      <c r="AC62" s="545"/>
      <c r="AD62" s="545"/>
      <c r="AE62" s="514"/>
    </row>
    <row r="63" spans="1:31" s="526" customFormat="1" ht="8.1" customHeight="1" x14ac:dyDescent="0.2">
      <c r="A63" s="525"/>
      <c r="B63" s="514"/>
      <c r="C63" s="809"/>
      <c r="D63" s="514"/>
      <c r="E63" s="527" t="s">
        <v>1844</v>
      </c>
      <c r="F63" s="527"/>
      <c r="G63" s="527"/>
      <c r="H63" s="527"/>
      <c r="I63" s="527"/>
      <c r="J63" s="527"/>
      <c r="K63" s="527"/>
      <c r="L63" s="527"/>
      <c r="M63" s="527"/>
      <c r="N63" s="515"/>
      <c r="O63" s="545"/>
      <c r="P63" s="545"/>
      <c r="Q63" s="545"/>
      <c r="R63" s="545"/>
      <c r="S63" s="545"/>
      <c r="T63" s="545"/>
      <c r="U63" s="545"/>
      <c r="V63" s="545"/>
      <c r="W63" s="545"/>
      <c r="X63" s="545"/>
      <c r="Y63" s="545"/>
      <c r="Z63" s="545"/>
      <c r="AA63" s="545"/>
      <c r="AB63" s="545"/>
      <c r="AC63" s="545"/>
      <c r="AD63" s="545"/>
      <c r="AE63" s="514"/>
    </row>
    <row r="64" spans="1:31" s="526" customFormat="1" ht="8.1" customHeight="1" x14ac:dyDescent="0.2">
      <c r="A64" s="525"/>
      <c r="B64" s="514"/>
      <c r="C64" s="809" t="s">
        <v>1980</v>
      </c>
      <c r="D64" s="514"/>
      <c r="E64" s="529" t="s">
        <v>2683</v>
      </c>
      <c r="F64" s="514"/>
      <c r="G64" s="514"/>
      <c r="H64" s="529"/>
      <c r="I64" s="514"/>
      <c r="J64" s="514"/>
      <c r="K64" s="514"/>
      <c r="L64" s="514"/>
      <c r="M64" s="514"/>
      <c r="N64" s="515" t="s">
        <v>1625</v>
      </c>
      <c r="O64" s="543"/>
      <c r="P64" s="543"/>
      <c r="Q64" s="543"/>
      <c r="R64" s="543"/>
      <c r="S64" s="543"/>
      <c r="T64" s="543"/>
      <c r="U64" s="544">
        <v>0</v>
      </c>
      <c r="V64" s="545"/>
      <c r="W64" s="543"/>
      <c r="X64" s="543"/>
      <c r="Y64" s="543"/>
      <c r="Z64" s="543"/>
      <c r="AA64" s="543"/>
      <c r="AB64" s="544">
        <v>0</v>
      </c>
      <c r="AC64" s="545"/>
      <c r="AD64" s="544">
        <v>0</v>
      </c>
      <c r="AE64" s="514"/>
    </row>
    <row r="65" spans="1:31" s="526" customFormat="1" ht="8.1" customHeight="1" x14ac:dyDescent="0.2">
      <c r="A65" s="525"/>
      <c r="B65" s="514"/>
      <c r="C65" s="809" t="s">
        <v>1981</v>
      </c>
      <c r="D65" s="514"/>
      <c r="E65" s="529" t="s">
        <v>2793</v>
      </c>
      <c r="F65" s="514"/>
      <c r="G65" s="514"/>
      <c r="H65" s="529"/>
      <c r="I65" s="514"/>
      <c r="J65" s="514"/>
      <c r="K65" s="514"/>
      <c r="L65" s="514"/>
      <c r="M65" s="514"/>
      <c r="N65" s="515" t="s">
        <v>1625</v>
      </c>
      <c r="O65" s="543"/>
      <c r="P65" s="543"/>
      <c r="Q65" s="543">
        <v>1555</v>
      </c>
      <c r="R65" s="543"/>
      <c r="S65" s="543"/>
      <c r="T65" s="543"/>
      <c r="U65" s="544">
        <v>1555</v>
      </c>
      <c r="V65" s="545"/>
      <c r="W65" s="543"/>
      <c r="X65" s="543"/>
      <c r="Y65" s="543"/>
      <c r="Z65" s="543"/>
      <c r="AA65" s="543"/>
      <c r="AB65" s="544">
        <v>1555</v>
      </c>
      <c r="AC65" s="545"/>
      <c r="AD65" s="544">
        <v>1555</v>
      </c>
      <c r="AE65" s="514"/>
    </row>
    <row r="66" spans="1:31" s="889" customFormat="1" ht="8.1" customHeight="1" x14ac:dyDescent="0.2">
      <c r="A66" s="885"/>
      <c r="B66" s="886"/>
      <c r="C66" s="1001" t="s">
        <v>1727</v>
      </c>
      <c r="D66" s="1002"/>
      <c r="E66" s="1003" t="s">
        <v>2715</v>
      </c>
      <c r="F66" s="1002"/>
      <c r="G66" s="1002"/>
      <c r="H66" s="1003"/>
      <c r="I66" s="1002"/>
      <c r="J66" s="1002"/>
      <c r="K66" s="1002"/>
      <c r="L66" s="1002"/>
      <c r="M66" s="886"/>
      <c r="N66" s="887" t="s">
        <v>1625</v>
      </c>
      <c r="O66" s="1096"/>
      <c r="P66" s="1096"/>
      <c r="Q66" s="1096"/>
      <c r="R66" s="1096"/>
      <c r="S66" s="1096"/>
      <c r="T66" s="1096"/>
      <c r="U66" s="1097">
        <v>0</v>
      </c>
      <c r="V66" s="888"/>
      <c r="W66" s="1096"/>
      <c r="X66" s="1096"/>
      <c r="Y66" s="1096"/>
      <c r="Z66" s="1096"/>
      <c r="AA66" s="1096"/>
      <c r="AB66" s="1097">
        <v>0</v>
      </c>
      <c r="AC66" s="1098"/>
      <c r="AD66" s="1097">
        <v>0</v>
      </c>
      <c r="AE66" s="886"/>
    </row>
    <row r="67" spans="1:31" s="889" customFormat="1" ht="8.1" customHeight="1" x14ac:dyDescent="0.2">
      <c r="A67" s="885"/>
      <c r="B67" s="886"/>
      <c r="C67" s="1001" t="s">
        <v>2772</v>
      </c>
      <c r="D67" s="1002"/>
      <c r="E67" s="1003" t="s">
        <v>2757</v>
      </c>
      <c r="F67" s="1002"/>
      <c r="G67" s="1002"/>
      <c r="H67" s="1003"/>
      <c r="I67" s="1002"/>
      <c r="J67" s="1002"/>
      <c r="K67" s="1002"/>
      <c r="L67" s="1002"/>
      <c r="M67" s="886"/>
      <c r="N67" s="887" t="s">
        <v>1625</v>
      </c>
      <c r="O67" s="1096">
        <v>11061</v>
      </c>
      <c r="P67" s="1096"/>
      <c r="Q67" s="1096">
        <v>48965</v>
      </c>
      <c r="R67" s="1096"/>
      <c r="S67" s="1096"/>
      <c r="T67" s="1096"/>
      <c r="U67" s="1097">
        <v>60026</v>
      </c>
      <c r="V67" s="888"/>
      <c r="W67" s="1096"/>
      <c r="X67" s="1096"/>
      <c r="Y67" s="1096"/>
      <c r="Z67" s="1096"/>
      <c r="AA67" s="1096"/>
      <c r="AB67" s="1097">
        <v>60026</v>
      </c>
      <c r="AC67" s="1098"/>
      <c r="AD67" s="1097">
        <v>60026</v>
      </c>
      <c r="AE67" s="886"/>
    </row>
    <row r="68" spans="1:31" s="526" customFormat="1" ht="8.1" customHeight="1" x14ac:dyDescent="0.2">
      <c r="A68" s="525"/>
      <c r="B68" s="514"/>
      <c r="C68" s="809" t="s">
        <v>901</v>
      </c>
      <c r="D68" s="514"/>
      <c r="E68" s="529" t="s">
        <v>751</v>
      </c>
      <c r="F68" s="514"/>
      <c r="G68" s="514"/>
      <c r="H68" s="529"/>
      <c r="I68" s="514"/>
      <c r="J68" s="514"/>
      <c r="K68" s="514"/>
      <c r="L68" s="514"/>
      <c r="M68" s="514"/>
      <c r="N68" s="515" t="s">
        <v>1625</v>
      </c>
      <c r="O68" s="543">
        <v>26944</v>
      </c>
      <c r="P68" s="543"/>
      <c r="Q68" s="543">
        <v>28752</v>
      </c>
      <c r="R68" s="543"/>
      <c r="S68" s="543"/>
      <c r="T68" s="543"/>
      <c r="U68" s="544">
        <v>55696</v>
      </c>
      <c r="V68" s="545"/>
      <c r="W68" s="543"/>
      <c r="X68" s="543"/>
      <c r="Y68" s="543"/>
      <c r="Z68" s="543"/>
      <c r="AA68" s="543"/>
      <c r="AB68" s="544">
        <v>55696</v>
      </c>
      <c r="AC68" s="545"/>
      <c r="AD68" s="544">
        <v>55696</v>
      </c>
      <c r="AE68" s="514"/>
    </row>
    <row r="69" spans="1:31" s="526" customFormat="1" ht="8.1" customHeight="1" x14ac:dyDescent="0.2">
      <c r="A69" s="525"/>
      <c r="B69" s="514"/>
      <c r="C69" s="809" t="s">
        <v>902</v>
      </c>
      <c r="D69" s="514"/>
      <c r="E69" s="529" t="s">
        <v>62</v>
      </c>
      <c r="F69" s="514"/>
      <c r="G69" s="514"/>
      <c r="H69" s="529"/>
      <c r="I69" s="514"/>
      <c r="J69" s="514"/>
      <c r="K69" s="514"/>
      <c r="L69" s="514"/>
      <c r="M69" s="514"/>
      <c r="N69" s="515" t="s">
        <v>1625</v>
      </c>
      <c r="O69" s="543"/>
      <c r="P69" s="543"/>
      <c r="Q69" s="543"/>
      <c r="R69" s="543"/>
      <c r="S69" s="543"/>
      <c r="T69" s="543"/>
      <c r="U69" s="544">
        <v>0</v>
      </c>
      <c r="V69" s="545"/>
      <c r="W69" s="543"/>
      <c r="X69" s="543"/>
      <c r="Y69" s="543"/>
      <c r="Z69" s="543"/>
      <c r="AA69" s="543"/>
      <c r="AB69" s="544">
        <v>0</v>
      </c>
      <c r="AC69" s="545"/>
      <c r="AD69" s="544">
        <v>0</v>
      </c>
      <c r="AE69" s="514"/>
    </row>
    <row r="70" spans="1:31" s="526" customFormat="1" ht="8.1" customHeight="1" x14ac:dyDescent="0.2">
      <c r="A70" s="525"/>
      <c r="B70" s="514"/>
      <c r="C70" s="809" t="s">
        <v>1967</v>
      </c>
      <c r="D70" s="514"/>
      <c r="E70" s="529" t="s">
        <v>1369</v>
      </c>
      <c r="F70" s="514"/>
      <c r="G70" s="514"/>
      <c r="H70" s="529"/>
      <c r="I70" s="514" t="s">
        <v>492</v>
      </c>
      <c r="J70" s="514"/>
      <c r="K70" s="532"/>
      <c r="L70" s="514" t="s">
        <v>1349</v>
      </c>
      <c r="M70" s="514" t="s">
        <v>1349</v>
      </c>
      <c r="N70" s="515" t="s">
        <v>1625</v>
      </c>
      <c r="O70" s="543"/>
      <c r="P70" s="543"/>
      <c r="Q70" s="543"/>
      <c r="R70" s="543"/>
      <c r="S70" s="543"/>
      <c r="T70" s="543"/>
      <c r="U70" s="544">
        <v>0</v>
      </c>
      <c r="V70" s="545"/>
      <c r="W70" s="543"/>
      <c r="X70" s="543"/>
      <c r="Y70" s="543"/>
      <c r="Z70" s="543"/>
      <c r="AA70" s="543"/>
      <c r="AB70" s="544">
        <v>0</v>
      </c>
      <c r="AC70" s="545"/>
      <c r="AD70" s="544">
        <v>0</v>
      </c>
      <c r="AE70" s="514"/>
    </row>
    <row r="71" spans="1:31" s="531" customFormat="1" ht="8.1" customHeight="1" x14ac:dyDescent="0.2">
      <c r="A71" s="525"/>
      <c r="B71" s="527"/>
      <c r="C71" s="809" t="s">
        <v>929</v>
      </c>
      <c r="D71" s="527"/>
      <c r="E71" s="530"/>
      <c r="F71" s="530"/>
      <c r="G71" s="530"/>
      <c r="H71" s="530"/>
      <c r="I71" s="530"/>
      <c r="J71" s="530"/>
      <c r="K71" s="530"/>
      <c r="L71" s="530" t="s">
        <v>796</v>
      </c>
      <c r="M71" s="530" t="s">
        <v>1682</v>
      </c>
      <c r="N71" s="515"/>
      <c r="O71" s="544">
        <v>38005</v>
      </c>
      <c r="P71" s="544">
        <v>0</v>
      </c>
      <c r="Q71" s="544">
        <v>79272</v>
      </c>
      <c r="R71" s="544">
        <v>0</v>
      </c>
      <c r="S71" s="544">
        <v>0</v>
      </c>
      <c r="T71" s="544">
        <v>0</v>
      </c>
      <c r="U71" s="544">
        <v>117277</v>
      </c>
      <c r="V71" s="545"/>
      <c r="W71" s="544">
        <v>0</v>
      </c>
      <c r="X71" s="544">
        <v>0</v>
      </c>
      <c r="Y71" s="544">
        <v>0</v>
      </c>
      <c r="Z71" s="544">
        <v>0</v>
      </c>
      <c r="AA71" s="544">
        <v>0</v>
      </c>
      <c r="AB71" s="544">
        <v>117277</v>
      </c>
      <c r="AC71" s="545"/>
      <c r="AD71" s="544">
        <v>117277</v>
      </c>
      <c r="AE71" s="527"/>
    </row>
    <row r="72" spans="1:31" s="526" customFormat="1" ht="8.1" customHeight="1" x14ac:dyDescent="0.2">
      <c r="A72" s="525"/>
      <c r="B72" s="514"/>
      <c r="C72" s="809"/>
      <c r="D72" s="514"/>
      <c r="E72" s="527" t="s">
        <v>2771</v>
      </c>
      <c r="F72" s="527"/>
      <c r="G72" s="527"/>
      <c r="H72" s="527"/>
      <c r="I72" s="527"/>
      <c r="J72" s="527"/>
      <c r="K72" s="527"/>
      <c r="L72" s="527"/>
      <c r="M72" s="527"/>
      <c r="N72" s="515"/>
      <c r="O72" s="545"/>
      <c r="P72" s="545"/>
      <c r="Q72" s="545"/>
      <c r="R72" s="545"/>
      <c r="S72" s="545"/>
      <c r="T72" s="545"/>
      <c r="U72" s="545"/>
      <c r="V72" s="545"/>
      <c r="W72" s="545"/>
      <c r="X72" s="545"/>
      <c r="Y72" s="545"/>
      <c r="Z72" s="545"/>
      <c r="AA72" s="545"/>
      <c r="AB72" s="545"/>
      <c r="AC72" s="545"/>
      <c r="AD72" s="545"/>
      <c r="AE72" s="514"/>
    </row>
    <row r="73" spans="1:31" s="526" customFormat="1" ht="8.1" customHeight="1" x14ac:dyDescent="0.2">
      <c r="A73" s="525"/>
      <c r="B73" s="514"/>
      <c r="C73" s="809" t="s">
        <v>903</v>
      </c>
      <c r="D73" s="514"/>
      <c r="E73" s="529" t="s">
        <v>1407</v>
      </c>
      <c r="F73" s="514"/>
      <c r="G73" s="514"/>
      <c r="H73" s="529"/>
      <c r="I73" s="514"/>
      <c r="J73" s="514"/>
      <c r="K73" s="514"/>
      <c r="L73" s="514"/>
      <c r="M73" s="514"/>
      <c r="N73" s="515" t="s">
        <v>1625</v>
      </c>
      <c r="O73" s="543"/>
      <c r="P73" s="543"/>
      <c r="Q73" s="543">
        <v>2555</v>
      </c>
      <c r="R73" s="543"/>
      <c r="S73" s="543"/>
      <c r="T73" s="543"/>
      <c r="U73" s="544">
        <v>2555</v>
      </c>
      <c r="V73" s="545"/>
      <c r="W73" s="543"/>
      <c r="X73" s="543"/>
      <c r="Y73" s="543"/>
      <c r="Z73" s="543"/>
      <c r="AA73" s="543"/>
      <c r="AB73" s="544">
        <v>2555</v>
      </c>
      <c r="AC73" s="545"/>
      <c r="AD73" s="544">
        <v>2555</v>
      </c>
      <c r="AE73" s="514"/>
    </row>
    <row r="74" spans="1:31" s="526" customFormat="1" ht="8.1" customHeight="1" x14ac:dyDescent="0.2">
      <c r="A74" s="525"/>
      <c r="B74" s="514"/>
      <c r="C74" s="809" t="s">
        <v>904</v>
      </c>
      <c r="D74" s="514"/>
      <c r="E74" s="529" t="s">
        <v>1406</v>
      </c>
      <c r="F74" s="514"/>
      <c r="G74" s="514"/>
      <c r="H74" s="529"/>
      <c r="I74" s="514"/>
      <c r="J74" s="514"/>
      <c r="K74" s="514"/>
      <c r="L74" s="514"/>
      <c r="M74" s="514"/>
      <c r="N74" s="515" t="s">
        <v>1625</v>
      </c>
      <c r="O74" s="543"/>
      <c r="P74" s="543"/>
      <c r="Q74" s="543"/>
      <c r="R74" s="543"/>
      <c r="S74" s="543"/>
      <c r="T74" s="543"/>
      <c r="U74" s="544">
        <v>0</v>
      </c>
      <c r="V74" s="545"/>
      <c r="W74" s="543"/>
      <c r="X74" s="543"/>
      <c r="Y74" s="543"/>
      <c r="Z74" s="543"/>
      <c r="AA74" s="543"/>
      <c r="AB74" s="544">
        <v>0</v>
      </c>
      <c r="AC74" s="545"/>
      <c r="AD74" s="544">
        <v>0</v>
      </c>
      <c r="AE74" s="514"/>
    </row>
    <row r="75" spans="1:31" s="526" customFormat="1" ht="8.1" customHeight="1" x14ac:dyDescent="0.2">
      <c r="A75" s="525"/>
      <c r="B75" s="514"/>
      <c r="C75" s="809" t="s">
        <v>905</v>
      </c>
      <c r="D75" s="514"/>
      <c r="E75" s="529" t="s">
        <v>800</v>
      </c>
      <c r="F75" s="514"/>
      <c r="G75" s="514"/>
      <c r="H75" s="529"/>
      <c r="I75" s="514"/>
      <c r="J75" s="514"/>
      <c r="K75" s="514"/>
      <c r="L75" s="514"/>
      <c r="M75" s="514"/>
      <c r="N75" s="515" t="s">
        <v>1625</v>
      </c>
      <c r="O75" s="543"/>
      <c r="P75" s="543"/>
      <c r="Q75" s="543"/>
      <c r="R75" s="543"/>
      <c r="S75" s="543"/>
      <c r="T75" s="543"/>
      <c r="U75" s="544">
        <v>0</v>
      </c>
      <c r="V75" s="545"/>
      <c r="W75" s="543"/>
      <c r="X75" s="543"/>
      <c r="Y75" s="543"/>
      <c r="Z75" s="543"/>
      <c r="AA75" s="543"/>
      <c r="AB75" s="544">
        <v>0</v>
      </c>
      <c r="AC75" s="545"/>
      <c r="AD75" s="544">
        <v>0</v>
      </c>
      <c r="AE75" s="514"/>
    </row>
    <row r="76" spans="1:31" s="526" customFormat="1" ht="8.1" customHeight="1" x14ac:dyDescent="0.2">
      <c r="A76" s="525"/>
      <c r="B76" s="514"/>
      <c r="C76" s="809" t="s">
        <v>906</v>
      </c>
      <c r="D76" s="514"/>
      <c r="E76" s="529" t="s">
        <v>2763</v>
      </c>
      <c r="F76" s="514"/>
      <c r="G76" s="514"/>
      <c r="H76" s="529"/>
      <c r="I76" s="514"/>
      <c r="J76" s="514"/>
      <c r="K76" s="514"/>
      <c r="L76" s="514"/>
      <c r="M76" s="514"/>
      <c r="N76" s="515" t="s">
        <v>1625</v>
      </c>
      <c r="O76" s="543"/>
      <c r="P76" s="543"/>
      <c r="Q76" s="543"/>
      <c r="R76" s="543"/>
      <c r="S76" s="543"/>
      <c r="T76" s="543"/>
      <c r="U76" s="544">
        <v>0</v>
      </c>
      <c r="V76" s="545"/>
      <c r="W76" s="543"/>
      <c r="X76" s="543"/>
      <c r="Y76" s="543"/>
      <c r="Z76" s="543"/>
      <c r="AA76" s="543"/>
      <c r="AB76" s="544">
        <v>0</v>
      </c>
      <c r="AC76" s="545"/>
      <c r="AD76" s="544">
        <v>0</v>
      </c>
      <c r="AE76" s="514"/>
    </row>
    <row r="77" spans="1:31" s="526" customFormat="1" ht="8.1" customHeight="1" x14ac:dyDescent="0.2">
      <c r="A77" s="525"/>
      <c r="B77" s="514"/>
      <c r="C77" s="809" t="s">
        <v>907</v>
      </c>
      <c r="D77" s="514"/>
      <c r="E77" s="529" t="s">
        <v>718</v>
      </c>
      <c r="F77" s="514"/>
      <c r="G77" s="514"/>
      <c r="H77" s="529"/>
      <c r="I77" s="514"/>
      <c r="J77" s="514"/>
      <c r="K77" s="514"/>
      <c r="L77" s="514"/>
      <c r="M77" s="514"/>
      <c r="N77" s="515" t="s">
        <v>1625</v>
      </c>
      <c r="O77" s="546"/>
      <c r="P77" s="543"/>
      <c r="Q77" s="547"/>
      <c r="R77" s="548"/>
      <c r="S77" s="548"/>
      <c r="T77" s="546"/>
      <c r="U77" s="544">
        <v>0</v>
      </c>
      <c r="V77" s="545"/>
      <c r="W77" s="543"/>
      <c r="X77" s="547"/>
      <c r="Y77" s="546"/>
      <c r="Z77" s="546"/>
      <c r="AA77" s="546"/>
      <c r="AB77" s="544">
        <v>0</v>
      </c>
      <c r="AC77" s="545"/>
      <c r="AD77" s="544">
        <v>0</v>
      </c>
      <c r="AE77" s="514"/>
    </row>
    <row r="78" spans="1:31" s="526" customFormat="1" ht="8.1" customHeight="1" x14ac:dyDescent="0.2">
      <c r="A78" s="525"/>
      <c r="B78" s="514"/>
      <c r="C78" s="809" t="s">
        <v>1968</v>
      </c>
      <c r="D78" s="514"/>
      <c r="E78" s="529" t="s">
        <v>1369</v>
      </c>
      <c r="F78" s="514"/>
      <c r="G78" s="514"/>
      <c r="H78" s="529"/>
      <c r="I78" s="514" t="s">
        <v>492</v>
      </c>
      <c r="J78" s="514"/>
      <c r="K78" s="532"/>
      <c r="L78" s="514" t="s">
        <v>1349</v>
      </c>
      <c r="M78" s="514" t="s">
        <v>1349</v>
      </c>
      <c r="N78" s="515" t="s">
        <v>1625</v>
      </c>
      <c r="O78" s="543"/>
      <c r="P78" s="543"/>
      <c r="Q78" s="543"/>
      <c r="R78" s="543"/>
      <c r="S78" s="543"/>
      <c r="T78" s="543"/>
      <c r="U78" s="544">
        <v>0</v>
      </c>
      <c r="V78" s="545"/>
      <c r="W78" s="543"/>
      <c r="X78" s="543"/>
      <c r="Y78" s="543"/>
      <c r="Z78" s="543"/>
      <c r="AA78" s="543"/>
      <c r="AB78" s="544">
        <v>0</v>
      </c>
      <c r="AC78" s="545"/>
      <c r="AD78" s="544">
        <v>0</v>
      </c>
      <c r="AE78" s="514"/>
    </row>
    <row r="79" spans="1:31" s="531" customFormat="1" ht="8.1" customHeight="1" x14ac:dyDescent="0.2">
      <c r="A79" s="525"/>
      <c r="B79" s="527"/>
      <c r="C79" s="809" t="s">
        <v>930</v>
      </c>
      <c r="D79" s="527"/>
      <c r="E79" s="527"/>
      <c r="F79" s="530"/>
      <c r="G79" s="530"/>
      <c r="H79" s="527"/>
      <c r="I79" s="530"/>
      <c r="J79" s="530"/>
      <c r="K79" s="530"/>
      <c r="L79" s="530" t="s">
        <v>796</v>
      </c>
      <c r="M79" s="530" t="s">
        <v>1682</v>
      </c>
      <c r="N79" s="515" t="s">
        <v>1625</v>
      </c>
      <c r="O79" s="544">
        <v>0</v>
      </c>
      <c r="P79" s="544">
        <v>0</v>
      </c>
      <c r="Q79" s="544">
        <v>2555</v>
      </c>
      <c r="R79" s="544">
        <v>0</v>
      </c>
      <c r="S79" s="544">
        <v>0</v>
      </c>
      <c r="T79" s="544">
        <v>0</v>
      </c>
      <c r="U79" s="544">
        <v>2555</v>
      </c>
      <c r="V79" s="545"/>
      <c r="W79" s="544">
        <v>0</v>
      </c>
      <c r="X79" s="544">
        <v>0</v>
      </c>
      <c r="Y79" s="544">
        <v>0</v>
      </c>
      <c r="Z79" s="544">
        <v>0</v>
      </c>
      <c r="AA79" s="544">
        <v>0</v>
      </c>
      <c r="AB79" s="544">
        <v>2555</v>
      </c>
      <c r="AC79" s="545"/>
      <c r="AD79" s="544">
        <v>2555</v>
      </c>
      <c r="AE79" s="527"/>
    </row>
    <row r="80" spans="1:31" s="526" customFormat="1" ht="3.95" customHeight="1" x14ac:dyDescent="0.2">
      <c r="A80" s="525"/>
      <c r="B80" s="514"/>
      <c r="C80" s="809"/>
      <c r="D80" s="514"/>
      <c r="E80" s="514"/>
      <c r="F80" s="515"/>
      <c r="G80" s="515"/>
      <c r="H80" s="514"/>
      <c r="I80" s="515"/>
      <c r="J80" s="515"/>
      <c r="K80" s="515"/>
      <c r="L80" s="515"/>
      <c r="M80" s="515"/>
      <c r="N80" s="515" t="s">
        <v>1625</v>
      </c>
      <c r="O80" s="545"/>
      <c r="P80" s="545"/>
      <c r="Q80" s="545"/>
      <c r="R80" s="545"/>
      <c r="S80" s="545"/>
      <c r="T80" s="545"/>
      <c r="U80" s="545"/>
      <c r="V80" s="545"/>
      <c r="W80" s="545"/>
      <c r="X80" s="545"/>
      <c r="Y80" s="545"/>
      <c r="Z80" s="545"/>
      <c r="AA80" s="545"/>
      <c r="AB80" s="545"/>
      <c r="AC80" s="545"/>
      <c r="AD80" s="545"/>
      <c r="AE80" s="514"/>
    </row>
    <row r="81" spans="1:31" s="526" customFormat="1" ht="8.1" customHeight="1" x14ac:dyDescent="0.2">
      <c r="A81" s="525"/>
      <c r="B81" s="514"/>
      <c r="C81" s="1346" t="s">
        <v>2799</v>
      </c>
      <c r="D81" s="1347"/>
      <c r="E81" s="1348" t="s">
        <v>1369</v>
      </c>
      <c r="F81" s="1347"/>
      <c r="G81" s="1347"/>
      <c r="H81" s="1348"/>
      <c r="I81" s="1347" t="s">
        <v>492</v>
      </c>
      <c r="J81" s="1347"/>
      <c r="K81" s="1345"/>
      <c r="L81" s="514" t="s">
        <v>1349</v>
      </c>
      <c r="M81" s="515"/>
      <c r="N81" s="515" t="s">
        <v>1625</v>
      </c>
      <c r="O81" s="1341"/>
      <c r="P81" s="1341"/>
      <c r="Q81" s="1341"/>
      <c r="R81" s="1341"/>
      <c r="S81" s="1341"/>
      <c r="T81" s="1341"/>
      <c r="U81" s="544">
        <v>0</v>
      </c>
      <c r="V81" s="545"/>
      <c r="W81" s="1341"/>
      <c r="X81" s="1341"/>
      <c r="Y81" s="1341"/>
      <c r="Z81" s="1341"/>
      <c r="AA81" s="1341"/>
      <c r="AB81" s="544">
        <v>0</v>
      </c>
      <c r="AC81" s="545"/>
      <c r="AD81" s="544">
        <v>0</v>
      </c>
      <c r="AE81" s="514"/>
    </row>
    <row r="82" spans="1:31" s="526" customFormat="1" ht="3.95" customHeight="1" x14ac:dyDescent="0.2">
      <c r="A82" s="525"/>
      <c r="B82" s="514"/>
      <c r="C82" s="809"/>
      <c r="D82" s="514"/>
      <c r="E82" s="514"/>
      <c r="F82" s="515"/>
      <c r="G82" s="515"/>
      <c r="H82" s="514"/>
      <c r="I82" s="515"/>
      <c r="J82" s="515"/>
      <c r="K82" s="515"/>
      <c r="L82" s="515"/>
      <c r="M82" s="515"/>
      <c r="N82" s="515" t="s">
        <v>1625</v>
      </c>
      <c r="O82" s="545"/>
      <c r="P82" s="545"/>
      <c r="Q82" s="545"/>
      <c r="R82" s="545"/>
      <c r="S82" s="545"/>
      <c r="T82" s="545"/>
      <c r="U82" s="545"/>
      <c r="V82" s="545"/>
      <c r="W82" s="545"/>
      <c r="X82" s="545"/>
      <c r="Y82" s="545"/>
      <c r="Z82" s="545"/>
      <c r="AA82" s="545"/>
      <c r="AB82" s="545"/>
      <c r="AC82" s="545"/>
      <c r="AD82" s="545"/>
      <c r="AE82" s="514"/>
    </row>
    <row r="83" spans="1:31" s="526" customFormat="1" ht="8.1" customHeight="1" x14ac:dyDescent="0.2">
      <c r="A83" s="525"/>
      <c r="B83" s="514"/>
      <c r="C83" s="809" t="s">
        <v>2790</v>
      </c>
      <c r="D83" s="514"/>
      <c r="E83" s="514" t="s">
        <v>2092</v>
      </c>
      <c r="F83" s="514"/>
      <c r="G83" s="514"/>
      <c r="H83" s="514"/>
      <c r="I83" s="514"/>
      <c r="J83" s="514"/>
      <c r="K83" s="514"/>
      <c r="L83" s="514"/>
      <c r="M83" s="514"/>
      <c r="N83" s="515" t="s">
        <v>1625</v>
      </c>
      <c r="O83" s="805"/>
      <c r="P83" s="805"/>
      <c r="Q83" s="805"/>
      <c r="R83" s="805"/>
      <c r="S83" s="805"/>
      <c r="T83" s="805"/>
      <c r="U83" s="805"/>
      <c r="V83" s="545"/>
      <c r="W83" s="805"/>
      <c r="X83" s="805"/>
      <c r="Y83" s="805"/>
      <c r="Z83" s="805"/>
      <c r="AA83" s="543"/>
      <c r="AB83" s="544">
        <v>0</v>
      </c>
      <c r="AC83" s="545"/>
      <c r="AD83" s="544">
        <v>0</v>
      </c>
      <c r="AE83" s="514"/>
    </row>
    <row r="84" spans="1:31" s="526" customFormat="1" ht="3.95" customHeight="1" x14ac:dyDescent="0.2">
      <c r="A84" s="525"/>
      <c r="B84" s="514"/>
      <c r="C84" s="809"/>
      <c r="D84" s="514"/>
      <c r="E84" s="514"/>
      <c r="F84" s="514"/>
      <c r="G84" s="514"/>
      <c r="H84" s="514"/>
      <c r="I84" s="514"/>
      <c r="J84" s="514"/>
      <c r="K84" s="514"/>
      <c r="L84" s="514"/>
      <c r="M84" s="514"/>
      <c r="N84" s="515"/>
      <c r="O84" s="545"/>
      <c r="P84" s="545"/>
      <c r="Q84" s="545"/>
      <c r="R84" s="545"/>
      <c r="S84" s="545"/>
      <c r="T84" s="545"/>
      <c r="U84" s="545"/>
      <c r="V84" s="545"/>
      <c r="W84" s="545"/>
      <c r="X84" s="545"/>
      <c r="Y84" s="545"/>
      <c r="Z84" s="545"/>
      <c r="AA84" s="545"/>
      <c r="AB84" s="545"/>
      <c r="AC84" s="545"/>
      <c r="AD84" s="545"/>
      <c r="AE84" s="514"/>
    </row>
    <row r="85" spans="1:31" s="531" customFormat="1" ht="9.9499999999999993" customHeight="1" x14ac:dyDescent="0.2">
      <c r="A85" s="525"/>
      <c r="B85" s="527"/>
      <c r="C85" s="811" t="s">
        <v>909</v>
      </c>
      <c r="D85" s="527"/>
      <c r="E85" s="527"/>
      <c r="F85" s="530"/>
      <c r="G85" s="530"/>
      <c r="H85" s="527"/>
      <c r="I85" s="530"/>
      <c r="J85" s="530"/>
      <c r="K85" s="530"/>
      <c r="L85" s="530" t="s">
        <v>758</v>
      </c>
      <c r="M85" s="530" t="s">
        <v>758</v>
      </c>
      <c r="N85" s="530"/>
      <c r="O85" s="549">
        <v>678667</v>
      </c>
      <c r="P85" s="549">
        <v>2701</v>
      </c>
      <c r="Q85" s="549">
        <v>1031566</v>
      </c>
      <c r="R85" s="549">
        <v>420904</v>
      </c>
      <c r="S85" s="549">
        <v>148</v>
      </c>
      <c r="T85" s="549">
        <v>9600</v>
      </c>
      <c r="U85" s="549">
        <v>2143586</v>
      </c>
      <c r="V85" s="545"/>
      <c r="W85" s="549">
        <v>23690</v>
      </c>
      <c r="X85" s="549">
        <v>438738</v>
      </c>
      <c r="Y85" s="549">
        <v>0</v>
      </c>
      <c r="Z85" s="549">
        <v>0</v>
      </c>
      <c r="AA85" s="549">
        <v>0</v>
      </c>
      <c r="AB85" s="549">
        <v>2606014</v>
      </c>
      <c r="AC85" s="545"/>
      <c r="AD85" s="549">
        <v>2606014</v>
      </c>
      <c r="AE85" s="527"/>
    </row>
    <row r="86" spans="1:31" s="526" customFormat="1" ht="8.1" customHeight="1" x14ac:dyDescent="0.2">
      <c r="A86" s="525"/>
      <c r="B86" s="514"/>
      <c r="C86" s="809"/>
      <c r="D86" s="514"/>
      <c r="E86" s="514"/>
      <c r="F86" s="514"/>
      <c r="G86" s="514"/>
      <c r="H86" s="514"/>
      <c r="I86" s="514"/>
      <c r="J86" s="514"/>
      <c r="K86" s="514"/>
      <c r="L86" s="514"/>
      <c r="M86" s="514"/>
      <c r="N86" s="515"/>
      <c r="O86" s="514"/>
      <c r="P86" s="514"/>
      <c r="Q86" s="514"/>
      <c r="R86" s="514"/>
      <c r="S86" s="514"/>
      <c r="T86" s="514"/>
      <c r="U86" s="514"/>
      <c r="V86" s="514"/>
      <c r="W86" s="514"/>
      <c r="X86" s="514"/>
      <c r="Y86" s="514"/>
      <c r="Z86" s="514"/>
      <c r="AA86" s="514"/>
      <c r="AB86" s="514"/>
      <c r="AC86" s="514"/>
      <c r="AD86" s="872" t="s">
        <v>1177</v>
      </c>
      <c r="AE86" s="514"/>
    </row>
    <row r="87" spans="1:31" s="9" customFormat="1" ht="12.75" customHeight="1" x14ac:dyDescent="0.2">
      <c r="A87" s="212"/>
      <c r="C87" s="16"/>
      <c r="N87" s="17"/>
    </row>
    <row r="88" spans="1:31" hidden="1" x14ac:dyDescent="0.2"/>
    <row r="89" spans="1:31" hidden="1" x14ac:dyDescent="0.2"/>
    <row r="90" spans="1:31" hidden="1" x14ac:dyDescent="0.2"/>
    <row r="91" spans="1:31" hidden="1" x14ac:dyDescent="0.2"/>
  </sheetData>
  <phoneticPr fontId="9" type="noConversion"/>
  <conditionalFormatting sqref="O81:T81 W81:AA81 K81">
    <cfRule type="expression" dxfId="18" priority="1" stopIfTrue="1">
      <formula>RIGHT($C5,5)="25102"</formula>
    </cfRule>
    <cfRule type="expression" dxfId="17" priority="2" stopIfTrue="1">
      <formula>RIGHT($C5,5)="46102"</formula>
    </cfRule>
    <cfRule type="expression" dxfId="16" priority="3" stopIfTrue="1">
      <formula>RIGHT($C5,5)="89101"</formula>
    </cfRule>
  </conditionalFormatting>
  <dataValidations count="1">
    <dataValidation allowBlank="1" showInputMessage="1" showErrorMessage="1" sqref="A1:XFD1048576"/>
  </dataValidations>
  <printOptions horizontalCentered="1"/>
  <pageMargins left="0" right="0" top="0.39370078740157483" bottom="0" header="0.39370078740157483" footer="0"/>
  <pageSetup scale="87"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AE101"/>
  <sheetViews>
    <sheetView showGridLines="0" zoomScaleNormal="100" workbookViewId="0"/>
  </sheetViews>
  <sheetFormatPr defaultColWidth="0" defaultRowHeight="12.75" zeroHeight="1" x14ac:dyDescent="0.2"/>
  <cols>
    <col min="1" max="1" width="1.7109375" style="217" customWidth="1"/>
    <col min="2" max="2" width="0.85546875" style="20" customWidth="1"/>
    <col min="3" max="3" width="4.28515625" style="31" customWidth="1"/>
    <col min="4" max="4" width="0.85546875" style="20" customWidth="1"/>
    <col min="5" max="5" width="9.7109375" style="20" customWidth="1"/>
    <col min="6" max="8" width="3.7109375" style="20" hidden="1" customWidth="1"/>
    <col min="9" max="9" width="8.7109375" style="20" hidden="1" customWidth="1"/>
    <col min="10" max="12" width="3.7109375" style="20" hidden="1" customWidth="1"/>
    <col min="13" max="13" width="18.7109375" style="60" customWidth="1"/>
    <col min="14" max="17" width="5.7109375" style="20" customWidth="1"/>
    <col min="18" max="19" width="4.7109375" style="20" customWidth="1"/>
    <col min="20" max="20" width="7.7109375" style="20" hidden="1" customWidth="1"/>
    <col min="21" max="21" width="0.85546875" style="20" customWidth="1"/>
    <col min="22" max="23" width="14.7109375" style="20" customWidth="1"/>
    <col min="24" max="24" width="0.85546875" style="20" customWidth="1"/>
    <col min="25" max="25" width="2.7109375" style="20" customWidth="1"/>
    <col min="26" max="16384" width="9.140625" style="20" hidden="1"/>
  </cols>
  <sheetData>
    <row r="1" spans="1:31" s="207" customFormat="1" ht="9.9499999999999993" customHeight="1" x14ac:dyDescent="0.2">
      <c r="A1" s="799"/>
      <c r="B1" s="201"/>
      <c r="C1" s="796" t="s">
        <v>2857</v>
      </c>
      <c r="D1" s="201"/>
      <c r="E1" s="162"/>
      <c r="F1" s="203" t="s">
        <v>2419</v>
      </c>
      <c r="G1" s="203" t="s">
        <v>2419</v>
      </c>
      <c r="H1" s="162" t="s">
        <v>2419</v>
      </c>
      <c r="I1" s="203" t="s">
        <v>1188</v>
      </c>
      <c r="J1" s="203" t="s">
        <v>2419</v>
      </c>
      <c r="K1" s="203" t="s">
        <v>2419</v>
      </c>
      <c r="L1" s="203" t="s">
        <v>2419</v>
      </c>
      <c r="M1" s="203"/>
      <c r="N1" s="203"/>
      <c r="O1" s="204"/>
      <c r="P1" s="203"/>
      <c r="Q1" s="203"/>
      <c r="R1" s="203"/>
      <c r="S1" s="203"/>
      <c r="T1" s="203" t="s">
        <v>738</v>
      </c>
      <c r="U1" s="203"/>
      <c r="V1" s="203"/>
      <c r="W1" s="824">
        <v>42893.551107754633</v>
      </c>
      <c r="X1" s="203"/>
      <c r="Y1" s="203"/>
    </row>
    <row r="2" spans="1:31" s="150" customFormat="1" ht="6" customHeight="1" x14ac:dyDescent="0.2">
      <c r="A2" s="213"/>
      <c r="B2" s="1258"/>
      <c r="C2" s="1218" t="s">
        <v>2703</v>
      </c>
      <c r="D2" s="1259"/>
      <c r="E2" s="1258"/>
      <c r="F2" s="1260"/>
      <c r="G2" s="1262"/>
      <c r="H2" s="1261"/>
      <c r="I2" s="1260"/>
      <c r="J2" s="1260"/>
      <c r="K2" s="1260"/>
      <c r="L2" s="1262"/>
      <c r="M2" s="1260"/>
      <c r="N2" s="1262"/>
      <c r="O2" s="1261"/>
      <c r="P2" s="1261"/>
      <c r="Q2" s="1261"/>
      <c r="R2" s="1261"/>
      <c r="S2" s="1261"/>
      <c r="T2" s="1261"/>
      <c r="U2" s="1261"/>
      <c r="V2" s="1278"/>
      <c r="W2" s="1278"/>
      <c r="X2" s="1261"/>
      <c r="Y2" s="149"/>
    </row>
    <row r="3" spans="1:31" s="151" customFormat="1" ht="17.100000000000001" customHeight="1" x14ac:dyDescent="0.2">
      <c r="A3" s="209"/>
      <c r="B3" s="1264"/>
      <c r="C3" s="1220" t="s">
        <v>2860</v>
      </c>
      <c r="D3" s="1265"/>
      <c r="E3" s="1264"/>
      <c r="F3" s="1266"/>
      <c r="G3" s="1268"/>
      <c r="H3" s="1267"/>
      <c r="I3" s="1266"/>
      <c r="J3" s="1266"/>
      <c r="K3" s="1266"/>
      <c r="L3" s="1268"/>
      <c r="M3" s="1266"/>
      <c r="N3" s="1268"/>
      <c r="O3" s="1267"/>
      <c r="P3" s="1267"/>
      <c r="Q3" s="1267"/>
      <c r="R3" s="1267"/>
      <c r="S3" s="1267"/>
      <c r="T3" s="1267"/>
      <c r="U3" s="1267"/>
      <c r="V3" s="1223"/>
      <c r="W3" s="1223" t="s">
        <v>50</v>
      </c>
      <c r="X3" s="1267"/>
      <c r="Y3" s="159"/>
    </row>
    <row r="4" spans="1:31" s="146" customFormat="1" ht="15" customHeight="1" x14ac:dyDescent="0.2">
      <c r="A4" s="162"/>
      <c r="B4" s="1224"/>
      <c r="C4" s="1225" t="s">
        <v>2861</v>
      </c>
      <c r="D4" s="1226"/>
      <c r="E4" s="1227"/>
      <c r="F4" s="1269"/>
      <c r="G4" s="1271"/>
      <c r="H4" s="1270"/>
      <c r="I4" s="1269"/>
      <c r="J4" s="1269"/>
      <c r="K4" s="1269"/>
      <c r="L4" s="1271"/>
      <c r="M4" s="1272"/>
      <c r="N4" s="1272"/>
      <c r="O4" s="1269"/>
      <c r="P4" s="1269"/>
      <c r="Q4" s="1269"/>
      <c r="R4" s="1269"/>
      <c r="S4" s="1269"/>
      <c r="T4" s="1269"/>
      <c r="U4" s="1269"/>
      <c r="V4" s="1229"/>
      <c r="W4" s="1229" t="s">
        <v>275</v>
      </c>
      <c r="X4" s="1272"/>
      <c r="Y4" s="147"/>
      <c r="AE4" s="188"/>
    </row>
    <row r="5" spans="1:31" s="146" customFormat="1" ht="11.1" customHeight="1" x14ac:dyDescent="0.2">
      <c r="A5" s="162"/>
      <c r="B5" s="1227"/>
      <c r="C5" s="1230" t="s">
        <v>2862</v>
      </c>
      <c r="D5" s="1227"/>
      <c r="E5" s="1227"/>
      <c r="F5" s="1270"/>
      <c r="G5" s="1273"/>
      <c r="H5" s="1273"/>
      <c r="I5" s="1270"/>
      <c r="J5" s="1270"/>
      <c r="K5" s="1270"/>
      <c r="L5" s="1270"/>
      <c r="M5" s="1270"/>
      <c r="N5" s="1270"/>
      <c r="O5" s="1279"/>
      <c r="P5" s="1269"/>
      <c r="Q5" s="1269"/>
      <c r="R5" s="1269"/>
      <c r="S5" s="1269"/>
      <c r="T5" s="1269"/>
      <c r="U5" s="1269"/>
      <c r="V5" s="1233"/>
      <c r="W5" s="1233" t="s">
        <v>2863</v>
      </c>
      <c r="X5" s="1272"/>
      <c r="Y5" s="147"/>
      <c r="AE5" s="133"/>
    </row>
    <row r="6" spans="1:31" s="166" customFormat="1" ht="17.100000000000001" hidden="1" customHeight="1" x14ac:dyDescent="0.2">
      <c r="A6" s="209"/>
      <c r="B6" s="1264"/>
      <c r="C6" s="1220" t="s">
        <v>2864</v>
      </c>
      <c r="D6" s="1265"/>
      <c r="E6" s="1264"/>
      <c r="F6" s="1266"/>
      <c r="G6" s="1280"/>
      <c r="H6" s="1267"/>
      <c r="I6" s="1266"/>
      <c r="J6" s="1266"/>
      <c r="K6" s="1266"/>
      <c r="L6" s="1274"/>
      <c r="M6" s="1266"/>
      <c r="N6" s="1268"/>
      <c r="O6" s="1267"/>
      <c r="P6" s="1267"/>
      <c r="Q6" s="1267"/>
      <c r="R6" s="1267"/>
      <c r="S6" s="1267"/>
      <c r="T6" s="1267"/>
      <c r="U6" s="1267"/>
      <c r="V6" s="1223"/>
      <c r="W6" s="1223" t="s">
        <v>37</v>
      </c>
      <c r="X6" s="1267"/>
      <c r="Y6" s="159"/>
    </row>
    <row r="7" spans="1:31" s="167" customFormat="1" ht="15" hidden="1" customHeight="1" x14ac:dyDescent="0.2">
      <c r="A7" s="162"/>
      <c r="B7" s="1224"/>
      <c r="C7" s="1225" t="s">
        <v>2865</v>
      </c>
      <c r="D7" s="1226"/>
      <c r="E7" s="1227"/>
      <c r="F7" s="1269"/>
      <c r="G7" s="1281"/>
      <c r="H7" s="1270"/>
      <c r="I7" s="1269"/>
      <c r="J7" s="1269"/>
      <c r="K7" s="1269"/>
      <c r="L7" s="1271"/>
      <c r="M7" s="1272"/>
      <c r="N7" s="1272"/>
      <c r="O7" s="1269"/>
      <c r="P7" s="1269"/>
      <c r="Q7" s="1269"/>
      <c r="R7" s="1269"/>
      <c r="S7" s="1269"/>
      <c r="T7" s="1269"/>
      <c r="U7" s="1269"/>
      <c r="V7" s="1229"/>
      <c r="W7" s="1229"/>
      <c r="X7" s="1272"/>
      <c r="Y7" s="147"/>
      <c r="AE7" s="191"/>
    </row>
    <row r="8" spans="1:31" s="167" customFormat="1" ht="11.1" hidden="1" customHeight="1" x14ac:dyDescent="0.2">
      <c r="A8" s="162"/>
      <c r="B8" s="1227"/>
      <c r="C8" s="1230" t="s">
        <v>2866</v>
      </c>
      <c r="D8" s="1227"/>
      <c r="E8" s="1227"/>
      <c r="F8" s="1270"/>
      <c r="G8" s="1273"/>
      <c r="H8" s="1270"/>
      <c r="I8" s="1270"/>
      <c r="J8" s="1270"/>
      <c r="K8" s="1270"/>
      <c r="L8" s="1270"/>
      <c r="M8" s="1270"/>
      <c r="N8" s="1270"/>
      <c r="O8" s="1279"/>
      <c r="P8" s="1269"/>
      <c r="Q8" s="1269"/>
      <c r="R8" s="1269"/>
      <c r="S8" s="1269"/>
      <c r="T8" s="1269"/>
      <c r="U8" s="1269"/>
      <c r="V8" s="1233"/>
      <c r="W8" s="1233" t="s">
        <v>2867</v>
      </c>
      <c r="X8" s="1272"/>
      <c r="Y8" s="147"/>
      <c r="AE8" s="168"/>
    </row>
    <row r="9" spans="1:31" s="168" customFormat="1" ht="3.95" customHeight="1" x14ac:dyDescent="0.2">
      <c r="A9" s="131"/>
      <c r="B9" s="1221"/>
      <c r="C9" s="1221"/>
      <c r="D9" s="1219"/>
      <c r="E9" s="1219"/>
      <c r="F9" s="1275"/>
      <c r="G9" s="1275"/>
      <c r="H9" s="1275"/>
      <c r="I9" s="1275"/>
      <c r="J9" s="1275"/>
      <c r="K9" s="1275"/>
      <c r="L9" s="1275"/>
      <c r="M9" s="1275"/>
      <c r="N9" s="1275"/>
      <c r="O9" s="1282"/>
      <c r="P9" s="1277"/>
      <c r="Q9" s="1277"/>
      <c r="R9" s="1277"/>
      <c r="S9" s="1277"/>
      <c r="T9" s="1277"/>
      <c r="U9" s="1277"/>
      <c r="V9" s="1277"/>
      <c r="W9" s="1277"/>
      <c r="X9" s="1277"/>
      <c r="Y9" s="152"/>
    </row>
    <row r="10" spans="1:31" s="2" customFormat="1" ht="5.0999999999999996" customHeight="1" x14ac:dyDescent="0.2">
      <c r="A10" s="95"/>
      <c r="B10" s="227"/>
      <c r="C10" s="197"/>
      <c r="D10" s="227"/>
      <c r="E10" s="227"/>
      <c r="F10" s="227"/>
      <c r="G10" s="227"/>
      <c r="H10" s="227"/>
      <c r="I10" s="227"/>
      <c r="J10" s="227"/>
      <c r="K10" s="227"/>
      <c r="L10" s="227"/>
      <c r="M10" s="233"/>
      <c r="N10" s="227"/>
      <c r="O10" s="227"/>
      <c r="P10" s="227"/>
      <c r="Q10" s="227"/>
      <c r="R10" s="227"/>
      <c r="S10" s="227"/>
      <c r="T10" s="227"/>
      <c r="U10" s="227"/>
      <c r="V10" s="227"/>
      <c r="W10" s="227"/>
      <c r="X10" s="227"/>
    </row>
    <row r="11" spans="1:31" s="401" customFormat="1" ht="12.75" customHeight="1" x14ac:dyDescent="0.2">
      <c r="A11" s="95"/>
      <c r="B11" s="234"/>
      <c r="C11" s="197"/>
      <c r="D11" s="234"/>
      <c r="E11" s="194" t="s">
        <v>1301</v>
      </c>
      <c r="F11" s="194"/>
      <c r="G11" s="194"/>
      <c r="H11" s="194"/>
      <c r="I11" s="194"/>
      <c r="J11" s="194"/>
      <c r="K11" s="194"/>
      <c r="L11" s="194"/>
      <c r="M11" s="237"/>
      <c r="N11" s="234"/>
      <c r="O11" s="234"/>
      <c r="P11" s="234"/>
      <c r="Q11" s="234"/>
      <c r="R11" s="234"/>
      <c r="S11" s="234"/>
      <c r="T11" s="234"/>
      <c r="U11" s="234"/>
      <c r="V11" s="402"/>
      <c r="W11" s="231"/>
      <c r="X11" s="234"/>
    </row>
    <row r="12" spans="1:31" s="2" customFormat="1" ht="9.9499999999999993" customHeight="1" x14ac:dyDescent="0.2">
      <c r="A12" s="95"/>
      <c r="B12" s="227"/>
      <c r="C12" s="197"/>
      <c r="D12" s="227"/>
      <c r="E12" s="193"/>
      <c r="F12" s="193"/>
      <c r="G12" s="193"/>
      <c r="H12" s="193"/>
      <c r="I12" s="193"/>
      <c r="J12" s="193"/>
      <c r="K12" s="193"/>
      <c r="L12" s="193"/>
      <c r="M12" s="233"/>
      <c r="N12" s="227"/>
      <c r="O12" s="227"/>
      <c r="P12" s="228"/>
      <c r="Q12" s="233"/>
      <c r="R12" s="233"/>
      <c r="S12" s="233"/>
      <c r="T12" s="233"/>
      <c r="U12" s="233"/>
      <c r="V12" s="10">
        <v>1</v>
      </c>
      <c r="W12" s="229"/>
      <c r="X12" s="227"/>
    </row>
    <row r="13" spans="1:31" s="2" customFormat="1" ht="12.6" customHeight="1" x14ac:dyDescent="0.2">
      <c r="A13" s="95"/>
      <c r="B13" s="227"/>
      <c r="C13" s="197"/>
      <c r="D13" s="227"/>
      <c r="E13" s="313" t="s">
        <v>2660</v>
      </c>
      <c r="F13" s="194"/>
      <c r="G13" s="194"/>
      <c r="H13" s="194"/>
      <c r="I13" s="313"/>
      <c r="J13" s="194"/>
      <c r="K13" s="194"/>
      <c r="L13" s="194"/>
      <c r="M13" s="233"/>
      <c r="N13" s="227"/>
      <c r="O13" s="227"/>
      <c r="P13" s="227"/>
      <c r="Q13" s="233"/>
      <c r="R13" s="233"/>
      <c r="S13" s="233"/>
      <c r="T13" s="233"/>
      <c r="U13" s="233"/>
      <c r="V13" s="38" t="s">
        <v>2708</v>
      </c>
      <c r="W13" s="229"/>
      <c r="X13" s="227"/>
    </row>
    <row r="14" spans="1:31" s="2" customFormat="1" ht="12.6" customHeight="1" x14ac:dyDescent="0.2">
      <c r="A14" s="95"/>
      <c r="B14" s="227"/>
      <c r="C14" s="197" t="s">
        <v>540</v>
      </c>
      <c r="D14" s="227"/>
      <c r="E14" s="314" t="s">
        <v>2040</v>
      </c>
      <c r="F14" s="193"/>
      <c r="G14" s="193"/>
      <c r="H14" s="193"/>
      <c r="I14" s="314"/>
      <c r="J14" s="193"/>
      <c r="K14" s="193"/>
      <c r="L14" s="193"/>
      <c r="M14" s="233"/>
      <c r="N14" s="193"/>
      <c r="O14" s="193"/>
      <c r="P14" s="193"/>
      <c r="Q14" s="195"/>
      <c r="R14" s="195"/>
      <c r="S14" s="195"/>
      <c r="T14" s="195"/>
      <c r="U14" s="233" t="s">
        <v>1625</v>
      </c>
      <c r="V14" s="111">
        <v>576867</v>
      </c>
      <c r="W14" s="228"/>
      <c r="X14" s="227"/>
    </row>
    <row r="15" spans="1:31" s="2" customFormat="1" ht="12.6" customHeight="1" x14ac:dyDescent="0.2">
      <c r="A15" s="95"/>
      <c r="B15" s="227"/>
      <c r="C15" s="197" t="s">
        <v>2008</v>
      </c>
      <c r="D15" s="227"/>
      <c r="E15" s="314" t="s">
        <v>985</v>
      </c>
      <c r="F15" s="193"/>
      <c r="G15" s="193"/>
      <c r="H15" s="193"/>
      <c r="I15" s="314"/>
      <c r="J15" s="193"/>
      <c r="K15" s="193"/>
      <c r="L15" s="193"/>
      <c r="M15" s="233"/>
      <c r="N15" s="193"/>
      <c r="O15" s="193"/>
      <c r="P15" s="193"/>
      <c r="Q15" s="195"/>
      <c r="R15" s="195"/>
      <c r="S15" s="195"/>
      <c r="T15" s="195"/>
      <c r="U15" s="233" t="s">
        <v>1625</v>
      </c>
      <c r="V15" s="111">
        <v>101800</v>
      </c>
      <c r="W15" s="228"/>
      <c r="X15" s="227"/>
    </row>
    <row r="16" spans="1:31" s="2" customFormat="1" ht="12.6" customHeight="1" x14ac:dyDescent="0.2">
      <c r="A16" s="95"/>
      <c r="B16" s="227"/>
      <c r="C16" s="197" t="s">
        <v>1759</v>
      </c>
      <c r="D16" s="227"/>
      <c r="E16" s="314" t="s">
        <v>581</v>
      </c>
      <c r="F16" s="193"/>
      <c r="G16" s="193"/>
      <c r="H16" s="193"/>
      <c r="I16" s="314"/>
      <c r="J16" s="193"/>
      <c r="K16" s="193"/>
      <c r="L16" s="193"/>
      <c r="M16" s="233"/>
      <c r="N16" s="193"/>
      <c r="O16" s="193"/>
      <c r="P16" s="193"/>
      <c r="Q16" s="195"/>
      <c r="R16" s="195"/>
      <c r="S16" s="195"/>
      <c r="T16" s="195"/>
      <c r="U16" s="233" t="s">
        <v>1625</v>
      </c>
      <c r="V16" s="111"/>
      <c r="W16" s="228"/>
      <c r="X16" s="227"/>
    </row>
    <row r="17" spans="1:24" s="2" customFormat="1" x14ac:dyDescent="0.2">
      <c r="A17" s="95"/>
      <c r="B17" s="227"/>
      <c r="C17" s="197" t="s">
        <v>2790</v>
      </c>
      <c r="D17" s="227"/>
      <c r="E17" s="193"/>
      <c r="F17" s="193"/>
      <c r="G17" s="193"/>
      <c r="H17" s="193"/>
      <c r="I17" s="193"/>
      <c r="J17" s="193"/>
      <c r="K17" s="193"/>
      <c r="L17" s="193"/>
      <c r="M17" s="233"/>
      <c r="N17" s="193"/>
      <c r="O17" s="193"/>
      <c r="P17" s="193"/>
      <c r="Q17" s="195"/>
      <c r="R17" s="195"/>
      <c r="S17" s="196" t="s">
        <v>796</v>
      </c>
      <c r="T17" s="196" t="s">
        <v>1682</v>
      </c>
      <c r="U17" s="233" t="s">
        <v>1625</v>
      </c>
      <c r="V17" s="334">
        <v>678667</v>
      </c>
      <c r="W17" s="228"/>
      <c r="X17" s="227"/>
    </row>
    <row r="18" spans="1:24" s="2" customFormat="1" x14ac:dyDescent="0.2">
      <c r="A18" s="95"/>
      <c r="B18" s="227"/>
      <c r="C18" s="1132"/>
      <c r="D18" s="1040"/>
      <c r="E18" s="1299" t="s">
        <v>663</v>
      </c>
      <c r="F18" s="1074"/>
      <c r="G18" s="1074"/>
      <c r="H18" s="1074"/>
      <c r="I18" s="1074"/>
      <c r="J18" s="1074"/>
      <c r="K18" s="1074"/>
      <c r="L18" s="1074"/>
      <c r="M18" s="1298"/>
      <c r="N18" s="1074"/>
      <c r="O18" s="1074"/>
      <c r="P18" s="1074"/>
      <c r="Q18" s="1127"/>
      <c r="R18" s="1127"/>
      <c r="S18" s="1127"/>
      <c r="T18" s="196"/>
      <c r="U18" s="233" t="s">
        <v>1625</v>
      </c>
      <c r="V18" s="195"/>
      <c r="W18" s="228"/>
      <c r="X18" s="227"/>
    </row>
    <row r="19" spans="1:24" s="2" customFormat="1" x14ac:dyDescent="0.2">
      <c r="A19" s="95"/>
      <c r="B19" s="227"/>
      <c r="C19" s="992" t="s">
        <v>1295</v>
      </c>
      <c r="D19" s="993"/>
      <c r="E19" s="994" t="s">
        <v>1294</v>
      </c>
      <c r="F19" s="995"/>
      <c r="G19" s="995"/>
      <c r="H19" s="995"/>
      <c r="I19" s="995"/>
      <c r="J19" s="995"/>
      <c r="K19" s="995"/>
      <c r="L19" s="995"/>
      <c r="M19" s="1130"/>
      <c r="N19" s="995"/>
      <c r="O19" s="995"/>
      <c r="P19" s="995"/>
      <c r="Q19" s="995"/>
      <c r="R19" s="995"/>
      <c r="S19" s="995"/>
      <c r="T19" s="196"/>
      <c r="U19" s="237" t="s">
        <v>1625</v>
      </c>
      <c r="V19" s="1101"/>
      <c r="W19" s="228"/>
      <c r="X19" s="227"/>
    </row>
    <row r="20" spans="1:24" s="2" customFormat="1" ht="5.0999999999999996" customHeight="1" x14ac:dyDescent="0.2">
      <c r="A20" s="95"/>
      <c r="B20" s="227"/>
      <c r="C20" s="992"/>
      <c r="D20" s="993"/>
      <c r="E20" s="995"/>
      <c r="F20" s="995"/>
      <c r="G20" s="995"/>
      <c r="H20" s="995"/>
      <c r="I20" s="995"/>
      <c r="J20" s="995"/>
      <c r="K20" s="995"/>
      <c r="L20" s="995"/>
      <c r="M20" s="1130"/>
      <c r="N20" s="995"/>
      <c r="O20" s="995"/>
      <c r="P20" s="995"/>
      <c r="Q20" s="999"/>
      <c r="R20" s="999"/>
      <c r="S20" s="999"/>
      <c r="T20" s="195"/>
      <c r="U20" s="233"/>
      <c r="V20" s="394"/>
      <c r="W20" s="228"/>
      <c r="X20" s="227"/>
    </row>
    <row r="21" spans="1:24" s="2" customFormat="1" ht="12.6" customHeight="1" x14ac:dyDescent="0.2">
      <c r="A21" s="95"/>
      <c r="B21" s="227"/>
      <c r="C21" s="197"/>
      <c r="D21" s="227"/>
      <c r="E21" s="313" t="s">
        <v>2637</v>
      </c>
      <c r="F21" s="194"/>
      <c r="G21" s="194"/>
      <c r="H21" s="194"/>
      <c r="I21" s="313"/>
      <c r="J21" s="194"/>
      <c r="K21" s="194"/>
      <c r="L21" s="194"/>
      <c r="M21" s="233"/>
      <c r="N21" s="193"/>
      <c r="O21" s="193"/>
      <c r="P21" s="193"/>
      <c r="Q21" s="193"/>
      <c r="R21" s="193"/>
      <c r="S21" s="193"/>
      <c r="T21" s="193"/>
      <c r="U21" s="227"/>
      <c r="V21" s="550"/>
      <c r="W21" s="231"/>
      <c r="X21" s="227"/>
    </row>
    <row r="22" spans="1:24" s="2" customFormat="1" ht="12.6" customHeight="1" x14ac:dyDescent="0.2">
      <c r="A22" s="95"/>
      <c r="B22" s="227"/>
      <c r="C22" s="197" t="s">
        <v>2009</v>
      </c>
      <c r="D22" s="227"/>
      <c r="E22" s="236" t="s">
        <v>550</v>
      </c>
      <c r="F22" s="193"/>
      <c r="G22" s="193"/>
      <c r="H22" s="193"/>
      <c r="I22" s="236"/>
      <c r="J22" s="193"/>
      <c r="K22" s="193"/>
      <c r="L22" s="193"/>
      <c r="M22" s="233"/>
      <c r="N22" s="195"/>
      <c r="O22" s="193"/>
      <c r="P22" s="193"/>
      <c r="Q22" s="193"/>
      <c r="R22" s="193"/>
      <c r="S22" s="193"/>
      <c r="T22" s="193"/>
      <c r="U22" s="227" t="s">
        <v>1625</v>
      </c>
      <c r="V22" s="111"/>
      <c r="W22" s="228"/>
      <c r="X22" s="227"/>
    </row>
    <row r="23" spans="1:24" s="2" customFormat="1" ht="5.0999999999999996" customHeight="1" x14ac:dyDescent="0.2">
      <c r="A23" s="95"/>
      <c r="B23" s="227"/>
      <c r="C23" s="197"/>
      <c r="D23" s="227"/>
      <c r="E23" s="193"/>
      <c r="F23" s="193"/>
      <c r="G23" s="193"/>
      <c r="H23" s="193"/>
      <c r="I23" s="193"/>
      <c r="J23" s="193"/>
      <c r="K23" s="193"/>
      <c r="L23" s="193"/>
      <c r="M23" s="233"/>
      <c r="N23" s="195"/>
      <c r="O23" s="193"/>
      <c r="P23" s="193"/>
      <c r="Q23" s="193"/>
      <c r="R23" s="193"/>
      <c r="S23" s="193"/>
      <c r="T23" s="193"/>
      <c r="U23" s="227"/>
      <c r="V23" s="394"/>
      <c r="W23" s="228"/>
      <c r="X23" s="227"/>
    </row>
    <row r="24" spans="1:24" s="2" customFormat="1" ht="12.6" customHeight="1" x14ac:dyDescent="0.2">
      <c r="A24" s="95"/>
      <c r="B24" s="227"/>
      <c r="C24" s="197"/>
      <c r="D24" s="227"/>
      <c r="E24" s="313" t="s">
        <v>2638</v>
      </c>
      <c r="F24" s="194"/>
      <c r="G24" s="194"/>
      <c r="H24" s="194"/>
      <c r="I24" s="313"/>
      <c r="J24" s="194"/>
      <c r="K24" s="194"/>
      <c r="L24" s="194"/>
      <c r="M24" s="233"/>
      <c r="N24" s="195"/>
      <c r="O24" s="193"/>
      <c r="P24" s="193"/>
      <c r="Q24" s="193"/>
      <c r="R24" s="193"/>
      <c r="S24" s="193"/>
      <c r="T24" s="193"/>
      <c r="U24" s="227"/>
      <c r="V24" s="550"/>
      <c r="W24" s="231"/>
      <c r="X24" s="227"/>
    </row>
    <row r="25" spans="1:24" s="2" customFormat="1" ht="12.6" customHeight="1" x14ac:dyDescent="0.2">
      <c r="A25" s="95"/>
      <c r="B25" s="227"/>
      <c r="C25" s="197" t="s">
        <v>2010</v>
      </c>
      <c r="D25" s="227"/>
      <c r="E25" s="314" t="s">
        <v>2360</v>
      </c>
      <c r="F25" s="193"/>
      <c r="G25" s="193"/>
      <c r="H25" s="193"/>
      <c r="I25" s="314"/>
      <c r="J25" s="193"/>
      <c r="K25" s="193"/>
      <c r="L25" s="193"/>
      <c r="M25" s="233"/>
      <c r="N25" s="195"/>
      <c r="O25" s="193"/>
      <c r="P25" s="193"/>
      <c r="Q25" s="193"/>
      <c r="R25" s="193"/>
      <c r="S25" s="193"/>
      <c r="T25" s="193"/>
      <c r="U25" s="227" t="s">
        <v>1625</v>
      </c>
      <c r="V25" s="111"/>
      <c r="W25" s="228"/>
      <c r="X25" s="227"/>
    </row>
    <row r="26" spans="1:24" s="2" customFormat="1" ht="12.6" customHeight="1" x14ac:dyDescent="0.2">
      <c r="A26" s="95"/>
      <c r="B26" s="227"/>
      <c r="C26" s="197" t="s">
        <v>2011</v>
      </c>
      <c r="D26" s="227"/>
      <c r="E26" s="314" t="s">
        <v>2126</v>
      </c>
      <c r="F26" s="193"/>
      <c r="G26" s="193"/>
      <c r="H26" s="193"/>
      <c r="I26" s="314"/>
      <c r="J26" s="193"/>
      <c r="K26" s="193"/>
      <c r="L26" s="193"/>
      <c r="M26" s="233"/>
      <c r="N26" s="195"/>
      <c r="O26" s="193"/>
      <c r="P26" s="193"/>
      <c r="Q26" s="193"/>
      <c r="R26" s="193"/>
      <c r="S26" s="193"/>
      <c r="T26" s="193"/>
      <c r="U26" s="227" t="s">
        <v>1625</v>
      </c>
      <c r="V26" s="111"/>
      <c r="W26" s="228"/>
      <c r="X26" s="227"/>
    </row>
    <row r="27" spans="1:24" s="2" customFormat="1" ht="5.0999999999999996" customHeight="1" x14ac:dyDescent="0.2">
      <c r="A27" s="95"/>
      <c r="B27" s="227"/>
      <c r="C27" s="197"/>
      <c r="D27" s="227"/>
      <c r="E27" s="193"/>
      <c r="F27" s="193"/>
      <c r="G27" s="193"/>
      <c r="H27" s="193"/>
      <c r="I27" s="193"/>
      <c r="J27" s="193"/>
      <c r="K27" s="193"/>
      <c r="L27" s="193"/>
      <c r="M27" s="233"/>
      <c r="N27" s="195"/>
      <c r="O27" s="193"/>
      <c r="P27" s="193"/>
      <c r="Q27" s="193"/>
      <c r="R27" s="193"/>
      <c r="S27" s="193"/>
      <c r="T27" s="193"/>
      <c r="U27" s="227"/>
      <c r="V27" s="394"/>
      <c r="W27" s="228"/>
      <c r="X27" s="227"/>
    </row>
    <row r="28" spans="1:24" s="2" customFormat="1" ht="12.6" customHeight="1" x14ac:dyDescent="0.2">
      <c r="A28" s="95"/>
      <c r="B28" s="227"/>
      <c r="C28" s="197"/>
      <c r="D28" s="227"/>
      <c r="E28" s="313" t="s">
        <v>2639</v>
      </c>
      <c r="F28" s="194"/>
      <c r="G28" s="194"/>
      <c r="H28" s="194"/>
      <c r="I28" s="313"/>
      <c r="J28" s="194"/>
      <c r="K28" s="194"/>
      <c r="L28" s="194"/>
      <c r="M28" s="233"/>
      <c r="N28" s="193"/>
      <c r="O28" s="193"/>
      <c r="P28" s="193"/>
      <c r="Q28" s="193"/>
      <c r="R28" s="193"/>
      <c r="S28" s="193"/>
      <c r="T28" s="193"/>
      <c r="U28" s="227"/>
      <c r="V28" s="550"/>
      <c r="W28" s="231"/>
      <c r="X28" s="227"/>
    </row>
    <row r="29" spans="1:24" s="2" customFormat="1" ht="12.6" customHeight="1" x14ac:dyDescent="0.2">
      <c r="A29" s="95"/>
      <c r="B29" s="227"/>
      <c r="C29" s="197" t="s">
        <v>2013</v>
      </c>
      <c r="D29" s="227"/>
      <c r="E29" s="314" t="s">
        <v>2332</v>
      </c>
      <c r="F29" s="193"/>
      <c r="G29" s="193"/>
      <c r="H29" s="193"/>
      <c r="I29" s="314"/>
      <c r="J29" s="193"/>
      <c r="K29" s="193"/>
      <c r="L29" s="193"/>
      <c r="M29" s="233"/>
      <c r="N29" s="195"/>
      <c r="O29" s="193"/>
      <c r="P29" s="193"/>
      <c r="Q29" s="193"/>
      <c r="R29" s="193"/>
      <c r="S29" s="193"/>
      <c r="T29" s="193"/>
      <c r="U29" s="227" t="s">
        <v>1625</v>
      </c>
      <c r="V29" s="111">
        <v>148</v>
      </c>
      <c r="W29" s="228"/>
      <c r="X29" s="227"/>
    </row>
    <row r="30" spans="1:24" s="2" customFormat="1" ht="5.0999999999999996" customHeight="1" x14ac:dyDescent="0.2">
      <c r="A30" s="95"/>
      <c r="B30" s="227"/>
      <c r="C30" s="197"/>
      <c r="D30" s="227"/>
      <c r="E30" s="193"/>
      <c r="F30" s="193"/>
      <c r="G30" s="193"/>
      <c r="H30" s="193"/>
      <c r="I30" s="193"/>
      <c r="J30" s="193"/>
      <c r="K30" s="193"/>
      <c r="L30" s="193"/>
      <c r="M30" s="233"/>
      <c r="N30" s="195"/>
      <c r="O30" s="193"/>
      <c r="P30" s="193"/>
      <c r="Q30" s="193"/>
      <c r="R30" s="193"/>
      <c r="S30" s="193"/>
      <c r="T30" s="193"/>
      <c r="U30" s="227"/>
      <c r="V30" s="394"/>
      <c r="W30" s="228"/>
      <c r="X30" s="227"/>
    </row>
    <row r="31" spans="1:24" s="2" customFormat="1" ht="12.6" customHeight="1" x14ac:dyDescent="0.2">
      <c r="A31" s="95"/>
      <c r="B31" s="227"/>
      <c r="C31" s="197"/>
      <c r="D31" s="227"/>
      <c r="E31" s="313" t="s">
        <v>2640</v>
      </c>
      <c r="F31" s="194"/>
      <c r="G31" s="194"/>
      <c r="H31" s="194"/>
      <c r="I31" s="313"/>
      <c r="J31" s="194"/>
      <c r="K31" s="194"/>
      <c r="L31" s="194"/>
      <c r="M31" s="233"/>
      <c r="N31" s="193"/>
      <c r="O31" s="193"/>
      <c r="P31" s="193"/>
      <c r="Q31" s="193"/>
      <c r="R31" s="193"/>
      <c r="S31" s="193"/>
      <c r="T31" s="193"/>
      <c r="U31" s="227"/>
      <c r="V31" s="550"/>
      <c r="W31" s="231"/>
      <c r="X31" s="227"/>
    </row>
    <row r="32" spans="1:24" s="2" customFormat="1" ht="12.6" customHeight="1" x14ac:dyDescent="0.2">
      <c r="A32" s="95"/>
      <c r="B32" s="227"/>
      <c r="C32" s="197" t="s">
        <v>2014</v>
      </c>
      <c r="D32" s="227"/>
      <c r="E32" s="314" t="s">
        <v>829</v>
      </c>
      <c r="F32" s="193"/>
      <c r="G32" s="193"/>
      <c r="H32" s="193"/>
      <c r="I32" s="314"/>
      <c r="J32" s="193"/>
      <c r="K32" s="193"/>
      <c r="L32" s="193"/>
      <c r="M32" s="233"/>
      <c r="N32" s="193"/>
      <c r="O32" s="193"/>
      <c r="P32" s="193"/>
      <c r="Q32" s="193"/>
      <c r="R32" s="193"/>
      <c r="S32" s="193"/>
      <c r="T32" s="193"/>
      <c r="U32" s="227" t="s">
        <v>1625</v>
      </c>
      <c r="V32" s="111">
        <v>2100</v>
      </c>
      <c r="W32" s="228"/>
      <c r="X32" s="227"/>
    </row>
    <row r="33" spans="1:24" s="2" customFormat="1" ht="12.6" customHeight="1" x14ac:dyDescent="0.2">
      <c r="A33" s="95"/>
      <c r="B33" s="227"/>
      <c r="C33" s="197" t="s">
        <v>1601</v>
      </c>
      <c r="D33" s="227"/>
      <c r="E33" s="314" t="s">
        <v>1116</v>
      </c>
      <c r="F33" s="193"/>
      <c r="G33" s="193"/>
      <c r="H33" s="193"/>
      <c r="I33" s="314"/>
      <c r="J33" s="193"/>
      <c r="K33" s="193"/>
      <c r="L33" s="193"/>
      <c r="M33" s="233"/>
      <c r="N33" s="193"/>
      <c r="O33" s="193"/>
      <c r="P33" s="193"/>
      <c r="Q33" s="193"/>
      <c r="R33" s="193"/>
      <c r="S33" s="193"/>
      <c r="T33" s="193"/>
      <c r="U33" s="227" t="s">
        <v>1625</v>
      </c>
      <c r="V33" s="111"/>
      <c r="W33" s="228"/>
      <c r="X33" s="227"/>
    </row>
    <row r="34" spans="1:24" s="2" customFormat="1" ht="12.6" customHeight="1" x14ac:dyDescent="0.2">
      <c r="A34" s="95"/>
      <c r="B34" s="227"/>
      <c r="C34" s="197"/>
      <c r="D34" s="227"/>
      <c r="E34" s="314" t="s">
        <v>696</v>
      </c>
      <c r="F34" s="193"/>
      <c r="G34" s="193"/>
      <c r="H34" s="193"/>
      <c r="I34" s="314"/>
      <c r="J34" s="193"/>
      <c r="K34" s="193"/>
      <c r="L34" s="193"/>
      <c r="M34" s="233"/>
      <c r="N34" s="193"/>
      <c r="O34" s="193"/>
      <c r="P34" s="193"/>
      <c r="Q34" s="193"/>
      <c r="R34" s="193"/>
      <c r="S34" s="193"/>
      <c r="T34" s="193"/>
      <c r="U34" s="227"/>
      <c r="V34" s="394"/>
      <c r="W34" s="228"/>
      <c r="X34" s="227"/>
    </row>
    <row r="35" spans="1:24" s="2" customFormat="1" ht="12.6" customHeight="1" x14ac:dyDescent="0.2">
      <c r="A35" s="95"/>
      <c r="B35" s="227"/>
      <c r="C35" s="197" t="s">
        <v>1603</v>
      </c>
      <c r="D35" s="227"/>
      <c r="E35" s="317" t="s">
        <v>1102</v>
      </c>
      <c r="F35" s="193"/>
      <c r="G35" s="193"/>
      <c r="H35" s="193"/>
      <c r="I35" s="317"/>
      <c r="J35" s="193"/>
      <c r="K35" s="193"/>
      <c r="L35" s="193"/>
      <c r="M35" s="227"/>
      <c r="N35" s="193"/>
      <c r="O35" s="193"/>
      <c r="P35" s="193"/>
      <c r="Q35" s="193"/>
      <c r="R35" s="193"/>
      <c r="S35" s="193"/>
      <c r="T35" s="193"/>
      <c r="U35" s="227" t="s">
        <v>1625</v>
      </c>
      <c r="V35" s="111"/>
      <c r="W35" s="228"/>
      <c r="X35" s="227"/>
    </row>
    <row r="36" spans="1:24" s="2" customFormat="1" ht="12.6" customHeight="1" x14ac:dyDescent="0.2">
      <c r="A36" s="95"/>
      <c r="B36" s="227"/>
      <c r="C36" s="197" t="s">
        <v>1751</v>
      </c>
      <c r="D36" s="227"/>
      <c r="E36" s="317" t="s">
        <v>470</v>
      </c>
      <c r="F36" s="193"/>
      <c r="G36" s="193"/>
      <c r="H36" s="193"/>
      <c r="I36" s="317"/>
      <c r="J36" s="193"/>
      <c r="K36" s="193"/>
      <c r="L36" s="193"/>
      <c r="M36" s="227"/>
      <c r="N36" s="193"/>
      <c r="O36" s="193"/>
      <c r="P36" s="193"/>
      <c r="Q36" s="193"/>
      <c r="R36" s="193"/>
      <c r="S36" s="193"/>
      <c r="T36" s="193"/>
      <c r="U36" s="227" t="s">
        <v>1625</v>
      </c>
      <c r="V36" s="111"/>
      <c r="W36" s="228"/>
      <c r="X36" s="227"/>
    </row>
    <row r="37" spans="1:24" s="2" customFormat="1" ht="12.6" customHeight="1" x14ac:dyDescent="0.2">
      <c r="A37" s="95"/>
      <c r="B37" s="227"/>
      <c r="C37" s="197" t="s">
        <v>1752</v>
      </c>
      <c r="D37" s="227"/>
      <c r="E37" s="317" t="s">
        <v>1195</v>
      </c>
      <c r="F37" s="193"/>
      <c r="G37" s="193"/>
      <c r="H37" s="193"/>
      <c r="I37" s="317"/>
      <c r="J37" s="193"/>
      <c r="K37" s="193"/>
      <c r="L37" s="193"/>
      <c r="M37" s="227"/>
      <c r="N37" s="193"/>
      <c r="O37" s="193"/>
      <c r="P37" s="193"/>
      <c r="Q37" s="193"/>
      <c r="R37" s="193"/>
      <c r="S37" s="193"/>
      <c r="T37" s="193"/>
      <c r="U37" s="227" t="s">
        <v>1625</v>
      </c>
      <c r="V37" s="111"/>
      <c r="W37" s="228"/>
      <c r="X37" s="227"/>
    </row>
    <row r="38" spans="1:24" s="2" customFormat="1" ht="12.6" customHeight="1" x14ac:dyDescent="0.2">
      <c r="A38" s="95"/>
      <c r="B38" s="227"/>
      <c r="C38" s="197" t="s">
        <v>1753</v>
      </c>
      <c r="D38" s="227"/>
      <c r="E38" s="317" t="s">
        <v>1099</v>
      </c>
      <c r="F38" s="193"/>
      <c r="G38" s="193"/>
      <c r="H38" s="193"/>
      <c r="I38" s="317"/>
      <c r="J38" s="193"/>
      <c r="K38" s="193"/>
      <c r="L38" s="193"/>
      <c r="M38" s="227"/>
      <c r="N38" s="193"/>
      <c r="O38" s="193"/>
      <c r="P38" s="193"/>
      <c r="Q38" s="193"/>
      <c r="R38" s="193"/>
      <c r="S38" s="193"/>
      <c r="T38" s="193"/>
      <c r="U38" s="227" t="s">
        <v>1625</v>
      </c>
      <c r="V38" s="111"/>
      <c r="W38" s="228"/>
      <c r="X38" s="227"/>
    </row>
    <row r="39" spans="1:24" s="2" customFormat="1" ht="12.6" customHeight="1" x14ac:dyDescent="0.2">
      <c r="A39" s="95"/>
      <c r="B39" s="227"/>
      <c r="C39" s="197" t="s">
        <v>1754</v>
      </c>
      <c r="D39" s="227"/>
      <c r="E39" s="317" t="s">
        <v>382</v>
      </c>
      <c r="F39" s="193"/>
      <c r="G39" s="193"/>
      <c r="H39" s="193"/>
      <c r="I39" s="317"/>
      <c r="J39" s="193"/>
      <c r="K39" s="193"/>
      <c r="L39" s="193"/>
      <c r="M39" s="227"/>
      <c r="N39" s="193"/>
      <c r="O39" s="193"/>
      <c r="P39" s="193"/>
      <c r="Q39" s="193"/>
      <c r="R39" s="193"/>
      <c r="S39" s="193"/>
      <c r="T39" s="193"/>
      <c r="U39" s="227" t="s">
        <v>1625</v>
      </c>
      <c r="V39" s="111"/>
      <c r="W39" s="228"/>
      <c r="X39" s="227"/>
    </row>
    <row r="40" spans="1:24" s="2" customFormat="1" ht="12.6" customHeight="1" x14ac:dyDescent="0.2">
      <c r="A40" s="95"/>
      <c r="B40" s="227"/>
      <c r="C40" s="197" t="s">
        <v>1755</v>
      </c>
      <c r="D40" s="227"/>
      <c r="E40" s="317" t="s">
        <v>2503</v>
      </c>
      <c r="F40" s="193"/>
      <c r="G40" s="193"/>
      <c r="H40" s="193"/>
      <c r="I40" s="317"/>
      <c r="J40" s="193"/>
      <c r="K40" s="193"/>
      <c r="L40" s="193"/>
      <c r="M40" s="227"/>
      <c r="N40" s="193"/>
      <c r="O40" s="193"/>
      <c r="P40" s="193"/>
      <c r="Q40" s="193"/>
      <c r="R40" s="193"/>
      <c r="S40" s="193"/>
      <c r="T40" s="193"/>
      <c r="U40" s="227" t="s">
        <v>1625</v>
      </c>
      <c r="V40" s="111"/>
      <c r="W40" s="228"/>
      <c r="X40" s="227"/>
    </row>
    <row r="41" spans="1:24" s="2" customFormat="1" ht="12.6" customHeight="1" x14ac:dyDescent="0.2">
      <c r="A41" s="95"/>
      <c r="B41" s="227"/>
      <c r="C41" s="197" t="s">
        <v>1756</v>
      </c>
      <c r="D41" s="227"/>
      <c r="E41" s="317" t="s">
        <v>1369</v>
      </c>
      <c r="F41" s="193"/>
      <c r="G41" s="193"/>
      <c r="H41" s="193"/>
      <c r="I41" s="317" t="s">
        <v>492</v>
      </c>
      <c r="J41" s="193"/>
      <c r="K41" s="193"/>
      <c r="L41" s="193"/>
      <c r="M41" s="110"/>
      <c r="N41" s="193" t="s">
        <v>247</v>
      </c>
      <c r="O41" s="193"/>
      <c r="P41" s="193"/>
      <c r="Q41" s="193"/>
      <c r="R41" s="193"/>
      <c r="S41" s="193"/>
      <c r="T41" s="193"/>
      <c r="U41" s="227" t="s">
        <v>1625</v>
      </c>
      <c r="V41" s="111"/>
      <c r="W41" s="228"/>
      <c r="X41" s="227"/>
    </row>
    <row r="42" spans="1:24" s="2" customFormat="1" ht="12.6" customHeight="1" x14ac:dyDescent="0.2">
      <c r="A42" s="95"/>
      <c r="B42" s="227"/>
      <c r="C42" s="197" t="s">
        <v>1757</v>
      </c>
      <c r="D42" s="227"/>
      <c r="E42" s="317" t="s">
        <v>1369</v>
      </c>
      <c r="F42" s="193"/>
      <c r="G42" s="193"/>
      <c r="H42" s="193"/>
      <c r="I42" s="317" t="s">
        <v>492</v>
      </c>
      <c r="J42" s="193"/>
      <c r="K42" s="193"/>
      <c r="L42" s="193"/>
      <c r="M42" s="110"/>
      <c r="N42" s="193" t="s">
        <v>247</v>
      </c>
      <c r="O42" s="193"/>
      <c r="P42" s="193"/>
      <c r="Q42" s="193"/>
      <c r="R42" s="193"/>
      <c r="S42" s="193"/>
      <c r="T42" s="193"/>
      <c r="U42" s="227" t="s">
        <v>1625</v>
      </c>
      <c r="V42" s="111"/>
      <c r="W42" s="228"/>
      <c r="X42" s="227"/>
    </row>
    <row r="43" spans="1:24" s="2" customFormat="1" ht="5.0999999999999996" customHeight="1" x14ac:dyDescent="0.2">
      <c r="A43" s="95"/>
      <c r="B43" s="227"/>
      <c r="C43" s="197"/>
      <c r="D43" s="227"/>
      <c r="E43" s="193"/>
      <c r="F43" s="193"/>
      <c r="G43" s="193"/>
      <c r="H43" s="193"/>
      <c r="I43" s="193"/>
      <c r="J43" s="193"/>
      <c r="K43" s="193"/>
      <c r="L43" s="193"/>
      <c r="M43" s="233"/>
      <c r="N43" s="193"/>
      <c r="O43" s="193"/>
      <c r="P43" s="193"/>
      <c r="Q43" s="193"/>
      <c r="R43" s="193"/>
      <c r="S43" s="193"/>
      <c r="T43" s="193"/>
      <c r="U43" s="227"/>
      <c r="V43" s="350"/>
      <c r="W43" s="228"/>
      <c r="X43" s="227"/>
    </row>
    <row r="44" spans="1:24" s="2" customFormat="1" ht="12.6" customHeight="1" x14ac:dyDescent="0.2">
      <c r="A44" s="95"/>
      <c r="B44" s="227"/>
      <c r="C44" s="197" t="s">
        <v>1176</v>
      </c>
      <c r="D44" s="227"/>
      <c r="E44" s="314" t="s">
        <v>1648</v>
      </c>
      <c r="F44" s="193"/>
      <c r="G44" s="193"/>
      <c r="H44" s="193"/>
      <c r="I44" s="314"/>
      <c r="J44" s="193"/>
      <c r="K44" s="193"/>
      <c r="L44" s="193"/>
      <c r="M44" s="233"/>
      <c r="N44" s="193"/>
      <c r="O44" s="193"/>
      <c r="P44" s="193"/>
      <c r="Q44" s="193"/>
      <c r="R44" s="193"/>
      <c r="S44" s="193"/>
      <c r="T44" s="193"/>
      <c r="U44" s="227" t="s">
        <v>1625</v>
      </c>
      <c r="V44" s="111"/>
      <c r="W44" s="228"/>
      <c r="X44" s="227"/>
    </row>
    <row r="45" spans="1:24" s="2" customFormat="1" ht="12.6" customHeight="1" x14ac:dyDescent="0.2">
      <c r="A45" s="95"/>
      <c r="B45" s="227"/>
      <c r="C45" s="197" t="s">
        <v>2034</v>
      </c>
      <c r="D45" s="227"/>
      <c r="E45" s="314" t="s">
        <v>20</v>
      </c>
      <c r="F45" s="193"/>
      <c r="G45" s="193"/>
      <c r="H45" s="193"/>
      <c r="I45" s="314"/>
      <c r="J45" s="193"/>
      <c r="K45" s="193"/>
      <c r="L45" s="193"/>
      <c r="M45" s="233"/>
      <c r="N45" s="193"/>
      <c r="O45" s="193"/>
      <c r="P45" s="193"/>
      <c r="Q45" s="193"/>
      <c r="R45" s="193"/>
      <c r="S45" s="193"/>
      <c r="T45" s="193"/>
      <c r="U45" s="227" t="s">
        <v>1625</v>
      </c>
      <c r="V45" s="111"/>
      <c r="W45" s="228"/>
      <c r="X45" s="227"/>
    </row>
    <row r="46" spans="1:24" s="2" customFormat="1" ht="5.0999999999999996" customHeight="1" x14ac:dyDescent="0.2">
      <c r="A46" s="95"/>
      <c r="B46" s="227"/>
      <c r="C46" s="197"/>
      <c r="D46" s="227"/>
      <c r="E46" s="193"/>
      <c r="F46" s="193"/>
      <c r="G46" s="193"/>
      <c r="H46" s="193"/>
      <c r="I46" s="193"/>
      <c r="J46" s="193"/>
      <c r="K46" s="193"/>
      <c r="L46" s="193"/>
      <c r="M46" s="233"/>
      <c r="N46" s="193"/>
      <c r="O46" s="193"/>
      <c r="P46" s="193"/>
      <c r="Q46" s="193"/>
      <c r="R46" s="193"/>
      <c r="S46" s="193"/>
      <c r="T46" s="193"/>
      <c r="U46" s="227"/>
      <c r="V46" s="394"/>
      <c r="W46" s="227"/>
      <c r="X46" s="227"/>
    </row>
    <row r="47" spans="1:24" s="2" customFormat="1" x14ac:dyDescent="0.2">
      <c r="A47" s="95"/>
      <c r="B47" s="227"/>
      <c r="C47" s="197"/>
      <c r="D47" s="227"/>
      <c r="E47" s="194"/>
      <c r="F47" s="194"/>
      <c r="G47" s="194"/>
      <c r="H47" s="194"/>
      <c r="I47" s="194"/>
      <c r="J47" s="194"/>
      <c r="K47" s="194"/>
      <c r="L47" s="194"/>
      <c r="M47" s="233"/>
      <c r="N47" s="193"/>
      <c r="O47" s="193"/>
      <c r="P47" s="193"/>
      <c r="Q47" s="193"/>
      <c r="R47" s="193"/>
      <c r="S47" s="193"/>
      <c r="T47" s="193"/>
      <c r="U47" s="227"/>
      <c r="V47" s="551"/>
      <c r="W47" s="229"/>
      <c r="X47" s="227"/>
    </row>
    <row r="48" spans="1:24" s="2" customFormat="1" ht="12.6" customHeight="1" x14ac:dyDescent="0.2">
      <c r="A48" s="95"/>
      <c r="B48" s="227"/>
      <c r="C48" s="197"/>
      <c r="D48" s="227"/>
      <c r="E48" s="313" t="s">
        <v>2641</v>
      </c>
      <c r="F48" s="194"/>
      <c r="G48" s="194"/>
      <c r="H48" s="194"/>
      <c r="I48" s="313"/>
      <c r="J48" s="194"/>
      <c r="K48" s="194"/>
      <c r="L48" s="194"/>
      <c r="M48" s="233"/>
      <c r="N48" s="193"/>
      <c r="O48" s="193"/>
      <c r="P48" s="193"/>
      <c r="Q48" s="193"/>
      <c r="R48" s="193"/>
      <c r="S48" s="193"/>
      <c r="T48" s="193"/>
      <c r="U48" s="227"/>
      <c r="V48" s="551"/>
      <c r="W48" s="229"/>
      <c r="X48" s="227"/>
    </row>
    <row r="49" spans="1:24" s="2" customFormat="1" ht="12" customHeight="1" x14ac:dyDescent="0.2">
      <c r="A49" s="95"/>
      <c r="B49" s="227"/>
      <c r="C49" s="197" t="s">
        <v>1758</v>
      </c>
      <c r="D49" s="227"/>
      <c r="E49" s="314" t="s">
        <v>1956</v>
      </c>
      <c r="F49" s="193"/>
      <c r="G49" s="193"/>
      <c r="H49" s="193"/>
      <c r="I49" s="314"/>
      <c r="J49" s="193"/>
      <c r="K49" s="193"/>
      <c r="L49" s="193"/>
      <c r="M49" s="233"/>
      <c r="N49" s="193"/>
      <c r="O49" s="193"/>
      <c r="P49" s="193"/>
      <c r="Q49" s="193"/>
      <c r="R49" s="193"/>
      <c r="S49" s="193"/>
      <c r="T49" s="193"/>
      <c r="U49" s="227" t="s">
        <v>1625</v>
      </c>
      <c r="V49" s="111"/>
      <c r="W49" s="228"/>
      <c r="X49" s="227"/>
    </row>
    <row r="50" spans="1:24" s="2" customFormat="1" ht="12" customHeight="1" x14ac:dyDescent="0.2">
      <c r="A50" s="95"/>
      <c r="B50" s="227"/>
      <c r="C50" s="197"/>
      <c r="D50" s="227"/>
      <c r="E50" s="314" t="s">
        <v>1848</v>
      </c>
      <c r="F50" s="193"/>
      <c r="G50" s="193"/>
      <c r="H50" s="193"/>
      <c r="I50" s="314"/>
      <c r="J50" s="193"/>
      <c r="K50" s="193"/>
      <c r="L50" s="193"/>
      <c r="M50" s="233"/>
      <c r="N50" s="193"/>
      <c r="O50" s="193"/>
      <c r="P50" s="193"/>
      <c r="Q50" s="193"/>
      <c r="R50" s="193"/>
      <c r="S50" s="193"/>
      <c r="T50" s="193"/>
      <c r="U50" s="227"/>
      <c r="V50" s="394"/>
      <c r="W50" s="227"/>
      <c r="X50" s="227"/>
    </row>
    <row r="51" spans="1:24" s="2" customFormat="1" ht="5.0999999999999996" customHeight="1" x14ac:dyDescent="0.2">
      <c r="A51" s="95"/>
      <c r="B51" s="227"/>
      <c r="C51" s="197"/>
      <c r="D51" s="227"/>
      <c r="E51" s="193"/>
      <c r="F51" s="193"/>
      <c r="G51" s="193"/>
      <c r="H51" s="193"/>
      <c r="I51" s="193"/>
      <c r="J51" s="193"/>
      <c r="K51" s="193"/>
      <c r="L51" s="193"/>
      <c r="M51" s="233"/>
      <c r="N51" s="193"/>
      <c r="O51" s="193"/>
      <c r="P51" s="193"/>
      <c r="Q51" s="193"/>
      <c r="R51" s="193"/>
      <c r="S51" s="193"/>
      <c r="T51" s="193"/>
      <c r="U51" s="227"/>
      <c r="V51" s="394"/>
      <c r="W51" s="227"/>
      <c r="X51" s="227"/>
    </row>
    <row r="52" spans="1:24" s="2" customFormat="1" ht="12.6" customHeight="1" x14ac:dyDescent="0.2">
      <c r="A52" s="95"/>
      <c r="B52" s="227"/>
      <c r="C52" s="197"/>
      <c r="D52" s="227"/>
      <c r="E52" s="313" t="s">
        <v>2693</v>
      </c>
      <c r="F52" s="194"/>
      <c r="G52" s="194"/>
      <c r="H52" s="194"/>
      <c r="I52" s="313"/>
      <c r="J52" s="194"/>
      <c r="K52" s="194"/>
      <c r="L52" s="194"/>
      <c r="M52" s="233"/>
      <c r="N52" s="193"/>
      <c r="O52" s="193"/>
      <c r="P52" s="193"/>
      <c r="Q52" s="193"/>
      <c r="R52" s="193"/>
      <c r="S52" s="193"/>
      <c r="T52" s="193"/>
      <c r="U52" s="227"/>
      <c r="V52" s="550"/>
      <c r="W52" s="231"/>
      <c r="X52" s="227"/>
    </row>
    <row r="53" spans="1:24" s="2" customFormat="1" ht="12" customHeight="1" x14ac:dyDescent="0.2">
      <c r="A53" s="95"/>
      <c r="B53" s="227"/>
      <c r="C53" s="197" t="s">
        <v>2453</v>
      </c>
      <c r="D53" s="227"/>
      <c r="E53" s="314" t="s">
        <v>2452</v>
      </c>
      <c r="F53" s="193"/>
      <c r="G53" s="193"/>
      <c r="H53" s="193"/>
      <c r="I53" s="314"/>
      <c r="J53" s="193"/>
      <c r="K53" s="193"/>
      <c r="L53" s="193"/>
      <c r="M53" s="233"/>
      <c r="N53" s="193"/>
      <c r="O53" s="193"/>
      <c r="P53" s="193"/>
      <c r="Q53" s="193"/>
      <c r="R53" s="193"/>
      <c r="S53" s="193"/>
      <c r="T53" s="193"/>
      <c r="U53" s="227" t="s">
        <v>1625</v>
      </c>
      <c r="V53" s="111"/>
      <c r="W53" s="228"/>
      <c r="X53" s="227"/>
    </row>
    <row r="54" spans="1:24" s="2" customFormat="1" ht="5.0999999999999996" customHeight="1" x14ac:dyDescent="0.2">
      <c r="A54" s="95"/>
      <c r="B54" s="227"/>
      <c r="C54" s="197"/>
      <c r="D54" s="227"/>
      <c r="E54" s="193"/>
      <c r="F54" s="193"/>
      <c r="G54" s="193"/>
      <c r="H54" s="193"/>
      <c r="I54" s="193"/>
      <c r="J54" s="193"/>
      <c r="K54" s="193"/>
      <c r="L54" s="193"/>
      <c r="M54" s="233"/>
      <c r="N54" s="193"/>
      <c r="O54" s="193"/>
      <c r="P54" s="193"/>
      <c r="Q54" s="193"/>
      <c r="R54" s="193"/>
      <c r="S54" s="193"/>
      <c r="T54" s="193"/>
      <c r="U54" s="227"/>
      <c r="V54" s="394"/>
      <c r="W54" s="227"/>
      <c r="X54" s="227"/>
    </row>
    <row r="55" spans="1:24" s="2" customFormat="1" ht="12.6" customHeight="1" x14ac:dyDescent="0.2">
      <c r="A55" s="95"/>
      <c r="B55" s="227"/>
      <c r="C55" s="197"/>
      <c r="D55" s="227"/>
      <c r="E55" s="313" t="s">
        <v>2175</v>
      </c>
      <c r="F55" s="194"/>
      <c r="G55" s="194"/>
      <c r="H55" s="194"/>
      <c r="I55" s="313"/>
      <c r="J55" s="194"/>
      <c r="K55" s="194"/>
      <c r="L55" s="194"/>
      <c r="M55" s="233"/>
      <c r="N55" s="193"/>
      <c r="O55" s="193"/>
      <c r="P55" s="193"/>
      <c r="Q55" s="193"/>
      <c r="R55" s="193"/>
      <c r="S55" s="193"/>
      <c r="T55" s="193"/>
      <c r="U55" s="227"/>
      <c r="V55" s="550"/>
      <c r="W55" s="231"/>
      <c r="X55" s="227"/>
    </row>
    <row r="56" spans="1:24" s="2" customFormat="1" ht="12" customHeight="1" x14ac:dyDescent="0.2">
      <c r="A56" s="95"/>
      <c r="B56" s="227"/>
      <c r="C56" s="197" t="s">
        <v>753</v>
      </c>
      <c r="D56" s="227"/>
      <c r="E56" s="314" t="s">
        <v>752</v>
      </c>
      <c r="F56" s="193"/>
      <c r="G56" s="193"/>
      <c r="H56" s="193"/>
      <c r="I56" s="314"/>
      <c r="J56" s="193"/>
      <c r="K56" s="193"/>
      <c r="L56" s="193"/>
      <c r="M56" s="233"/>
      <c r="N56" s="193"/>
      <c r="O56" s="193"/>
      <c r="P56" s="193"/>
      <c r="Q56" s="193"/>
      <c r="R56" s="193"/>
      <c r="S56" s="193"/>
      <c r="T56" s="193"/>
      <c r="U56" s="227" t="s">
        <v>1625</v>
      </c>
      <c r="V56" s="111"/>
      <c r="W56" s="228"/>
      <c r="X56" s="227"/>
    </row>
    <row r="57" spans="1:24" s="2" customFormat="1" ht="5.0999999999999996" customHeight="1" x14ac:dyDescent="0.2">
      <c r="A57" s="95"/>
      <c r="B57" s="227"/>
      <c r="C57" s="197"/>
      <c r="D57" s="227"/>
      <c r="E57" s="193"/>
      <c r="F57" s="193"/>
      <c r="G57" s="193"/>
      <c r="H57" s="193"/>
      <c r="I57" s="193"/>
      <c r="J57" s="193"/>
      <c r="K57" s="193"/>
      <c r="L57" s="193"/>
      <c r="M57" s="233"/>
      <c r="N57" s="193"/>
      <c r="O57" s="193"/>
      <c r="P57" s="193"/>
      <c r="Q57" s="193"/>
      <c r="R57" s="193"/>
      <c r="S57" s="193"/>
      <c r="T57" s="193"/>
      <c r="U57" s="227"/>
      <c r="V57" s="394"/>
      <c r="W57" s="227"/>
      <c r="X57" s="227"/>
    </row>
    <row r="58" spans="1:24" s="2" customFormat="1" ht="12.6" customHeight="1" x14ac:dyDescent="0.2">
      <c r="A58" s="95"/>
      <c r="B58" s="227"/>
      <c r="C58" s="197"/>
      <c r="D58" s="227"/>
      <c r="E58" s="313" t="s">
        <v>2642</v>
      </c>
      <c r="F58" s="193"/>
      <c r="G58" s="194"/>
      <c r="H58" s="193"/>
      <c r="I58" s="313"/>
      <c r="J58" s="193"/>
      <c r="K58" s="193"/>
      <c r="L58" s="193"/>
      <c r="M58" s="233"/>
      <c r="N58" s="193"/>
      <c r="O58" s="193"/>
      <c r="P58" s="193"/>
      <c r="Q58" s="193"/>
      <c r="R58" s="193"/>
      <c r="S58" s="193"/>
      <c r="T58" s="193"/>
      <c r="U58" s="227"/>
      <c r="V58" s="394"/>
      <c r="W58" s="227"/>
      <c r="X58" s="227"/>
    </row>
    <row r="59" spans="1:24" s="2" customFormat="1" ht="12" customHeight="1" x14ac:dyDescent="0.2">
      <c r="A59" s="95"/>
      <c r="B59" s="227"/>
      <c r="C59" s="197" t="s">
        <v>2395</v>
      </c>
      <c r="D59" s="227"/>
      <c r="E59" s="314" t="s">
        <v>2606</v>
      </c>
      <c r="F59" s="193"/>
      <c r="G59" s="193"/>
      <c r="H59" s="193"/>
      <c r="I59" s="314"/>
      <c r="J59" s="193"/>
      <c r="K59" s="193"/>
      <c r="L59" s="193"/>
      <c r="M59" s="227"/>
      <c r="N59" s="193"/>
      <c r="O59" s="193"/>
      <c r="P59" s="193"/>
      <c r="Q59" s="193"/>
      <c r="R59" s="193"/>
      <c r="S59" s="193"/>
      <c r="T59" s="193"/>
      <c r="U59" s="233" t="s">
        <v>1625</v>
      </c>
      <c r="V59" s="111"/>
      <c r="W59" s="228"/>
      <c r="X59" s="229"/>
    </row>
    <row r="60" spans="1:24" s="2" customFormat="1" ht="12" customHeight="1" x14ac:dyDescent="0.2">
      <c r="A60" s="95"/>
      <c r="B60" s="227"/>
      <c r="C60" s="197" t="s">
        <v>2396</v>
      </c>
      <c r="D60" s="227"/>
      <c r="E60" s="314" t="s">
        <v>2784</v>
      </c>
      <c r="F60" s="193"/>
      <c r="G60" s="193"/>
      <c r="H60" s="193"/>
      <c r="I60" s="314"/>
      <c r="J60" s="193"/>
      <c r="K60" s="193"/>
      <c r="L60" s="193"/>
      <c r="M60" s="227"/>
      <c r="N60" s="193"/>
      <c r="O60" s="193"/>
      <c r="P60" s="193"/>
      <c r="Q60" s="193"/>
      <c r="R60" s="193"/>
      <c r="S60" s="193"/>
      <c r="T60" s="193"/>
      <c r="U60" s="233" t="s">
        <v>1625</v>
      </c>
      <c r="V60" s="111">
        <v>134408</v>
      </c>
      <c r="W60" s="228"/>
      <c r="X60" s="229"/>
    </row>
    <row r="61" spans="1:24" s="2" customFormat="1" ht="12" customHeight="1" x14ac:dyDescent="0.2">
      <c r="A61" s="95"/>
      <c r="B61" s="227"/>
      <c r="C61" s="197" t="s">
        <v>539</v>
      </c>
      <c r="D61" s="227"/>
      <c r="E61" s="193"/>
      <c r="F61" s="193"/>
      <c r="G61" s="193"/>
      <c r="H61" s="193"/>
      <c r="I61" s="193"/>
      <c r="J61" s="193"/>
      <c r="K61" s="193"/>
      <c r="L61" s="193"/>
      <c r="M61" s="227"/>
      <c r="N61" s="193"/>
      <c r="O61" s="193"/>
      <c r="P61" s="193"/>
      <c r="Q61" s="193"/>
      <c r="R61" s="193"/>
      <c r="S61" s="196" t="s">
        <v>796</v>
      </c>
      <c r="T61" s="196" t="s">
        <v>1682</v>
      </c>
      <c r="U61" s="237"/>
      <c r="V61" s="334">
        <v>134408</v>
      </c>
      <c r="W61" s="228"/>
      <c r="X61" s="229"/>
    </row>
    <row r="62" spans="1:24" s="2" customFormat="1" ht="5.0999999999999996" customHeight="1" x14ac:dyDescent="0.2">
      <c r="A62" s="95"/>
      <c r="B62" s="227"/>
      <c r="C62" s="197"/>
      <c r="D62" s="227"/>
      <c r="E62" s="193"/>
      <c r="F62" s="193"/>
      <c r="G62" s="193"/>
      <c r="H62" s="193"/>
      <c r="I62" s="193"/>
      <c r="J62" s="193"/>
      <c r="K62" s="193"/>
      <c r="L62" s="193"/>
      <c r="M62" s="227"/>
      <c r="N62" s="193"/>
      <c r="O62" s="193"/>
      <c r="P62" s="193"/>
      <c r="Q62" s="193"/>
      <c r="R62" s="193"/>
      <c r="S62" s="193"/>
      <c r="T62" s="193"/>
      <c r="U62" s="233"/>
      <c r="V62" s="394"/>
      <c r="W62" s="228"/>
      <c r="X62" s="229"/>
    </row>
    <row r="63" spans="1:24" s="2" customFormat="1" ht="12.6" customHeight="1" x14ac:dyDescent="0.2">
      <c r="A63" s="95"/>
      <c r="B63" s="227"/>
      <c r="C63" s="197"/>
      <c r="D63" s="227"/>
      <c r="E63" s="313" t="s">
        <v>2584</v>
      </c>
      <c r="F63" s="193"/>
      <c r="G63" s="194"/>
      <c r="H63" s="193"/>
      <c r="I63" s="313"/>
      <c r="J63" s="193"/>
      <c r="K63" s="193"/>
      <c r="L63" s="193"/>
      <c r="M63" s="227"/>
      <c r="N63" s="193"/>
      <c r="O63" s="193"/>
      <c r="P63" s="193"/>
      <c r="Q63" s="193"/>
      <c r="R63" s="193"/>
      <c r="S63" s="193"/>
      <c r="T63" s="193"/>
      <c r="U63" s="229"/>
      <c r="V63" s="552"/>
      <c r="W63" s="470"/>
      <c r="X63" s="229"/>
    </row>
    <row r="64" spans="1:24" s="2" customFormat="1" ht="12" customHeight="1" x14ac:dyDescent="0.2">
      <c r="A64" s="95"/>
      <c r="B64" s="227"/>
      <c r="C64" s="197" t="s">
        <v>2397</v>
      </c>
      <c r="D64" s="227"/>
      <c r="E64" s="314" t="s">
        <v>1201</v>
      </c>
      <c r="F64" s="193"/>
      <c r="G64" s="193"/>
      <c r="H64" s="193"/>
      <c r="I64" s="314"/>
      <c r="J64" s="193"/>
      <c r="K64" s="193"/>
      <c r="L64" s="193"/>
      <c r="M64" s="227"/>
      <c r="N64" s="193"/>
      <c r="O64" s="193"/>
      <c r="P64" s="193"/>
      <c r="Q64" s="193"/>
      <c r="R64" s="193"/>
      <c r="S64" s="193"/>
      <c r="T64" s="193"/>
      <c r="U64" s="233" t="s">
        <v>1625</v>
      </c>
      <c r="V64" s="111"/>
      <c r="W64" s="228"/>
      <c r="X64" s="227"/>
    </row>
    <row r="65" spans="1:24" s="2" customFormat="1" ht="12" customHeight="1" x14ac:dyDescent="0.2">
      <c r="A65" s="95"/>
      <c r="B65" s="227"/>
      <c r="C65" s="197" t="s">
        <v>297</v>
      </c>
      <c r="D65" s="227"/>
      <c r="E65" s="314" t="s">
        <v>381</v>
      </c>
      <c r="F65" s="193"/>
      <c r="G65" s="193"/>
      <c r="H65" s="193"/>
      <c r="I65" s="314"/>
      <c r="J65" s="193"/>
      <c r="K65" s="193"/>
      <c r="L65" s="193"/>
      <c r="M65" s="227"/>
      <c r="N65" s="193"/>
      <c r="O65" s="193"/>
      <c r="P65" s="193"/>
      <c r="Q65" s="193"/>
      <c r="R65" s="193"/>
      <c r="S65" s="193"/>
      <c r="T65" s="193"/>
      <c r="U65" s="233" t="s">
        <v>1625</v>
      </c>
      <c r="V65" s="111"/>
      <c r="W65" s="228"/>
      <c r="X65" s="227"/>
    </row>
    <row r="66" spans="1:24" s="2" customFormat="1" ht="12" customHeight="1" x14ac:dyDescent="0.2">
      <c r="A66" s="95"/>
      <c r="B66" s="227"/>
      <c r="C66" s="197" t="s">
        <v>298</v>
      </c>
      <c r="D66" s="227"/>
      <c r="E66" s="193"/>
      <c r="F66" s="193"/>
      <c r="G66" s="193"/>
      <c r="H66" s="193"/>
      <c r="I66" s="193"/>
      <c r="J66" s="193"/>
      <c r="K66" s="193"/>
      <c r="L66" s="193"/>
      <c r="M66" s="227"/>
      <c r="N66" s="193"/>
      <c r="O66" s="193"/>
      <c r="P66" s="193"/>
      <c r="Q66" s="193"/>
      <c r="R66" s="193"/>
      <c r="S66" s="196" t="s">
        <v>796</v>
      </c>
      <c r="T66" s="196" t="s">
        <v>1682</v>
      </c>
      <c r="U66" s="237"/>
      <c r="V66" s="334">
        <v>0</v>
      </c>
      <c r="W66" s="228"/>
      <c r="X66" s="227"/>
    </row>
    <row r="67" spans="1:24" s="2" customFormat="1" ht="5.0999999999999996" customHeight="1" x14ac:dyDescent="0.2">
      <c r="A67" s="95"/>
      <c r="B67" s="227"/>
      <c r="C67" s="197"/>
      <c r="D67" s="227"/>
      <c r="E67" s="193"/>
      <c r="F67" s="193"/>
      <c r="G67" s="193"/>
      <c r="H67" s="193"/>
      <c r="I67" s="193"/>
      <c r="J67" s="193"/>
      <c r="K67" s="193"/>
      <c r="L67" s="193"/>
      <c r="M67" s="227"/>
      <c r="N67" s="193"/>
      <c r="O67" s="193"/>
      <c r="P67" s="193"/>
      <c r="Q67" s="193"/>
      <c r="R67" s="193"/>
      <c r="S67" s="193"/>
      <c r="T67" s="193"/>
      <c r="U67" s="233"/>
      <c r="V67" s="394"/>
      <c r="W67" s="228"/>
      <c r="X67" s="229"/>
    </row>
    <row r="68" spans="1:24" s="2" customFormat="1" ht="12.6" customHeight="1" x14ac:dyDescent="0.2">
      <c r="A68" s="95"/>
      <c r="B68" s="227"/>
      <c r="C68" s="197"/>
      <c r="D68" s="227"/>
      <c r="E68" s="313" t="s">
        <v>2584</v>
      </c>
      <c r="F68" s="193"/>
      <c r="G68" s="194"/>
      <c r="H68" s="193"/>
      <c r="I68" s="313"/>
      <c r="J68" s="193"/>
      <c r="K68" s="193"/>
      <c r="L68" s="193"/>
      <c r="M68" s="227"/>
      <c r="N68" s="193"/>
      <c r="O68" s="193"/>
      <c r="P68" s="193"/>
      <c r="Q68" s="193"/>
      <c r="R68" s="193"/>
      <c r="S68" s="193"/>
      <c r="T68" s="193"/>
      <c r="U68" s="229"/>
      <c r="V68" s="552"/>
      <c r="W68" s="470"/>
      <c r="X68" s="229"/>
    </row>
    <row r="69" spans="1:24" s="2" customFormat="1" ht="12" customHeight="1" x14ac:dyDescent="0.2">
      <c r="A69" s="95"/>
      <c r="B69" s="227"/>
      <c r="C69" s="197" t="s">
        <v>727</v>
      </c>
      <c r="D69" s="227"/>
      <c r="E69" s="314" t="s">
        <v>1011</v>
      </c>
      <c r="F69" s="193"/>
      <c r="G69" s="193"/>
      <c r="H69" s="193"/>
      <c r="I69" s="314"/>
      <c r="J69" s="193"/>
      <c r="K69" s="193"/>
      <c r="L69" s="193"/>
      <c r="M69" s="227"/>
      <c r="N69" s="193"/>
      <c r="O69" s="193"/>
      <c r="P69" s="193"/>
      <c r="Q69" s="193"/>
      <c r="R69" s="193"/>
      <c r="S69" s="193"/>
      <c r="T69" s="193"/>
      <c r="U69" s="233" t="s">
        <v>1625</v>
      </c>
      <c r="V69" s="111"/>
      <c r="W69" s="228"/>
      <c r="X69" s="227"/>
    </row>
    <row r="70" spans="1:24" s="2" customFormat="1" ht="12" customHeight="1" x14ac:dyDescent="0.2">
      <c r="A70" s="95"/>
      <c r="B70" s="227"/>
      <c r="C70" s="197" t="s">
        <v>728</v>
      </c>
      <c r="D70" s="227"/>
      <c r="E70" s="314" t="s">
        <v>1041</v>
      </c>
      <c r="F70" s="193"/>
      <c r="G70" s="193"/>
      <c r="H70" s="193"/>
      <c r="I70" s="314"/>
      <c r="J70" s="193"/>
      <c r="K70" s="193"/>
      <c r="L70" s="193"/>
      <c r="M70" s="227"/>
      <c r="N70" s="193"/>
      <c r="O70" s="193"/>
      <c r="P70" s="193"/>
      <c r="Q70" s="193"/>
      <c r="R70" s="193"/>
      <c r="S70" s="193"/>
      <c r="T70" s="193"/>
      <c r="U70" s="233" t="s">
        <v>1625</v>
      </c>
      <c r="V70" s="111"/>
      <c r="W70" s="228"/>
      <c r="X70" s="227"/>
    </row>
    <row r="71" spans="1:24" s="2" customFormat="1" ht="12" customHeight="1" x14ac:dyDescent="0.2">
      <c r="A71" s="95"/>
      <c r="B71" s="227"/>
      <c r="C71" s="197" t="s">
        <v>729</v>
      </c>
      <c r="D71" s="227"/>
      <c r="E71" s="193"/>
      <c r="F71" s="193"/>
      <c r="G71" s="193"/>
      <c r="H71" s="193"/>
      <c r="I71" s="193"/>
      <c r="J71" s="193"/>
      <c r="K71" s="193"/>
      <c r="L71" s="193"/>
      <c r="M71" s="227"/>
      <c r="N71" s="193"/>
      <c r="O71" s="193"/>
      <c r="P71" s="193"/>
      <c r="Q71" s="193"/>
      <c r="R71" s="193"/>
      <c r="S71" s="196" t="s">
        <v>796</v>
      </c>
      <c r="T71" s="196" t="s">
        <v>1682</v>
      </c>
      <c r="U71" s="237"/>
      <c r="V71" s="334">
        <v>0</v>
      </c>
      <c r="W71" s="228"/>
      <c r="X71" s="227"/>
    </row>
    <row r="72" spans="1:24" s="2" customFormat="1" ht="5.0999999999999996" customHeight="1" x14ac:dyDescent="0.2">
      <c r="A72" s="95"/>
      <c r="B72" s="227"/>
      <c r="C72" s="197"/>
      <c r="D72" s="227"/>
      <c r="E72" s="193"/>
      <c r="F72" s="193"/>
      <c r="G72" s="193"/>
      <c r="H72" s="193"/>
      <c r="I72" s="193"/>
      <c r="J72" s="193"/>
      <c r="K72" s="193"/>
      <c r="L72" s="193"/>
      <c r="M72" s="227"/>
      <c r="N72" s="193"/>
      <c r="O72" s="193"/>
      <c r="P72" s="193"/>
      <c r="Q72" s="193"/>
      <c r="R72" s="193"/>
      <c r="S72" s="193"/>
      <c r="T72" s="193"/>
      <c r="U72" s="227"/>
      <c r="V72" s="394"/>
      <c r="W72" s="228"/>
      <c r="X72" s="227"/>
    </row>
    <row r="73" spans="1:24" s="2" customFormat="1" ht="12.6" customHeight="1" x14ac:dyDescent="0.2">
      <c r="A73" s="95"/>
      <c r="B73" s="227"/>
      <c r="C73" s="197"/>
      <c r="D73" s="227"/>
      <c r="E73" s="313" t="s">
        <v>2585</v>
      </c>
      <c r="F73" s="193"/>
      <c r="G73" s="194"/>
      <c r="H73" s="193"/>
      <c r="I73" s="313"/>
      <c r="J73" s="193"/>
      <c r="K73" s="193"/>
      <c r="L73" s="193"/>
      <c r="M73" s="227"/>
      <c r="N73" s="193"/>
      <c r="O73" s="193"/>
      <c r="P73" s="193"/>
      <c r="Q73" s="193"/>
      <c r="R73" s="193"/>
      <c r="S73" s="193"/>
      <c r="T73" s="193"/>
      <c r="U73" s="227"/>
      <c r="V73" s="394"/>
      <c r="W73" s="228"/>
      <c r="X73" s="227"/>
    </row>
    <row r="74" spans="1:24" s="2" customFormat="1" ht="12" customHeight="1" x14ac:dyDescent="0.2">
      <c r="A74" s="95"/>
      <c r="B74" s="227"/>
      <c r="C74" s="197" t="s">
        <v>299</v>
      </c>
      <c r="D74" s="227"/>
      <c r="E74" s="314" t="s">
        <v>387</v>
      </c>
      <c r="F74" s="193"/>
      <c r="G74" s="193"/>
      <c r="H74" s="193"/>
      <c r="I74" s="314"/>
      <c r="J74" s="193"/>
      <c r="K74" s="193"/>
      <c r="L74" s="193"/>
      <c r="M74" s="227"/>
      <c r="N74" s="193"/>
      <c r="O74" s="193"/>
      <c r="P74" s="193"/>
      <c r="Q74" s="193"/>
      <c r="R74" s="193"/>
      <c r="S74" s="193"/>
      <c r="T74" s="193"/>
      <c r="U74" s="233" t="s">
        <v>1625</v>
      </c>
      <c r="V74" s="111">
        <v>140537</v>
      </c>
      <c r="W74" s="228"/>
      <c r="X74" s="227"/>
    </row>
    <row r="75" spans="1:24" s="2" customFormat="1" ht="12" customHeight="1" x14ac:dyDescent="0.2">
      <c r="A75" s="95"/>
      <c r="B75" s="227"/>
      <c r="C75" s="197" t="s">
        <v>300</v>
      </c>
      <c r="D75" s="227"/>
      <c r="E75" s="314" t="s">
        <v>2152</v>
      </c>
      <c r="F75" s="193"/>
      <c r="G75" s="193"/>
      <c r="H75" s="193"/>
      <c r="I75" s="314"/>
      <c r="J75" s="193"/>
      <c r="K75" s="193"/>
      <c r="L75" s="193"/>
      <c r="M75" s="227"/>
      <c r="N75" s="193"/>
      <c r="O75" s="193"/>
      <c r="P75" s="193"/>
      <c r="Q75" s="193"/>
      <c r="R75" s="193"/>
      <c r="S75" s="193"/>
      <c r="T75" s="193"/>
      <c r="U75" s="233" t="s">
        <v>1625</v>
      </c>
      <c r="V75" s="111"/>
      <c r="W75" s="228"/>
      <c r="X75" s="227"/>
    </row>
    <row r="76" spans="1:24" s="2" customFormat="1" ht="12" customHeight="1" x14ac:dyDescent="0.2">
      <c r="A76" s="95"/>
      <c r="B76" s="227"/>
      <c r="C76" s="197" t="s">
        <v>301</v>
      </c>
      <c r="D76" s="227"/>
      <c r="E76" s="193"/>
      <c r="F76" s="193"/>
      <c r="G76" s="193"/>
      <c r="H76" s="193"/>
      <c r="I76" s="193"/>
      <c r="J76" s="193"/>
      <c r="K76" s="193"/>
      <c r="L76" s="193"/>
      <c r="M76" s="227"/>
      <c r="N76" s="193"/>
      <c r="O76" s="193"/>
      <c r="P76" s="193"/>
      <c r="Q76" s="193"/>
      <c r="R76" s="193"/>
      <c r="S76" s="196" t="s">
        <v>796</v>
      </c>
      <c r="T76" s="196" t="s">
        <v>1682</v>
      </c>
      <c r="U76" s="237"/>
      <c r="V76" s="334">
        <v>140537</v>
      </c>
      <c r="W76" s="228"/>
      <c r="X76" s="227"/>
    </row>
    <row r="77" spans="1:24" s="2" customFormat="1" ht="5.0999999999999996" customHeight="1" x14ac:dyDescent="0.2">
      <c r="A77" s="95"/>
      <c r="B77" s="293"/>
      <c r="C77" s="286"/>
      <c r="D77" s="293"/>
      <c r="E77" s="321"/>
      <c r="F77" s="321"/>
      <c r="G77" s="321"/>
      <c r="H77" s="321"/>
      <c r="I77" s="321"/>
      <c r="J77" s="321"/>
      <c r="K77" s="321"/>
      <c r="L77" s="321"/>
      <c r="M77" s="293"/>
      <c r="N77" s="321"/>
      <c r="O77" s="321"/>
      <c r="P77" s="321"/>
      <c r="Q77" s="321"/>
      <c r="R77" s="321"/>
      <c r="S77" s="406"/>
      <c r="T77" s="406"/>
      <c r="U77" s="403"/>
      <c r="V77" s="292"/>
      <c r="W77" s="292"/>
      <c r="X77" s="293"/>
    </row>
    <row r="78" spans="1:24" s="2" customFormat="1" ht="5.0999999999999996" customHeight="1" x14ac:dyDescent="0.2">
      <c r="A78" s="95"/>
      <c r="B78" s="227"/>
      <c r="C78" s="197"/>
      <c r="D78" s="227"/>
      <c r="E78" s="193"/>
      <c r="F78" s="193"/>
      <c r="G78" s="193"/>
      <c r="H78" s="193"/>
      <c r="I78" s="193"/>
      <c r="J78" s="193"/>
      <c r="K78" s="193"/>
      <c r="L78" s="193"/>
      <c r="M78" s="227"/>
      <c r="N78" s="193"/>
      <c r="O78" s="193"/>
      <c r="P78" s="193"/>
      <c r="Q78" s="193"/>
      <c r="R78" s="193"/>
      <c r="S78" s="196"/>
      <c r="T78" s="196"/>
      <c r="U78" s="237"/>
      <c r="V78" s="228"/>
      <c r="W78" s="228"/>
      <c r="X78" s="227"/>
    </row>
    <row r="79" spans="1:24" s="2" customFormat="1" ht="36" x14ac:dyDescent="0.2">
      <c r="A79" s="95"/>
      <c r="B79" s="227"/>
      <c r="C79" s="197"/>
      <c r="D79" s="227"/>
      <c r="E79" s="193"/>
      <c r="F79" s="193"/>
      <c r="G79" s="193"/>
      <c r="H79" s="193"/>
      <c r="I79" s="193"/>
      <c r="J79" s="193"/>
      <c r="K79" s="193"/>
      <c r="L79" s="193"/>
      <c r="M79" s="227"/>
      <c r="N79" s="193"/>
      <c r="O79" s="193"/>
      <c r="P79" s="193"/>
      <c r="Q79" s="193"/>
      <c r="R79" s="193"/>
      <c r="S79" s="196"/>
      <c r="T79" s="196"/>
      <c r="U79" s="237"/>
      <c r="V79" s="48" t="s">
        <v>1042</v>
      </c>
      <c r="W79" s="48" t="s">
        <v>1043</v>
      </c>
      <c r="X79" s="227"/>
    </row>
    <row r="80" spans="1:24" s="2" customFormat="1" hidden="1" x14ac:dyDescent="0.2">
      <c r="A80" s="95" t="s">
        <v>1188</v>
      </c>
      <c r="B80" s="227"/>
      <c r="C80" s="197"/>
      <c r="D80" s="227"/>
      <c r="E80" s="193"/>
      <c r="F80" s="193"/>
      <c r="G80" s="193"/>
      <c r="H80" s="193"/>
      <c r="I80" s="193"/>
      <c r="J80" s="193"/>
      <c r="K80" s="193"/>
      <c r="L80" s="193"/>
      <c r="M80" s="227"/>
      <c r="N80" s="193"/>
      <c r="O80" s="193"/>
      <c r="P80" s="193"/>
      <c r="Q80" s="193"/>
      <c r="R80" s="193"/>
      <c r="S80" s="196"/>
      <c r="T80" s="196"/>
      <c r="U80" s="237"/>
      <c r="V80" s="49" t="s">
        <v>1188</v>
      </c>
      <c r="W80" s="49" t="s">
        <v>1188</v>
      </c>
      <c r="X80" s="227"/>
    </row>
    <row r="81" spans="1:24" s="2" customFormat="1" x14ac:dyDescent="0.2">
      <c r="A81" s="95"/>
      <c r="B81" s="227"/>
      <c r="C81" s="197"/>
      <c r="D81" s="227"/>
      <c r="E81" s="193"/>
      <c r="F81" s="193"/>
      <c r="G81" s="193"/>
      <c r="H81" s="193"/>
      <c r="I81" s="193"/>
      <c r="J81" s="193"/>
      <c r="K81" s="193"/>
      <c r="L81" s="193"/>
      <c r="M81" s="227"/>
      <c r="N81" s="193"/>
      <c r="O81" s="193"/>
      <c r="P81" s="193"/>
      <c r="Q81" s="193"/>
      <c r="R81" s="193"/>
      <c r="S81" s="196"/>
      <c r="T81" s="196"/>
      <c r="U81" s="237"/>
      <c r="V81" s="62">
        <v>1</v>
      </c>
      <c r="W81" s="62">
        <v>2</v>
      </c>
      <c r="X81" s="227"/>
    </row>
    <row r="82" spans="1:24" s="2" customFormat="1" ht="12.6" customHeight="1" x14ac:dyDescent="0.2">
      <c r="A82" s="95"/>
      <c r="B82" s="227"/>
      <c r="C82" s="197"/>
      <c r="D82" s="227"/>
      <c r="E82" s="313" t="s">
        <v>1044</v>
      </c>
      <c r="F82" s="193"/>
      <c r="G82" s="194"/>
      <c r="H82" s="193"/>
      <c r="I82" s="313"/>
      <c r="J82" s="193"/>
      <c r="K82" s="193"/>
      <c r="L82" s="193"/>
      <c r="M82" s="227"/>
      <c r="N82" s="193"/>
      <c r="O82" s="193"/>
      <c r="P82" s="193"/>
      <c r="Q82" s="193"/>
      <c r="R82" s="193"/>
      <c r="S82" s="193"/>
      <c r="T82" s="193"/>
      <c r="U82" s="227"/>
      <c r="V82" s="50" t="s">
        <v>1476</v>
      </c>
      <c r="W82" s="50" t="s">
        <v>1476</v>
      </c>
      <c r="X82" s="227"/>
    </row>
    <row r="83" spans="1:24" s="2" customFormat="1" ht="12" customHeight="1" x14ac:dyDescent="0.2">
      <c r="A83" s="95"/>
      <c r="B83" s="227"/>
      <c r="C83" s="197" t="s">
        <v>730</v>
      </c>
      <c r="D83" s="227"/>
      <c r="E83" s="314" t="s">
        <v>109</v>
      </c>
      <c r="F83" s="193"/>
      <c r="G83" s="193"/>
      <c r="H83" s="193"/>
      <c r="I83" s="314"/>
      <c r="J83" s="193"/>
      <c r="K83" s="193"/>
      <c r="L83" s="193"/>
      <c r="M83" s="227"/>
      <c r="N83" s="193"/>
      <c r="O83" s="193"/>
      <c r="P83" s="193"/>
      <c r="Q83" s="193"/>
      <c r="R83" s="193"/>
      <c r="S83" s="193"/>
      <c r="T83" s="193"/>
      <c r="U83" s="233" t="s">
        <v>1625</v>
      </c>
      <c r="V83" s="111"/>
      <c r="W83" s="111"/>
      <c r="X83" s="227"/>
    </row>
    <row r="84" spans="1:24" s="2" customFormat="1" ht="12" customHeight="1" x14ac:dyDescent="0.2">
      <c r="A84" s="95"/>
      <c r="B84" s="227"/>
      <c r="C84" s="197" t="s">
        <v>731</v>
      </c>
      <c r="D84" s="227"/>
      <c r="E84" s="314" t="s">
        <v>1388</v>
      </c>
      <c r="F84" s="193"/>
      <c r="G84" s="193"/>
      <c r="H84" s="193"/>
      <c r="I84" s="314"/>
      <c r="J84" s="193"/>
      <c r="K84" s="193"/>
      <c r="L84" s="193"/>
      <c r="M84" s="227"/>
      <c r="N84" s="193"/>
      <c r="O84" s="193"/>
      <c r="P84" s="193"/>
      <c r="Q84" s="193"/>
      <c r="R84" s="193"/>
      <c r="S84" s="193"/>
      <c r="T84" s="193"/>
      <c r="U84" s="233" t="s">
        <v>1625</v>
      </c>
      <c r="V84" s="111"/>
      <c r="W84" s="111"/>
      <c r="X84" s="227"/>
    </row>
    <row r="85" spans="1:24" s="2" customFormat="1" ht="12" customHeight="1" x14ac:dyDescent="0.2">
      <c r="A85" s="95"/>
      <c r="B85" s="227"/>
      <c r="C85" s="197" t="s">
        <v>734</v>
      </c>
      <c r="D85" s="227"/>
      <c r="E85" s="314" t="s">
        <v>1136</v>
      </c>
      <c r="F85" s="193"/>
      <c r="G85" s="193"/>
      <c r="H85" s="193"/>
      <c r="I85" s="314"/>
      <c r="J85" s="193"/>
      <c r="K85" s="193"/>
      <c r="L85" s="193"/>
      <c r="M85" s="227"/>
      <c r="N85" s="193"/>
      <c r="O85" s="193"/>
      <c r="P85" s="193"/>
      <c r="Q85" s="193"/>
      <c r="R85" s="193"/>
      <c r="S85" s="193"/>
      <c r="T85" s="193"/>
      <c r="U85" s="233" t="s">
        <v>1625</v>
      </c>
      <c r="V85" s="111"/>
      <c r="W85" s="111"/>
      <c r="X85" s="227"/>
    </row>
    <row r="86" spans="1:24" s="2" customFormat="1" ht="12" customHeight="1" x14ac:dyDescent="0.2">
      <c r="A86" s="95"/>
      <c r="B86" s="227"/>
      <c r="C86" s="197" t="s">
        <v>1006</v>
      </c>
      <c r="D86" s="227"/>
      <c r="E86" s="314" t="s">
        <v>2659</v>
      </c>
      <c r="F86" s="193"/>
      <c r="G86" s="193"/>
      <c r="H86" s="193"/>
      <c r="I86" s="314"/>
      <c r="J86" s="193"/>
      <c r="K86" s="193"/>
      <c r="L86" s="193"/>
      <c r="M86" s="227"/>
      <c r="N86" s="193"/>
      <c r="O86" s="193"/>
      <c r="P86" s="193"/>
      <c r="Q86" s="193"/>
      <c r="R86" s="193"/>
      <c r="S86" s="193"/>
      <c r="T86" s="193"/>
      <c r="U86" s="233" t="s">
        <v>1625</v>
      </c>
      <c r="V86" s="111"/>
      <c r="W86" s="111"/>
      <c r="X86" s="227"/>
    </row>
    <row r="87" spans="1:24" s="2" customFormat="1" ht="12.6" customHeight="1" x14ac:dyDescent="0.2">
      <c r="A87" s="95"/>
      <c r="B87" s="227"/>
      <c r="C87" s="197" t="s">
        <v>732</v>
      </c>
      <c r="D87" s="227"/>
      <c r="E87" s="314" t="s">
        <v>1369</v>
      </c>
      <c r="F87" s="193"/>
      <c r="G87" s="193"/>
      <c r="H87" s="193"/>
      <c r="I87" s="314" t="s">
        <v>492</v>
      </c>
      <c r="J87" s="193"/>
      <c r="K87" s="193"/>
      <c r="L87" s="193"/>
      <c r="M87" s="110"/>
      <c r="N87" s="193" t="s">
        <v>247</v>
      </c>
      <c r="O87" s="193"/>
      <c r="P87" s="193"/>
      <c r="Q87" s="193"/>
      <c r="R87" s="193"/>
      <c r="S87" s="193"/>
      <c r="T87" s="193"/>
      <c r="U87" s="227" t="s">
        <v>1625</v>
      </c>
      <c r="V87" s="111"/>
      <c r="W87" s="111"/>
      <c r="X87" s="227"/>
    </row>
    <row r="88" spans="1:24" s="2" customFormat="1" ht="12" customHeight="1" x14ac:dyDescent="0.2">
      <c r="A88" s="95"/>
      <c r="B88" s="227"/>
      <c r="C88" s="197" t="s">
        <v>733</v>
      </c>
      <c r="D88" s="227"/>
      <c r="E88" s="193"/>
      <c r="F88" s="193"/>
      <c r="G88" s="193"/>
      <c r="H88" s="193"/>
      <c r="I88" s="193"/>
      <c r="J88" s="193"/>
      <c r="K88" s="193"/>
      <c r="L88" s="193"/>
      <c r="M88" s="227"/>
      <c r="N88" s="193"/>
      <c r="O88" s="193"/>
      <c r="P88" s="193"/>
      <c r="Q88" s="193"/>
      <c r="R88" s="193"/>
      <c r="S88" s="196" t="s">
        <v>796</v>
      </c>
      <c r="T88" s="196" t="s">
        <v>1682</v>
      </c>
      <c r="U88" s="237"/>
      <c r="V88" s="334">
        <v>0</v>
      </c>
      <c r="W88" s="334">
        <v>0</v>
      </c>
      <c r="X88" s="227"/>
    </row>
    <row r="89" spans="1:24" s="2" customFormat="1" ht="5.0999999999999996" customHeight="1" x14ac:dyDescent="0.2">
      <c r="A89" s="95"/>
      <c r="B89" s="227"/>
      <c r="C89" s="197"/>
      <c r="D89" s="227"/>
      <c r="E89" s="193"/>
      <c r="F89" s="193"/>
      <c r="G89" s="193"/>
      <c r="H89" s="193"/>
      <c r="I89" s="193"/>
      <c r="J89" s="193"/>
      <c r="K89" s="193"/>
      <c r="L89" s="193"/>
      <c r="M89" s="227"/>
      <c r="N89" s="193"/>
      <c r="O89" s="193"/>
      <c r="P89" s="193"/>
      <c r="Q89" s="193"/>
      <c r="R89" s="193"/>
      <c r="S89" s="196"/>
      <c r="T89" s="196"/>
      <c r="U89" s="237"/>
      <c r="V89" s="228"/>
      <c r="W89" s="228"/>
      <c r="X89" s="227"/>
    </row>
    <row r="90" spans="1:24" s="2" customFormat="1" ht="5.0999999999999996" customHeight="1" x14ac:dyDescent="0.2">
      <c r="A90" s="95"/>
      <c r="B90" s="302"/>
      <c r="C90" s="295"/>
      <c r="D90" s="302"/>
      <c r="E90" s="405"/>
      <c r="F90" s="405"/>
      <c r="G90" s="405"/>
      <c r="H90" s="405"/>
      <c r="I90" s="405"/>
      <c r="J90" s="405"/>
      <c r="K90" s="405"/>
      <c r="L90" s="405"/>
      <c r="M90" s="302"/>
      <c r="N90" s="405"/>
      <c r="O90" s="405"/>
      <c r="P90" s="405"/>
      <c r="Q90" s="405"/>
      <c r="R90" s="405"/>
      <c r="S90" s="407"/>
      <c r="T90" s="407"/>
      <c r="U90" s="404"/>
      <c r="V90" s="301"/>
      <c r="W90" s="301"/>
      <c r="X90" s="302"/>
    </row>
    <row r="91" spans="1:24" s="2" customFormat="1" ht="12" customHeight="1" x14ac:dyDescent="0.2">
      <c r="A91" s="95"/>
      <c r="B91" s="227"/>
      <c r="C91" s="197"/>
      <c r="D91" s="234"/>
      <c r="E91" s="194" t="s">
        <v>2054</v>
      </c>
      <c r="F91" s="194"/>
      <c r="G91" s="194"/>
      <c r="H91" s="194"/>
      <c r="I91" s="194"/>
      <c r="J91" s="194"/>
      <c r="K91" s="194"/>
      <c r="L91" s="194"/>
      <c r="M91" s="237"/>
      <c r="N91" s="194"/>
      <c r="O91" s="194"/>
      <c r="P91" s="194"/>
      <c r="Q91" s="194"/>
      <c r="R91" s="194"/>
      <c r="S91" s="194"/>
      <c r="T91" s="194"/>
      <c r="U91" s="234"/>
      <c r="V91" s="10">
        <v>1</v>
      </c>
      <c r="W91" s="229"/>
      <c r="X91" s="227"/>
    </row>
    <row r="92" spans="1:24" s="2" customFormat="1" ht="5.0999999999999996" customHeight="1" x14ac:dyDescent="0.2">
      <c r="A92" s="95"/>
      <c r="B92" s="227"/>
      <c r="C92" s="197"/>
      <c r="D92" s="227"/>
      <c r="E92" s="193"/>
      <c r="F92" s="193"/>
      <c r="G92" s="193"/>
      <c r="H92" s="193"/>
      <c r="I92" s="193"/>
      <c r="J92" s="193"/>
      <c r="K92" s="193"/>
      <c r="L92" s="193"/>
      <c r="M92" s="233"/>
      <c r="N92" s="193"/>
      <c r="O92" s="193"/>
      <c r="P92" s="235"/>
      <c r="Q92" s="195"/>
      <c r="R92" s="195"/>
      <c r="S92" s="195"/>
      <c r="T92" s="195"/>
      <c r="U92" s="233"/>
      <c r="V92" s="37"/>
      <c r="W92" s="229"/>
      <c r="X92" s="227"/>
    </row>
    <row r="93" spans="1:24" s="2" customFormat="1" ht="12" customHeight="1" x14ac:dyDescent="0.2">
      <c r="A93" s="95"/>
      <c r="B93" s="227"/>
      <c r="C93" s="197"/>
      <c r="D93" s="227"/>
      <c r="E93" s="313" t="s">
        <v>663</v>
      </c>
      <c r="F93" s="194"/>
      <c r="G93" s="194"/>
      <c r="H93" s="194"/>
      <c r="I93" s="313"/>
      <c r="J93" s="194"/>
      <c r="K93" s="194"/>
      <c r="L93" s="194"/>
      <c r="M93" s="233"/>
      <c r="N93" s="193"/>
      <c r="O93" s="193"/>
      <c r="P93" s="193"/>
      <c r="Q93" s="195"/>
      <c r="R93" s="195"/>
      <c r="S93" s="195"/>
      <c r="T93" s="195"/>
      <c r="U93" s="233"/>
      <c r="V93" s="38" t="s">
        <v>2708</v>
      </c>
      <c r="W93" s="229"/>
      <c r="X93" s="227"/>
    </row>
    <row r="94" spans="1:24" s="2" customFormat="1" ht="12" customHeight="1" x14ac:dyDescent="0.2">
      <c r="A94" s="95"/>
      <c r="B94" s="227"/>
      <c r="C94" s="197" t="s">
        <v>2055</v>
      </c>
      <c r="D94" s="227"/>
      <c r="E94" s="314" t="s">
        <v>2053</v>
      </c>
      <c r="F94" s="193"/>
      <c r="G94" s="193"/>
      <c r="H94" s="193"/>
      <c r="I94" s="314"/>
      <c r="J94" s="193"/>
      <c r="K94" s="193"/>
      <c r="L94" s="193"/>
      <c r="M94" s="233"/>
      <c r="N94" s="193"/>
      <c r="O94" s="193"/>
      <c r="P94" s="193"/>
      <c r="Q94" s="195"/>
      <c r="R94" s="195"/>
      <c r="S94" s="195"/>
      <c r="T94" s="195"/>
      <c r="U94" s="233" t="s">
        <v>1625</v>
      </c>
      <c r="V94" s="111"/>
      <c r="W94" s="228"/>
      <c r="X94" s="227"/>
    </row>
    <row r="95" spans="1:24" s="2" customFormat="1" ht="5.0999999999999996" customHeight="1" x14ac:dyDescent="0.2">
      <c r="A95" s="95"/>
      <c r="B95" s="227"/>
      <c r="C95" s="197"/>
      <c r="D95" s="227"/>
      <c r="E95" s="227"/>
      <c r="F95" s="227"/>
      <c r="G95" s="227"/>
      <c r="H95" s="227"/>
      <c r="I95" s="227"/>
      <c r="J95" s="227"/>
      <c r="K95" s="227"/>
      <c r="L95" s="227"/>
      <c r="M95" s="233"/>
      <c r="N95" s="227"/>
      <c r="O95" s="227"/>
      <c r="P95" s="227"/>
      <c r="Q95" s="227"/>
      <c r="R95" s="227"/>
      <c r="S95" s="227"/>
      <c r="T95" s="227"/>
      <c r="U95" s="227"/>
      <c r="V95" s="228"/>
      <c r="W95" s="228"/>
      <c r="X95" s="227"/>
    </row>
    <row r="96" spans="1:24" x14ac:dyDescent="0.2"/>
    <row r="97" spans="3:5" hidden="1" x14ac:dyDescent="0.2"/>
    <row r="98" spans="3:5" hidden="1" x14ac:dyDescent="0.2">
      <c r="C98" s="806" t="s">
        <v>1004</v>
      </c>
    </row>
    <row r="99" spans="3:5" hidden="1" x14ac:dyDescent="0.2">
      <c r="C99" s="31" t="s">
        <v>2012</v>
      </c>
      <c r="E99" s="6" t="s">
        <v>1003</v>
      </c>
    </row>
    <row r="100" spans="3:5" hidden="1" x14ac:dyDescent="0.2">
      <c r="C100" s="31" t="s">
        <v>1602</v>
      </c>
      <c r="E100" s="6" t="s">
        <v>1005</v>
      </c>
    </row>
    <row r="101" spans="3:5" hidden="1" x14ac:dyDescent="0.2"/>
  </sheetData>
  <phoneticPr fontId="9" type="noConversion"/>
  <dataValidations count="1">
    <dataValidation allowBlank="1" showInputMessage="1" showErrorMessage="1" sqref="A1:XFD1048576"/>
  </dataValidations>
  <printOptions horizontalCentered="1"/>
  <pageMargins left="0.51181102362204722" right="0" top="0.19685039370078741" bottom="0" header="0.19685039370078741" footer="0"/>
  <pageSetup scale="95" orientation="portrait" r:id="rId1"/>
  <headerFooter alignWithMargins="0"/>
  <rowBreaks count="1" manualBreakCount="1">
    <brk id="77" min="1" max="2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AD119"/>
  <sheetViews>
    <sheetView showGridLines="0" topLeftCell="A80" zoomScaleNormal="100" workbookViewId="0"/>
  </sheetViews>
  <sheetFormatPr defaultColWidth="0" defaultRowHeight="12.75" zeroHeight="1" x14ac:dyDescent="0.2"/>
  <cols>
    <col min="1" max="1" width="1.7109375" style="217" customWidth="1"/>
    <col min="2" max="2" width="0.85546875" style="20" customWidth="1"/>
    <col min="3" max="3" width="4.28515625" style="21" customWidth="1"/>
    <col min="4" max="4" width="0.85546875" style="20" customWidth="1"/>
    <col min="5" max="5" width="8.7109375" style="20" customWidth="1"/>
    <col min="6" max="8" width="3.7109375" style="20" hidden="1" customWidth="1"/>
    <col min="9" max="9" width="8.7109375" style="20" hidden="1" customWidth="1"/>
    <col min="10" max="12" width="3.7109375" style="20" hidden="1" customWidth="1"/>
    <col min="13" max="13" width="22.7109375" style="20" customWidth="1"/>
    <col min="14" max="14" width="5.7109375" style="20" customWidth="1"/>
    <col min="15" max="18" width="8.7109375" style="20" customWidth="1"/>
    <col min="19" max="19" width="8.7109375" style="20" hidden="1" customWidth="1"/>
    <col min="20" max="20" width="0.85546875" style="20" customWidth="1"/>
    <col min="21" max="21" width="14.7109375" style="23" customWidth="1"/>
    <col min="22" max="22" width="0.85546875" style="20" customWidth="1"/>
    <col min="23" max="23" width="2.7109375" style="20" customWidth="1"/>
    <col min="24" max="16384" width="0" style="20" hidden="1"/>
  </cols>
  <sheetData>
    <row r="1" spans="1:30" s="207" customFormat="1" ht="9.9499999999999993" customHeight="1" x14ac:dyDescent="0.2">
      <c r="A1" s="799"/>
      <c r="B1" s="201"/>
      <c r="C1" s="796" t="s">
        <v>2857</v>
      </c>
      <c r="D1" s="201"/>
      <c r="E1" s="162"/>
      <c r="F1" s="203" t="s">
        <v>2419</v>
      </c>
      <c r="G1" s="203" t="s">
        <v>2419</v>
      </c>
      <c r="H1" s="203" t="s">
        <v>2419</v>
      </c>
      <c r="I1" s="162" t="s">
        <v>1188</v>
      </c>
      <c r="J1" s="203" t="s">
        <v>2419</v>
      </c>
      <c r="K1" s="203" t="s">
        <v>2419</v>
      </c>
      <c r="L1" s="203" t="s">
        <v>2419</v>
      </c>
      <c r="M1" s="204"/>
      <c r="N1" s="203"/>
      <c r="O1" s="203"/>
      <c r="P1" s="203"/>
      <c r="Q1" s="203"/>
      <c r="R1" s="203"/>
      <c r="S1" s="203" t="s">
        <v>738</v>
      </c>
      <c r="T1" s="203"/>
      <c r="U1" s="824">
        <v>42893.551107870371</v>
      </c>
      <c r="V1" s="203"/>
    </row>
    <row r="2" spans="1:30" s="150" customFormat="1" ht="6" customHeight="1" x14ac:dyDescent="0.2">
      <c r="A2" s="213"/>
      <c r="B2" s="1258"/>
      <c r="C2" s="1218" t="s">
        <v>2703</v>
      </c>
      <c r="D2" s="1259"/>
      <c r="E2" s="1258"/>
      <c r="F2" s="1260"/>
      <c r="G2" s="1262"/>
      <c r="H2" s="1261"/>
      <c r="I2" s="1261"/>
      <c r="J2" s="1262"/>
      <c r="K2" s="1260"/>
      <c r="L2" s="1262"/>
      <c r="M2" s="1261"/>
      <c r="N2" s="1261"/>
      <c r="O2" s="1261"/>
      <c r="P2" s="1261"/>
      <c r="Q2" s="1261"/>
      <c r="R2" s="1261"/>
      <c r="S2" s="1261"/>
      <c r="T2" s="1261"/>
      <c r="U2" s="1278"/>
      <c r="V2" s="1261"/>
    </row>
    <row r="3" spans="1:30" s="151" customFormat="1" ht="17.100000000000001" customHeight="1" x14ac:dyDescent="0.2">
      <c r="A3" s="209"/>
      <c r="B3" s="1264"/>
      <c r="C3" s="1220" t="s">
        <v>2860</v>
      </c>
      <c r="D3" s="1265"/>
      <c r="E3" s="1264"/>
      <c r="F3" s="1266"/>
      <c r="G3" s="1268"/>
      <c r="H3" s="1267"/>
      <c r="I3" s="1267"/>
      <c r="J3" s="1268"/>
      <c r="K3" s="1266"/>
      <c r="L3" s="1268"/>
      <c r="M3" s="1267"/>
      <c r="N3" s="1267"/>
      <c r="O3" s="1267"/>
      <c r="P3" s="1267"/>
      <c r="Q3" s="1267"/>
      <c r="R3" s="1267"/>
      <c r="S3" s="1267"/>
      <c r="T3" s="1267"/>
      <c r="U3" s="1223" t="s">
        <v>551</v>
      </c>
      <c r="V3" s="1267"/>
    </row>
    <row r="4" spans="1:30" s="146" customFormat="1" ht="15" customHeight="1" x14ac:dyDescent="0.2">
      <c r="A4" s="162"/>
      <c r="B4" s="1224"/>
      <c r="C4" s="1225" t="s">
        <v>2861</v>
      </c>
      <c r="D4" s="1226"/>
      <c r="E4" s="1227"/>
      <c r="F4" s="1269"/>
      <c r="G4" s="1271"/>
      <c r="H4" s="1270"/>
      <c r="I4" s="1270"/>
      <c r="J4" s="1271"/>
      <c r="K4" s="1272"/>
      <c r="L4" s="1272"/>
      <c r="M4" s="1269"/>
      <c r="N4" s="1269"/>
      <c r="O4" s="1269"/>
      <c r="P4" s="1269"/>
      <c r="Q4" s="1269"/>
      <c r="R4" s="1269"/>
      <c r="S4" s="1269"/>
      <c r="T4" s="1269"/>
      <c r="U4" s="1229" t="s">
        <v>1433</v>
      </c>
      <c r="V4" s="1272"/>
      <c r="AD4" s="188"/>
    </row>
    <row r="5" spans="1:30" s="146" customFormat="1" ht="11.1" customHeight="1" x14ac:dyDescent="0.2">
      <c r="A5" s="162"/>
      <c r="B5" s="1227"/>
      <c r="C5" s="1230" t="s">
        <v>2862</v>
      </c>
      <c r="D5" s="1227"/>
      <c r="E5" s="1227"/>
      <c r="F5" s="1270"/>
      <c r="G5" s="1273"/>
      <c r="H5" s="1270"/>
      <c r="I5" s="1270"/>
      <c r="J5" s="1270"/>
      <c r="K5" s="1270"/>
      <c r="L5" s="1270"/>
      <c r="M5" s="1279"/>
      <c r="N5" s="1269"/>
      <c r="O5" s="1269"/>
      <c r="P5" s="1269"/>
      <c r="Q5" s="1269"/>
      <c r="R5" s="1269"/>
      <c r="S5" s="1269"/>
      <c r="T5" s="1269"/>
      <c r="U5" s="1233" t="s">
        <v>2863</v>
      </c>
      <c r="V5" s="1272"/>
      <c r="AD5" s="133"/>
    </row>
    <row r="6" spans="1:30" s="166" customFormat="1" ht="17.100000000000001" hidden="1" customHeight="1" x14ac:dyDescent="0.2">
      <c r="A6" s="209"/>
      <c r="B6" s="1264"/>
      <c r="C6" s="1220" t="s">
        <v>2864</v>
      </c>
      <c r="D6" s="1265"/>
      <c r="E6" s="1264"/>
      <c r="F6" s="1266"/>
      <c r="G6" s="1280"/>
      <c r="H6" s="1267"/>
      <c r="I6" s="1267"/>
      <c r="J6" s="1274"/>
      <c r="K6" s="1266"/>
      <c r="L6" s="1268"/>
      <c r="M6" s="1267"/>
      <c r="N6" s="1267"/>
      <c r="O6" s="1267"/>
      <c r="P6" s="1267"/>
      <c r="Q6" s="1267"/>
      <c r="R6" s="1267"/>
      <c r="S6" s="1267"/>
      <c r="T6" s="1267"/>
      <c r="U6" s="1223" t="s">
        <v>552</v>
      </c>
      <c r="V6" s="1267"/>
    </row>
    <row r="7" spans="1:30" s="167" customFormat="1" ht="15" hidden="1" customHeight="1" x14ac:dyDescent="0.2">
      <c r="A7" s="162"/>
      <c r="B7" s="1224"/>
      <c r="C7" s="1225" t="s">
        <v>2865</v>
      </c>
      <c r="D7" s="1226"/>
      <c r="E7" s="1227"/>
      <c r="F7" s="1269"/>
      <c r="G7" s="1281"/>
      <c r="H7" s="1270"/>
      <c r="I7" s="1270"/>
      <c r="J7" s="1271"/>
      <c r="K7" s="1272"/>
      <c r="L7" s="1272"/>
      <c r="M7" s="1269"/>
      <c r="N7" s="1269"/>
      <c r="O7" s="1269"/>
      <c r="P7" s="1269"/>
      <c r="Q7" s="1269"/>
      <c r="R7" s="1269"/>
      <c r="S7" s="1269"/>
      <c r="T7" s="1269"/>
      <c r="U7" s="1229"/>
      <c r="V7" s="1272"/>
      <c r="AD7" s="191"/>
    </row>
    <row r="8" spans="1:30" s="167" customFormat="1" ht="11.1" hidden="1" customHeight="1" x14ac:dyDescent="0.2">
      <c r="A8" s="162"/>
      <c r="B8" s="1227"/>
      <c r="C8" s="1230" t="s">
        <v>2866</v>
      </c>
      <c r="D8" s="1227"/>
      <c r="E8" s="1227"/>
      <c r="F8" s="1270"/>
      <c r="G8" s="1273"/>
      <c r="H8" s="1270"/>
      <c r="I8" s="1270"/>
      <c r="J8" s="1270"/>
      <c r="K8" s="1270"/>
      <c r="L8" s="1270"/>
      <c r="M8" s="1279"/>
      <c r="N8" s="1269"/>
      <c r="O8" s="1269"/>
      <c r="P8" s="1269"/>
      <c r="Q8" s="1269"/>
      <c r="R8" s="1269"/>
      <c r="S8" s="1269"/>
      <c r="T8" s="1269"/>
      <c r="U8" s="1233" t="s">
        <v>2867</v>
      </c>
      <c r="V8" s="1272"/>
      <c r="AD8" s="168"/>
    </row>
    <row r="9" spans="1:30" s="168" customFormat="1" ht="3.95" customHeight="1" x14ac:dyDescent="0.2">
      <c r="A9" s="131"/>
      <c r="B9" s="1221"/>
      <c r="C9" s="1221"/>
      <c r="D9" s="1219"/>
      <c r="E9" s="1219"/>
      <c r="F9" s="1275"/>
      <c r="G9" s="1275"/>
      <c r="H9" s="1275"/>
      <c r="I9" s="1275"/>
      <c r="J9" s="1275"/>
      <c r="K9" s="1275"/>
      <c r="L9" s="1275"/>
      <c r="M9" s="1282"/>
      <c r="N9" s="1276"/>
      <c r="O9" s="1277"/>
      <c r="P9" s="1277"/>
      <c r="Q9" s="1277"/>
      <c r="R9" s="1277"/>
      <c r="S9" s="1277"/>
      <c r="T9" s="1277"/>
      <c r="U9" s="1277"/>
      <c r="V9" s="1277"/>
    </row>
    <row r="10" spans="1:30" s="4" customFormat="1" ht="5.0999999999999996" customHeight="1" x14ac:dyDescent="0.2">
      <c r="A10" s="224"/>
      <c r="B10" s="227"/>
      <c r="C10" s="197"/>
      <c r="D10" s="227"/>
      <c r="E10" s="227"/>
      <c r="F10" s="227"/>
      <c r="G10" s="227"/>
      <c r="H10" s="227"/>
      <c r="I10" s="227"/>
      <c r="J10" s="227"/>
      <c r="K10" s="227"/>
      <c r="L10" s="227"/>
      <c r="M10" s="227"/>
      <c r="N10" s="227"/>
      <c r="O10" s="227"/>
      <c r="P10" s="227"/>
      <c r="Q10" s="227"/>
      <c r="R10" s="227"/>
      <c r="S10" s="227"/>
      <c r="T10" s="227"/>
      <c r="U10" s="408"/>
      <c r="V10" s="227"/>
    </row>
    <row r="11" spans="1:30" s="4" customFormat="1" ht="12" customHeight="1" x14ac:dyDescent="0.2">
      <c r="A11" s="224"/>
      <c r="B11" s="227"/>
      <c r="C11" s="197"/>
      <c r="D11" s="227"/>
      <c r="E11" s="194" t="s">
        <v>397</v>
      </c>
      <c r="F11" s="193"/>
      <c r="G11" s="193"/>
      <c r="H11" s="193"/>
      <c r="I11" s="194"/>
      <c r="J11" s="193"/>
      <c r="K11" s="193"/>
      <c r="L11" s="193"/>
      <c r="M11" s="227"/>
      <c r="N11" s="227"/>
      <c r="O11" s="227"/>
      <c r="P11" s="227"/>
      <c r="Q11" s="227"/>
      <c r="R11" s="227"/>
      <c r="S11" s="227"/>
      <c r="T11" s="227"/>
      <c r="U11" s="274"/>
      <c r="V11" s="258"/>
    </row>
    <row r="12" spans="1:30" s="4" customFormat="1" ht="5.0999999999999996" customHeight="1" x14ac:dyDescent="0.2">
      <c r="A12" s="224"/>
      <c r="B12" s="227"/>
      <c r="C12" s="197"/>
      <c r="D12" s="227"/>
      <c r="E12" s="193"/>
      <c r="F12" s="193"/>
      <c r="G12" s="193"/>
      <c r="H12" s="193"/>
      <c r="I12" s="193"/>
      <c r="J12" s="193"/>
      <c r="K12" s="193"/>
      <c r="L12" s="193"/>
      <c r="M12" s="227"/>
      <c r="N12" s="227"/>
      <c r="O12" s="227"/>
      <c r="P12" s="227"/>
      <c r="Q12" s="227"/>
      <c r="R12" s="227"/>
      <c r="S12" s="227"/>
      <c r="T12" s="227"/>
      <c r="U12" s="274"/>
      <c r="V12" s="258"/>
    </row>
    <row r="13" spans="1:30" s="4" customFormat="1" ht="12" customHeight="1" x14ac:dyDescent="0.2">
      <c r="A13" s="224"/>
      <c r="B13" s="227"/>
      <c r="C13" s="197"/>
      <c r="D13" s="227"/>
      <c r="E13" s="194" t="s">
        <v>1220</v>
      </c>
      <c r="F13" s="193"/>
      <c r="G13" s="193"/>
      <c r="H13" s="193"/>
      <c r="I13" s="194"/>
      <c r="J13" s="193"/>
      <c r="K13" s="193"/>
      <c r="L13" s="193"/>
      <c r="M13" s="227"/>
      <c r="N13" s="227"/>
      <c r="O13" s="227"/>
      <c r="P13" s="227"/>
      <c r="Q13" s="227"/>
      <c r="R13" s="227"/>
      <c r="S13" s="227"/>
      <c r="T13" s="227"/>
      <c r="U13" s="274"/>
      <c r="V13" s="258"/>
    </row>
    <row r="14" spans="1:30" s="4" customFormat="1" ht="9.9499999999999993" customHeight="1" x14ac:dyDescent="0.2">
      <c r="A14" s="224"/>
      <c r="B14" s="227"/>
      <c r="C14" s="197"/>
      <c r="D14" s="227"/>
      <c r="E14" s="193"/>
      <c r="F14" s="193"/>
      <c r="G14" s="193"/>
      <c r="H14" s="193"/>
      <c r="I14" s="193"/>
      <c r="J14" s="193"/>
      <c r="K14" s="193"/>
      <c r="L14" s="193"/>
      <c r="M14" s="227"/>
      <c r="N14" s="227"/>
      <c r="O14" s="227"/>
      <c r="P14" s="227"/>
      <c r="Q14" s="227"/>
      <c r="R14" s="193"/>
      <c r="S14" s="193"/>
      <c r="T14" s="227"/>
      <c r="U14" s="247">
        <v>1</v>
      </c>
      <c r="V14" s="266"/>
    </row>
    <row r="15" spans="1:30" s="4" customFormat="1" ht="12" customHeight="1" x14ac:dyDescent="0.2">
      <c r="A15" s="224"/>
      <c r="B15" s="227"/>
      <c r="C15" s="197"/>
      <c r="D15" s="227"/>
      <c r="E15" s="313" t="s">
        <v>1262</v>
      </c>
      <c r="F15" s="194"/>
      <c r="G15" s="194"/>
      <c r="H15" s="194"/>
      <c r="I15" s="313"/>
      <c r="J15" s="194"/>
      <c r="K15" s="194"/>
      <c r="L15" s="194"/>
      <c r="M15" s="234"/>
      <c r="N15" s="234"/>
      <c r="O15" s="234"/>
      <c r="P15" s="234"/>
      <c r="Q15" s="234"/>
      <c r="R15" s="194"/>
      <c r="S15" s="194"/>
      <c r="T15" s="227"/>
      <c r="U15" s="248" t="s">
        <v>1476</v>
      </c>
      <c r="V15" s="227"/>
    </row>
    <row r="16" spans="1:30" s="4" customFormat="1" ht="12" customHeight="1" x14ac:dyDescent="0.2">
      <c r="A16" s="224"/>
      <c r="B16" s="227"/>
      <c r="C16" s="197" t="s">
        <v>1761</v>
      </c>
      <c r="D16" s="227"/>
      <c r="E16" s="314" t="s">
        <v>853</v>
      </c>
      <c r="F16" s="193"/>
      <c r="G16" s="193"/>
      <c r="H16" s="193"/>
      <c r="I16" s="314"/>
      <c r="J16" s="193"/>
      <c r="K16" s="193"/>
      <c r="L16" s="193"/>
      <c r="M16" s="227"/>
      <c r="N16" s="193"/>
      <c r="O16" s="193"/>
      <c r="P16" s="193"/>
      <c r="Q16" s="193"/>
      <c r="R16" s="193"/>
      <c r="S16" s="193"/>
      <c r="T16" s="227" t="s">
        <v>1625</v>
      </c>
      <c r="U16" s="111"/>
      <c r="V16" s="227"/>
    </row>
    <row r="17" spans="1:22" s="4" customFormat="1" ht="12" customHeight="1" x14ac:dyDescent="0.2">
      <c r="A17" s="224"/>
      <c r="B17" s="227"/>
      <c r="C17" s="197" t="s">
        <v>992</v>
      </c>
      <c r="D17" s="227"/>
      <c r="E17" s="314" t="s">
        <v>2650</v>
      </c>
      <c r="F17" s="193"/>
      <c r="G17" s="193"/>
      <c r="H17" s="193"/>
      <c r="I17" s="314"/>
      <c r="J17" s="193"/>
      <c r="K17" s="193"/>
      <c r="L17" s="193"/>
      <c r="M17" s="227"/>
      <c r="N17" s="193"/>
      <c r="O17" s="193"/>
      <c r="P17" s="193"/>
      <c r="Q17" s="193"/>
      <c r="R17" s="193"/>
      <c r="S17" s="193"/>
      <c r="T17" s="227" t="s">
        <v>1625</v>
      </c>
      <c r="U17" s="111"/>
      <c r="V17" s="227"/>
    </row>
    <row r="18" spans="1:22" s="4" customFormat="1" ht="12" customHeight="1" x14ac:dyDescent="0.2">
      <c r="A18" s="224"/>
      <c r="B18" s="227"/>
      <c r="C18" s="197" t="s">
        <v>2801</v>
      </c>
      <c r="D18" s="227"/>
      <c r="E18" s="314" t="s">
        <v>2181</v>
      </c>
      <c r="F18" s="193"/>
      <c r="G18" s="193"/>
      <c r="H18" s="193"/>
      <c r="I18" s="314"/>
      <c r="J18" s="193"/>
      <c r="K18" s="193"/>
      <c r="L18" s="193"/>
      <c r="M18" s="227"/>
      <c r="N18" s="193"/>
      <c r="O18" s="193"/>
      <c r="P18" s="193"/>
      <c r="Q18" s="193"/>
      <c r="R18" s="193"/>
      <c r="S18" s="193"/>
      <c r="T18" s="227" t="s">
        <v>1625</v>
      </c>
      <c r="U18" s="111"/>
      <c r="V18" s="227"/>
    </row>
    <row r="19" spans="1:22" s="4" customFormat="1" ht="12" customHeight="1" x14ac:dyDescent="0.2">
      <c r="A19" s="224"/>
      <c r="B19" s="227"/>
      <c r="C19" s="197" t="s">
        <v>993</v>
      </c>
      <c r="D19" s="227"/>
      <c r="E19" s="314" t="s">
        <v>633</v>
      </c>
      <c r="F19" s="193"/>
      <c r="G19" s="193"/>
      <c r="H19" s="193"/>
      <c r="I19" s="314"/>
      <c r="J19" s="193"/>
      <c r="K19" s="193"/>
      <c r="L19" s="193"/>
      <c r="M19" s="227"/>
      <c r="N19" s="193"/>
      <c r="O19" s="193"/>
      <c r="P19" s="193"/>
      <c r="Q19" s="193"/>
      <c r="R19" s="193"/>
      <c r="S19" s="193"/>
      <c r="T19" s="227" t="s">
        <v>1625</v>
      </c>
      <c r="U19" s="111"/>
      <c r="V19" s="227"/>
    </row>
    <row r="20" spans="1:22" s="4" customFormat="1" ht="12" customHeight="1" x14ac:dyDescent="0.2">
      <c r="A20" s="224"/>
      <c r="B20" s="227"/>
      <c r="C20" s="197" t="s">
        <v>2802</v>
      </c>
      <c r="D20" s="227"/>
      <c r="E20" s="314" t="s">
        <v>2241</v>
      </c>
      <c r="F20" s="193"/>
      <c r="G20" s="193"/>
      <c r="H20" s="193"/>
      <c r="I20" s="314"/>
      <c r="J20" s="193"/>
      <c r="K20" s="193"/>
      <c r="L20" s="193"/>
      <c r="M20" s="227"/>
      <c r="N20" s="193"/>
      <c r="O20" s="193"/>
      <c r="P20" s="193"/>
      <c r="Q20" s="193"/>
      <c r="R20" s="193"/>
      <c r="S20" s="193"/>
      <c r="T20" s="227" t="s">
        <v>1625</v>
      </c>
      <c r="U20" s="111"/>
      <c r="V20" s="227"/>
    </row>
    <row r="21" spans="1:22" s="4" customFormat="1" ht="12" customHeight="1" x14ac:dyDescent="0.2">
      <c r="A21" s="224"/>
      <c r="B21" s="227"/>
      <c r="C21" s="197" t="s">
        <v>994</v>
      </c>
      <c r="D21" s="227"/>
      <c r="E21" s="314" t="s">
        <v>2780</v>
      </c>
      <c r="F21" s="193"/>
      <c r="G21" s="193"/>
      <c r="H21" s="193"/>
      <c r="I21" s="314"/>
      <c r="J21" s="193"/>
      <c r="K21" s="193"/>
      <c r="L21" s="193"/>
      <c r="M21" s="227"/>
      <c r="N21" s="193"/>
      <c r="O21" s="193"/>
      <c r="P21" s="193"/>
      <c r="Q21" s="193"/>
      <c r="R21" s="193"/>
      <c r="S21" s="193"/>
      <c r="T21" s="227" t="s">
        <v>1625</v>
      </c>
      <c r="U21" s="111"/>
      <c r="V21" s="227"/>
    </row>
    <row r="22" spans="1:22" s="4" customFormat="1" ht="12" customHeight="1" x14ac:dyDescent="0.2">
      <c r="A22" s="224"/>
      <c r="B22" s="227"/>
      <c r="C22" s="197" t="s">
        <v>2803</v>
      </c>
      <c r="D22" s="227"/>
      <c r="E22" s="314" t="s">
        <v>991</v>
      </c>
      <c r="F22" s="193"/>
      <c r="G22" s="193"/>
      <c r="H22" s="193"/>
      <c r="I22" s="314"/>
      <c r="J22" s="193"/>
      <c r="K22" s="193"/>
      <c r="L22" s="193"/>
      <c r="M22" s="227"/>
      <c r="N22" s="193"/>
      <c r="O22" s="193"/>
      <c r="P22" s="193"/>
      <c r="Q22" s="193"/>
      <c r="R22" s="193"/>
      <c r="S22" s="193"/>
      <c r="T22" s="227" t="s">
        <v>1625</v>
      </c>
      <c r="U22" s="111"/>
      <c r="V22" s="227"/>
    </row>
    <row r="23" spans="1:22" s="4" customFormat="1" ht="12" customHeight="1" x14ac:dyDescent="0.2">
      <c r="A23" s="224"/>
      <c r="B23" s="227"/>
      <c r="C23" s="197" t="s">
        <v>117</v>
      </c>
      <c r="D23" s="227"/>
      <c r="E23" s="314" t="s">
        <v>554</v>
      </c>
      <c r="F23" s="193"/>
      <c r="G23" s="193"/>
      <c r="H23" s="193"/>
      <c r="I23" s="314"/>
      <c r="J23" s="193"/>
      <c r="K23" s="193"/>
      <c r="L23" s="193"/>
      <c r="M23" s="227"/>
      <c r="N23" s="193"/>
      <c r="O23" s="193"/>
      <c r="P23" s="193"/>
      <c r="Q23" s="193"/>
      <c r="R23" s="193"/>
      <c r="S23" s="193"/>
      <c r="T23" s="227" t="s">
        <v>1625</v>
      </c>
      <c r="U23" s="111"/>
      <c r="V23" s="227"/>
    </row>
    <row r="24" spans="1:22" s="4" customFormat="1" ht="12" customHeight="1" x14ac:dyDescent="0.2">
      <c r="A24" s="224"/>
      <c r="B24" s="227"/>
      <c r="C24" s="197" t="s">
        <v>2804</v>
      </c>
      <c r="D24" s="227"/>
      <c r="E24" s="314" t="s">
        <v>1331</v>
      </c>
      <c r="F24" s="193"/>
      <c r="G24" s="193"/>
      <c r="H24" s="193"/>
      <c r="I24" s="314"/>
      <c r="J24" s="193"/>
      <c r="K24" s="193"/>
      <c r="L24" s="193"/>
      <c r="M24" s="227"/>
      <c r="N24" s="193"/>
      <c r="O24" s="193"/>
      <c r="P24" s="193"/>
      <c r="Q24" s="193"/>
      <c r="R24" s="193"/>
      <c r="S24" s="193"/>
      <c r="T24" s="227" t="s">
        <v>1625</v>
      </c>
      <c r="U24" s="111"/>
      <c r="V24" s="227"/>
    </row>
    <row r="25" spans="1:22" s="4" customFormat="1" ht="12" customHeight="1" x14ac:dyDescent="0.2">
      <c r="A25" s="224"/>
      <c r="B25" s="227"/>
      <c r="C25" s="197" t="s">
        <v>118</v>
      </c>
      <c r="D25" s="227"/>
      <c r="E25" s="314" t="s">
        <v>1502</v>
      </c>
      <c r="F25" s="193"/>
      <c r="G25" s="193"/>
      <c r="H25" s="193"/>
      <c r="I25" s="314"/>
      <c r="J25" s="193"/>
      <c r="K25" s="193"/>
      <c r="L25" s="193"/>
      <c r="M25" s="227"/>
      <c r="N25" s="193"/>
      <c r="O25" s="193"/>
      <c r="P25" s="193"/>
      <c r="Q25" s="193"/>
      <c r="R25" s="193"/>
      <c r="S25" s="193"/>
      <c r="T25" s="227" t="s">
        <v>1625</v>
      </c>
      <c r="U25" s="111"/>
      <c r="V25" s="227"/>
    </row>
    <row r="26" spans="1:22" s="4" customFormat="1" ht="12" customHeight="1" x14ac:dyDescent="0.2">
      <c r="A26" s="224"/>
      <c r="B26" s="227"/>
      <c r="C26" s="197" t="s">
        <v>1874</v>
      </c>
      <c r="D26" s="227"/>
      <c r="E26" s="314" t="s">
        <v>1772</v>
      </c>
      <c r="F26" s="193"/>
      <c r="G26" s="193"/>
      <c r="H26" s="193"/>
      <c r="I26" s="314"/>
      <c r="J26" s="193"/>
      <c r="K26" s="193"/>
      <c r="L26" s="193"/>
      <c r="M26" s="227"/>
      <c r="N26" s="193"/>
      <c r="O26" s="193"/>
      <c r="P26" s="193"/>
      <c r="Q26" s="193"/>
      <c r="R26" s="193"/>
      <c r="S26" s="193"/>
      <c r="T26" s="227" t="s">
        <v>1625</v>
      </c>
      <c r="U26" s="111"/>
      <c r="V26" s="227"/>
    </row>
    <row r="27" spans="1:22" s="4" customFormat="1" ht="12" customHeight="1" x14ac:dyDescent="0.2">
      <c r="A27" s="224"/>
      <c r="B27" s="227"/>
      <c r="C27" s="197" t="s">
        <v>452</v>
      </c>
      <c r="D27" s="227"/>
      <c r="E27" s="314" t="s">
        <v>1692</v>
      </c>
      <c r="F27" s="193"/>
      <c r="G27" s="193"/>
      <c r="H27" s="193"/>
      <c r="I27" s="314"/>
      <c r="J27" s="193"/>
      <c r="K27" s="193"/>
      <c r="L27" s="193"/>
      <c r="M27" s="227"/>
      <c r="N27" s="193"/>
      <c r="O27" s="193"/>
      <c r="P27" s="193"/>
      <c r="Q27" s="193"/>
      <c r="R27" s="193"/>
      <c r="S27" s="193"/>
      <c r="T27" s="227" t="s">
        <v>1625</v>
      </c>
      <c r="U27" s="111"/>
      <c r="V27" s="227"/>
    </row>
    <row r="28" spans="1:22" s="4" customFormat="1" ht="12" customHeight="1" x14ac:dyDescent="0.2">
      <c r="A28" s="224"/>
      <c r="B28" s="227"/>
      <c r="C28" s="992" t="s">
        <v>1436</v>
      </c>
      <c r="D28" s="993"/>
      <c r="E28" s="996" t="s">
        <v>2274</v>
      </c>
      <c r="F28" s="995"/>
      <c r="G28" s="995"/>
      <c r="H28" s="995"/>
      <c r="I28" s="996"/>
      <c r="J28" s="995"/>
      <c r="K28" s="995"/>
      <c r="L28" s="995"/>
      <c r="M28" s="993"/>
      <c r="N28" s="995"/>
      <c r="O28" s="995"/>
      <c r="P28" s="193"/>
      <c r="Q28" s="193"/>
      <c r="R28" s="193"/>
      <c r="S28" s="193"/>
      <c r="T28" s="227" t="s">
        <v>1625</v>
      </c>
      <c r="U28" s="111"/>
      <c r="V28" s="227"/>
    </row>
    <row r="29" spans="1:22" s="4" customFormat="1" ht="12" customHeight="1" x14ac:dyDescent="0.2">
      <c r="A29" s="224"/>
      <c r="B29" s="227"/>
      <c r="C29" s="197" t="s">
        <v>908</v>
      </c>
      <c r="D29" s="227"/>
      <c r="E29" s="314" t="s">
        <v>1369</v>
      </c>
      <c r="F29" s="193"/>
      <c r="G29" s="193"/>
      <c r="H29" s="193"/>
      <c r="I29" s="314" t="s">
        <v>492</v>
      </c>
      <c r="J29" s="193"/>
      <c r="K29" s="193"/>
      <c r="L29" s="193"/>
      <c r="M29" s="110"/>
      <c r="N29" s="193" t="s">
        <v>247</v>
      </c>
      <c r="O29" s="193"/>
      <c r="P29" s="193"/>
      <c r="Q29" s="193"/>
      <c r="R29" s="193"/>
      <c r="S29" s="193"/>
      <c r="T29" s="227" t="s">
        <v>1625</v>
      </c>
      <c r="U29" s="111"/>
      <c r="V29" s="227"/>
    </row>
    <row r="30" spans="1:22" s="4" customFormat="1" ht="12" customHeight="1" x14ac:dyDescent="0.2">
      <c r="A30" s="224"/>
      <c r="B30" s="227"/>
      <c r="C30" s="197" t="s">
        <v>1609</v>
      </c>
      <c r="D30" s="227"/>
      <c r="E30" s="196"/>
      <c r="F30" s="196"/>
      <c r="G30" s="196"/>
      <c r="H30" s="196"/>
      <c r="I30" s="196"/>
      <c r="J30" s="196"/>
      <c r="K30" s="196"/>
      <c r="L30" s="196"/>
      <c r="M30" s="237"/>
      <c r="N30" s="196"/>
      <c r="O30" s="196"/>
      <c r="P30" s="196"/>
      <c r="Q30" s="196"/>
      <c r="R30" s="196" t="s">
        <v>796</v>
      </c>
      <c r="S30" s="196" t="s">
        <v>1682</v>
      </c>
      <c r="T30" s="237"/>
      <c r="U30" s="334">
        <v>0</v>
      </c>
      <c r="V30" s="227"/>
    </row>
    <row r="31" spans="1:22" s="4" customFormat="1" ht="12" customHeight="1" x14ac:dyDescent="0.2">
      <c r="A31" s="224"/>
      <c r="B31" s="227"/>
      <c r="C31" s="197"/>
      <c r="D31" s="227"/>
      <c r="E31" s="313" t="s">
        <v>347</v>
      </c>
      <c r="F31" s="194"/>
      <c r="G31" s="194"/>
      <c r="H31" s="194"/>
      <c r="I31" s="313"/>
      <c r="J31" s="194"/>
      <c r="K31" s="194"/>
      <c r="L31" s="194"/>
      <c r="M31" s="234"/>
      <c r="N31" s="194"/>
      <c r="O31" s="194"/>
      <c r="P31" s="194"/>
      <c r="Q31" s="194"/>
      <c r="R31" s="193"/>
      <c r="S31" s="194"/>
      <c r="T31" s="227"/>
      <c r="U31" s="394"/>
      <c r="V31" s="227"/>
    </row>
    <row r="32" spans="1:22" s="4" customFormat="1" ht="12" customHeight="1" x14ac:dyDescent="0.2">
      <c r="A32" s="224"/>
      <c r="B32" s="227"/>
      <c r="C32" s="197" t="s">
        <v>123</v>
      </c>
      <c r="D32" s="227"/>
      <c r="E32" s="314" t="s">
        <v>2773</v>
      </c>
      <c r="F32" s="193"/>
      <c r="G32" s="193"/>
      <c r="H32" s="193"/>
      <c r="I32" s="314"/>
      <c r="J32" s="193"/>
      <c r="K32" s="193"/>
      <c r="L32" s="193"/>
      <c r="M32" s="227"/>
      <c r="N32" s="193"/>
      <c r="O32" s="193"/>
      <c r="P32" s="193"/>
      <c r="Q32" s="193"/>
      <c r="R32" s="193"/>
      <c r="S32" s="193"/>
      <c r="T32" s="227" t="s">
        <v>1625</v>
      </c>
      <c r="U32" s="334">
        <v>45867</v>
      </c>
      <c r="V32" s="227"/>
    </row>
    <row r="33" spans="1:22" s="4" customFormat="1" ht="12" customHeight="1" x14ac:dyDescent="0.2">
      <c r="A33" s="224"/>
      <c r="B33" s="227"/>
      <c r="C33" s="197" t="s">
        <v>124</v>
      </c>
      <c r="D33" s="227"/>
      <c r="E33" s="314" t="s">
        <v>1094</v>
      </c>
      <c r="F33" s="193"/>
      <c r="G33" s="193"/>
      <c r="H33" s="193"/>
      <c r="I33" s="314"/>
      <c r="J33" s="193"/>
      <c r="K33" s="193"/>
      <c r="L33" s="193"/>
      <c r="M33" s="227"/>
      <c r="N33" s="193"/>
      <c r="O33" s="193"/>
      <c r="P33" s="193"/>
      <c r="Q33" s="193"/>
      <c r="R33" s="193"/>
      <c r="S33" s="193"/>
      <c r="T33" s="227" t="s">
        <v>1625</v>
      </c>
      <c r="U33" s="334">
        <v>0</v>
      </c>
      <c r="V33" s="227"/>
    </row>
    <row r="34" spans="1:22" s="1017" customFormat="1" ht="12" customHeight="1" x14ac:dyDescent="0.2">
      <c r="A34" s="1016"/>
      <c r="B34" s="1009"/>
      <c r="C34" s="992" t="s">
        <v>125</v>
      </c>
      <c r="D34" s="993"/>
      <c r="E34" s="996" t="s">
        <v>1691</v>
      </c>
      <c r="F34" s="995"/>
      <c r="G34" s="995"/>
      <c r="H34" s="995"/>
      <c r="I34" s="996"/>
      <c r="J34" s="995"/>
      <c r="K34" s="995"/>
      <c r="L34" s="995"/>
      <c r="M34" s="993"/>
      <c r="N34" s="995"/>
      <c r="O34" s="995"/>
      <c r="P34" s="995"/>
      <c r="Q34" s="995"/>
      <c r="R34" s="995"/>
      <c r="S34" s="1010"/>
      <c r="T34" s="1009"/>
      <c r="U34" s="1152">
        <v>0</v>
      </c>
      <c r="V34" s="1009"/>
    </row>
    <row r="35" spans="1:22" s="4" customFormat="1" ht="12" customHeight="1" x14ac:dyDescent="0.2">
      <c r="A35" s="224"/>
      <c r="B35" s="227"/>
      <c r="C35" s="197" t="s">
        <v>1610</v>
      </c>
      <c r="D35" s="227"/>
      <c r="E35" s="196"/>
      <c r="F35" s="196"/>
      <c r="G35" s="196"/>
      <c r="H35" s="196"/>
      <c r="I35" s="196"/>
      <c r="J35" s="196"/>
      <c r="K35" s="196"/>
      <c r="L35" s="196"/>
      <c r="M35" s="237"/>
      <c r="N35" s="196"/>
      <c r="O35" s="196"/>
      <c r="P35" s="196"/>
      <c r="Q35" s="196"/>
      <c r="R35" s="196" t="s">
        <v>796</v>
      </c>
      <c r="S35" s="196" t="s">
        <v>1682</v>
      </c>
      <c r="T35" s="237"/>
      <c r="U35" s="334">
        <v>45867</v>
      </c>
      <c r="V35" s="227"/>
    </row>
    <row r="36" spans="1:22" s="4" customFormat="1" ht="5.0999999999999996" customHeight="1" x14ac:dyDescent="0.2">
      <c r="A36" s="224"/>
      <c r="B36" s="227"/>
      <c r="C36" s="197"/>
      <c r="D36" s="227"/>
      <c r="E36" s="196"/>
      <c r="F36" s="196"/>
      <c r="G36" s="196"/>
      <c r="H36" s="196"/>
      <c r="I36" s="196"/>
      <c r="J36" s="196"/>
      <c r="K36" s="196"/>
      <c r="L36" s="196"/>
      <c r="M36" s="237"/>
      <c r="N36" s="196"/>
      <c r="O36" s="196"/>
      <c r="P36" s="196"/>
      <c r="Q36" s="196"/>
      <c r="R36" s="193"/>
      <c r="S36" s="196"/>
      <c r="T36" s="227"/>
      <c r="U36" s="394"/>
      <c r="V36" s="227"/>
    </row>
    <row r="37" spans="1:22" s="4" customFormat="1" ht="12" customHeight="1" x14ac:dyDescent="0.2">
      <c r="A37" s="224"/>
      <c r="B37" s="227"/>
      <c r="C37" s="197" t="s">
        <v>924</v>
      </c>
      <c r="D37" s="227"/>
      <c r="E37" s="313" t="s">
        <v>134</v>
      </c>
      <c r="F37" s="194"/>
      <c r="G37" s="196"/>
      <c r="H37" s="196"/>
      <c r="I37" s="313"/>
      <c r="J37" s="196"/>
      <c r="K37" s="196"/>
      <c r="L37" s="196"/>
      <c r="M37" s="237"/>
      <c r="N37" s="196"/>
      <c r="O37" s="196"/>
      <c r="P37" s="196"/>
      <c r="Q37" s="196"/>
      <c r="R37" s="193"/>
      <c r="S37" s="196"/>
      <c r="T37" s="227" t="s">
        <v>1625</v>
      </c>
      <c r="U37" s="334">
        <v>0</v>
      </c>
      <c r="V37" s="227"/>
    </row>
    <row r="38" spans="1:22" s="4" customFormat="1" ht="5.0999999999999996" customHeight="1" x14ac:dyDescent="0.2">
      <c r="A38" s="224"/>
      <c r="B38" s="227"/>
      <c r="C38" s="197"/>
      <c r="D38" s="227"/>
      <c r="E38" s="196"/>
      <c r="F38" s="196"/>
      <c r="G38" s="196"/>
      <c r="H38" s="196"/>
      <c r="I38" s="196"/>
      <c r="J38" s="196"/>
      <c r="K38" s="196"/>
      <c r="L38" s="196"/>
      <c r="M38" s="237"/>
      <c r="N38" s="196"/>
      <c r="O38" s="196"/>
      <c r="P38" s="196"/>
      <c r="Q38" s="196"/>
      <c r="R38" s="193"/>
      <c r="S38" s="196"/>
      <c r="T38" s="227"/>
      <c r="U38" s="394"/>
      <c r="V38" s="227"/>
    </row>
    <row r="39" spans="1:22" s="4" customFormat="1" ht="12" customHeight="1" x14ac:dyDescent="0.2">
      <c r="A39" s="224"/>
      <c r="B39" s="227"/>
      <c r="C39" s="197"/>
      <c r="D39" s="227"/>
      <c r="E39" s="313" t="s">
        <v>2163</v>
      </c>
      <c r="F39" s="194"/>
      <c r="G39" s="194"/>
      <c r="H39" s="194"/>
      <c r="I39" s="313"/>
      <c r="J39" s="194"/>
      <c r="K39" s="194"/>
      <c r="L39" s="194"/>
      <c r="M39" s="234"/>
      <c r="N39" s="194"/>
      <c r="O39" s="194"/>
      <c r="P39" s="194"/>
      <c r="Q39" s="194"/>
      <c r="R39" s="193"/>
      <c r="S39" s="194"/>
      <c r="T39" s="227"/>
      <c r="U39" s="394"/>
      <c r="V39" s="227"/>
    </row>
    <row r="40" spans="1:22" s="4" customFormat="1" ht="12" customHeight="1" x14ac:dyDescent="0.2">
      <c r="A40" s="224"/>
      <c r="B40" s="227"/>
      <c r="C40" s="197" t="s">
        <v>1680</v>
      </c>
      <c r="D40" s="227"/>
      <c r="E40" s="314" t="s">
        <v>569</v>
      </c>
      <c r="F40" s="193"/>
      <c r="G40" s="193"/>
      <c r="H40" s="193"/>
      <c r="I40" s="314"/>
      <c r="J40" s="193"/>
      <c r="K40" s="193"/>
      <c r="L40" s="193"/>
      <c r="M40" s="227"/>
      <c r="N40" s="193"/>
      <c r="O40" s="193"/>
      <c r="P40" s="193"/>
      <c r="Q40" s="193"/>
      <c r="R40" s="193"/>
      <c r="S40" s="193"/>
      <c r="T40" s="227" t="s">
        <v>1625</v>
      </c>
      <c r="U40" s="111"/>
      <c r="V40" s="227"/>
    </row>
    <row r="41" spans="1:22" s="4" customFormat="1" ht="12" customHeight="1" x14ac:dyDescent="0.2">
      <c r="A41" s="224"/>
      <c r="B41" s="227"/>
      <c r="C41" s="197" t="s">
        <v>1166</v>
      </c>
      <c r="D41" s="227"/>
      <c r="E41" s="314" t="s">
        <v>1359</v>
      </c>
      <c r="F41" s="193"/>
      <c r="G41" s="193"/>
      <c r="H41" s="193"/>
      <c r="I41" s="314"/>
      <c r="J41" s="193"/>
      <c r="K41" s="193"/>
      <c r="L41" s="193"/>
      <c r="M41" s="227"/>
      <c r="N41" s="193"/>
      <c r="O41" s="193"/>
      <c r="P41" s="193"/>
      <c r="Q41" s="193"/>
      <c r="R41" s="193"/>
      <c r="S41" s="193"/>
      <c r="T41" s="227" t="s">
        <v>1625</v>
      </c>
      <c r="U41" s="111"/>
      <c r="V41" s="227"/>
    </row>
    <row r="42" spans="1:22" s="4" customFormat="1" ht="12" customHeight="1" x14ac:dyDescent="0.2">
      <c r="A42" s="224"/>
      <c r="B42" s="227"/>
      <c r="C42" s="197" t="s">
        <v>1167</v>
      </c>
      <c r="D42" s="227"/>
      <c r="E42" s="314" t="s">
        <v>74</v>
      </c>
      <c r="F42" s="193"/>
      <c r="G42" s="193"/>
      <c r="H42" s="193"/>
      <c r="I42" s="314"/>
      <c r="J42" s="193"/>
      <c r="K42" s="193"/>
      <c r="L42" s="193"/>
      <c r="M42" s="227"/>
      <c r="N42" s="193"/>
      <c r="O42" s="193"/>
      <c r="P42" s="193"/>
      <c r="Q42" s="193"/>
      <c r="R42" s="193"/>
      <c r="S42" s="193"/>
      <c r="T42" s="227" t="s">
        <v>1625</v>
      </c>
      <c r="U42" s="111"/>
      <c r="V42" s="227"/>
    </row>
    <row r="43" spans="1:22" s="4" customFormat="1" ht="12" customHeight="1" x14ac:dyDescent="0.2">
      <c r="A43" s="224"/>
      <c r="B43" s="227"/>
      <c r="C43" s="197" t="s">
        <v>1168</v>
      </c>
      <c r="D43" s="227"/>
      <c r="E43" s="314" t="s">
        <v>1089</v>
      </c>
      <c r="F43" s="193"/>
      <c r="G43" s="193"/>
      <c r="H43" s="193"/>
      <c r="I43" s="314"/>
      <c r="J43" s="193"/>
      <c r="K43" s="193"/>
      <c r="L43" s="193"/>
      <c r="M43" s="227"/>
      <c r="N43" s="193"/>
      <c r="O43" s="193"/>
      <c r="P43" s="193"/>
      <c r="Q43" s="193"/>
      <c r="R43" s="193"/>
      <c r="S43" s="193"/>
      <c r="T43" s="227" t="s">
        <v>1625</v>
      </c>
      <c r="U43" s="111"/>
      <c r="V43" s="227"/>
    </row>
    <row r="44" spans="1:22" s="4" customFormat="1" ht="12" customHeight="1" x14ac:dyDescent="0.2">
      <c r="A44" s="224"/>
      <c r="B44" s="227"/>
      <c r="C44" s="197"/>
      <c r="D44" s="227"/>
      <c r="E44" s="314" t="s">
        <v>1453</v>
      </c>
      <c r="F44" s="193"/>
      <c r="G44" s="193"/>
      <c r="H44" s="193"/>
      <c r="I44" s="314"/>
      <c r="J44" s="193"/>
      <c r="K44" s="193"/>
      <c r="L44" s="193"/>
      <c r="M44" s="227"/>
      <c r="N44" s="193"/>
      <c r="O44" s="193"/>
      <c r="P44" s="193"/>
      <c r="Q44" s="193"/>
      <c r="R44" s="193"/>
      <c r="S44" s="193"/>
      <c r="T44" s="227"/>
      <c r="U44" s="394"/>
      <c r="V44" s="227"/>
    </row>
    <row r="45" spans="1:22" s="4" customFormat="1" ht="12" customHeight="1" x14ac:dyDescent="0.2">
      <c r="A45" s="224"/>
      <c r="B45" s="227"/>
      <c r="C45" s="197" t="s">
        <v>1169</v>
      </c>
      <c r="D45" s="227"/>
      <c r="E45" s="317" t="s">
        <v>1771</v>
      </c>
      <c r="F45" s="193"/>
      <c r="G45" s="193"/>
      <c r="H45" s="193"/>
      <c r="I45" s="317"/>
      <c r="J45" s="193"/>
      <c r="K45" s="193"/>
      <c r="L45" s="193"/>
      <c r="M45" s="227"/>
      <c r="N45" s="193"/>
      <c r="O45" s="193"/>
      <c r="P45" s="193"/>
      <c r="Q45" s="193"/>
      <c r="R45" s="193"/>
      <c r="S45" s="193"/>
      <c r="T45" s="227" t="s">
        <v>1625</v>
      </c>
      <c r="U45" s="111"/>
      <c r="V45" s="227"/>
    </row>
    <row r="46" spans="1:22" s="4" customFormat="1" ht="12" customHeight="1" x14ac:dyDescent="0.2">
      <c r="A46" s="224"/>
      <c r="B46" s="227"/>
      <c r="C46" s="197" t="s">
        <v>1961</v>
      </c>
      <c r="D46" s="227"/>
      <c r="E46" s="317" t="s">
        <v>763</v>
      </c>
      <c r="F46" s="193"/>
      <c r="G46" s="193"/>
      <c r="H46" s="193"/>
      <c r="I46" s="317"/>
      <c r="J46" s="193"/>
      <c r="K46" s="193"/>
      <c r="L46" s="193"/>
      <c r="M46" s="227"/>
      <c r="N46" s="193"/>
      <c r="O46" s="193"/>
      <c r="P46" s="193"/>
      <c r="Q46" s="193"/>
      <c r="R46" s="193"/>
      <c r="S46" s="193"/>
      <c r="T46" s="227" t="s">
        <v>1625</v>
      </c>
      <c r="U46" s="111"/>
      <c r="V46" s="227"/>
    </row>
    <row r="47" spans="1:22" s="4" customFormat="1" ht="12" customHeight="1" x14ac:dyDescent="0.2">
      <c r="A47" s="224"/>
      <c r="B47" s="227"/>
      <c r="C47" s="197" t="s">
        <v>1962</v>
      </c>
      <c r="D47" s="227"/>
      <c r="E47" s="314" t="s">
        <v>366</v>
      </c>
      <c r="F47" s="193"/>
      <c r="G47" s="193"/>
      <c r="H47" s="193"/>
      <c r="I47" s="314"/>
      <c r="J47" s="193"/>
      <c r="K47" s="193"/>
      <c r="L47" s="193"/>
      <c r="M47" s="227"/>
      <c r="N47" s="193"/>
      <c r="O47" s="193"/>
      <c r="P47" s="193"/>
      <c r="Q47" s="193"/>
      <c r="R47" s="193"/>
      <c r="S47" s="193"/>
      <c r="T47" s="227" t="s">
        <v>1625</v>
      </c>
      <c r="U47" s="111"/>
      <c r="V47" s="227"/>
    </row>
    <row r="48" spans="1:22" s="4" customFormat="1" ht="12" customHeight="1" x14ac:dyDescent="0.2">
      <c r="A48" s="224"/>
      <c r="B48" s="227"/>
      <c r="C48" s="197" t="s">
        <v>1304</v>
      </c>
      <c r="D48" s="227"/>
      <c r="E48" s="314" t="s">
        <v>1369</v>
      </c>
      <c r="F48" s="193"/>
      <c r="G48" s="193"/>
      <c r="H48" s="193"/>
      <c r="I48" s="314" t="s">
        <v>492</v>
      </c>
      <c r="J48" s="193"/>
      <c r="K48" s="193"/>
      <c r="L48" s="193"/>
      <c r="M48" s="110" t="s">
        <v>2821</v>
      </c>
      <c r="N48" s="193" t="s">
        <v>247</v>
      </c>
      <c r="O48" s="193"/>
      <c r="P48" s="193"/>
      <c r="Q48" s="193"/>
      <c r="R48" s="193"/>
      <c r="S48" s="193"/>
      <c r="T48" s="227" t="s">
        <v>1625</v>
      </c>
      <c r="U48" s="111">
        <v>28250</v>
      </c>
      <c r="V48" s="227"/>
    </row>
    <row r="49" spans="1:22" s="4" customFormat="1" ht="12" customHeight="1" x14ac:dyDescent="0.2">
      <c r="A49" s="224"/>
      <c r="B49" s="227"/>
      <c r="C49" s="197" t="s">
        <v>1303</v>
      </c>
      <c r="D49" s="227"/>
      <c r="E49" s="314" t="s">
        <v>1369</v>
      </c>
      <c r="F49" s="193"/>
      <c r="G49" s="193"/>
      <c r="H49" s="193"/>
      <c r="I49" s="314" t="s">
        <v>492</v>
      </c>
      <c r="J49" s="193"/>
      <c r="K49" s="193"/>
      <c r="L49" s="193"/>
      <c r="M49" s="110"/>
      <c r="N49" s="193" t="s">
        <v>247</v>
      </c>
      <c r="O49" s="193"/>
      <c r="P49" s="193"/>
      <c r="Q49" s="193"/>
      <c r="R49" s="193"/>
      <c r="S49" s="193"/>
      <c r="T49" s="227" t="s">
        <v>1625</v>
      </c>
      <c r="U49" s="111"/>
      <c r="V49" s="227"/>
    </row>
    <row r="50" spans="1:22" s="4" customFormat="1" ht="12" customHeight="1" x14ac:dyDescent="0.2">
      <c r="A50" s="224"/>
      <c r="B50" s="227"/>
      <c r="C50" s="197" t="s">
        <v>925</v>
      </c>
      <c r="D50" s="227"/>
      <c r="E50" s="193"/>
      <c r="F50" s="193"/>
      <c r="G50" s="193"/>
      <c r="H50" s="193"/>
      <c r="I50" s="193"/>
      <c r="J50" s="193"/>
      <c r="K50" s="193"/>
      <c r="L50" s="193"/>
      <c r="M50" s="227"/>
      <c r="N50" s="193"/>
      <c r="O50" s="193"/>
      <c r="P50" s="193"/>
      <c r="Q50" s="193"/>
      <c r="R50" s="196" t="s">
        <v>796</v>
      </c>
      <c r="S50" s="196" t="s">
        <v>1682</v>
      </c>
      <c r="T50" s="237"/>
      <c r="U50" s="334">
        <v>28250</v>
      </c>
      <c r="V50" s="227"/>
    </row>
    <row r="51" spans="1:22" s="4" customFormat="1" ht="5.0999999999999996" customHeight="1" x14ac:dyDescent="0.2">
      <c r="A51" s="224"/>
      <c r="B51" s="227"/>
      <c r="C51" s="197"/>
      <c r="D51" s="227"/>
      <c r="E51" s="193"/>
      <c r="F51" s="193"/>
      <c r="G51" s="193"/>
      <c r="H51" s="193"/>
      <c r="I51" s="193"/>
      <c r="J51" s="193"/>
      <c r="K51" s="193"/>
      <c r="L51" s="193"/>
      <c r="M51" s="227"/>
      <c r="N51" s="193"/>
      <c r="O51" s="193"/>
      <c r="P51" s="193"/>
      <c r="Q51" s="193"/>
      <c r="R51" s="193"/>
      <c r="S51" s="193"/>
      <c r="T51" s="227"/>
      <c r="U51" s="394"/>
      <c r="V51" s="227"/>
    </row>
    <row r="52" spans="1:22" s="4" customFormat="1" ht="12" customHeight="1" x14ac:dyDescent="0.2">
      <c r="A52" s="224"/>
      <c r="B52" s="227"/>
      <c r="C52" s="240" t="s">
        <v>909</v>
      </c>
      <c r="D52" s="227"/>
      <c r="E52" s="196"/>
      <c r="F52" s="196"/>
      <c r="G52" s="196"/>
      <c r="H52" s="196"/>
      <c r="I52" s="196"/>
      <c r="J52" s="196"/>
      <c r="K52" s="196"/>
      <c r="L52" s="196"/>
      <c r="M52" s="237"/>
      <c r="N52" s="196"/>
      <c r="O52" s="196"/>
      <c r="P52" s="196"/>
      <c r="Q52" s="196"/>
      <c r="R52" s="196" t="s">
        <v>1419</v>
      </c>
      <c r="S52" s="195"/>
      <c r="T52" s="237"/>
      <c r="U52" s="364">
        <v>74117</v>
      </c>
      <c r="V52" s="227"/>
    </row>
    <row r="53" spans="1:22" s="4" customFormat="1" ht="5.0999999999999996" customHeight="1" x14ac:dyDescent="0.2">
      <c r="A53" s="224"/>
      <c r="B53" s="227"/>
      <c r="C53" s="197"/>
      <c r="D53" s="227"/>
      <c r="E53" s="196"/>
      <c r="F53" s="196"/>
      <c r="G53" s="196"/>
      <c r="H53" s="196"/>
      <c r="I53" s="196"/>
      <c r="J53" s="196"/>
      <c r="K53" s="196"/>
      <c r="L53" s="196"/>
      <c r="M53" s="237"/>
      <c r="N53" s="196"/>
      <c r="O53" s="196"/>
      <c r="P53" s="196"/>
      <c r="Q53" s="196"/>
      <c r="R53" s="193"/>
      <c r="S53" s="196"/>
      <c r="T53" s="227"/>
      <c r="U53" s="394"/>
      <c r="V53" s="227"/>
    </row>
    <row r="54" spans="1:22" s="4" customFormat="1" ht="12" customHeight="1" x14ac:dyDescent="0.2">
      <c r="A54" s="224"/>
      <c r="B54" s="227"/>
      <c r="C54" s="197"/>
      <c r="D54" s="227"/>
      <c r="E54" s="194" t="s">
        <v>764</v>
      </c>
      <c r="F54" s="194"/>
      <c r="G54" s="194"/>
      <c r="H54" s="194"/>
      <c r="I54" s="194"/>
      <c r="J54" s="194"/>
      <c r="K54" s="194"/>
      <c r="L54" s="194"/>
      <c r="M54" s="234"/>
      <c r="N54" s="194"/>
      <c r="O54" s="194"/>
      <c r="P54" s="194"/>
      <c r="Q54" s="194"/>
      <c r="R54" s="193"/>
      <c r="S54" s="194"/>
      <c r="T54" s="227"/>
      <c r="U54" s="394"/>
      <c r="V54" s="227"/>
    </row>
    <row r="55" spans="1:22" s="4" customFormat="1" ht="12" customHeight="1" x14ac:dyDescent="0.2">
      <c r="A55" s="224"/>
      <c r="B55" s="227"/>
      <c r="C55" s="197" t="s">
        <v>920</v>
      </c>
      <c r="D55" s="227"/>
      <c r="E55" s="236" t="s">
        <v>821</v>
      </c>
      <c r="F55" s="193"/>
      <c r="G55" s="193"/>
      <c r="H55" s="193"/>
      <c r="I55" s="236"/>
      <c r="J55" s="193"/>
      <c r="K55" s="193"/>
      <c r="L55" s="193"/>
      <c r="M55" s="227"/>
      <c r="N55" s="193"/>
      <c r="O55" s="193"/>
      <c r="P55" s="193"/>
      <c r="Q55" s="193"/>
      <c r="R55" s="193"/>
      <c r="S55" s="193"/>
      <c r="T55" s="227" t="s">
        <v>1625</v>
      </c>
      <c r="U55" s="334">
        <v>186182</v>
      </c>
      <c r="V55" s="227"/>
    </row>
    <row r="56" spans="1:22" s="4" customFormat="1" ht="12" customHeight="1" x14ac:dyDescent="0.2">
      <c r="A56" s="224"/>
      <c r="B56" s="227"/>
      <c r="C56" s="197" t="s">
        <v>921</v>
      </c>
      <c r="D56" s="227"/>
      <c r="E56" s="236" t="s">
        <v>2366</v>
      </c>
      <c r="F56" s="193"/>
      <c r="G56" s="193"/>
      <c r="H56" s="193"/>
      <c r="I56" s="236"/>
      <c r="J56" s="193"/>
      <c r="K56" s="193"/>
      <c r="L56" s="193"/>
      <c r="M56" s="227"/>
      <c r="N56" s="193"/>
      <c r="O56" s="193"/>
      <c r="P56" s="193"/>
      <c r="Q56" s="193"/>
      <c r="R56" s="193"/>
      <c r="S56" s="193"/>
      <c r="T56" s="227" t="s">
        <v>1625</v>
      </c>
      <c r="U56" s="334">
        <v>125712</v>
      </c>
      <c r="V56" s="227"/>
    </row>
    <row r="57" spans="1:22" s="4" customFormat="1" ht="12" customHeight="1" x14ac:dyDescent="0.2">
      <c r="A57" s="224"/>
      <c r="B57" s="227"/>
      <c r="C57" s="240" t="s">
        <v>910</v>
      </c>
      <c r="D57" s="227"/>
      <c r="E57" s="196"/>
      <c r="F57" s="196"/>
      <c r="G57" s="196"/>
      <c r="H57" s="196"/>
      <c r="I57" s="196"/>
      <c r="J57" s="196"/>
      <c r="K57" s="196"/>
      <c r="L57" s="196"/>
      <c r="M57" s="237"/>
      <c r="N57" s="196"/>
      <c r="O57" s="196"/>
      <c r="P57" s="196"/>
      <c r="Q57" s="196"/>
      <c r="R57" s="196" t="s">
        <v>1420</v>
      </c>
      <c r="S57" s="195"/>
      <c r="T57" s="237"/>
      <c r="U57" s="364">
        <v>311894</v>
      </c>
      <c r="V57" s="227"/>
    </row>
    <row r="58" spans="1:22" s="4" customFormat="1" ht="5.0999999999999996" customHeight="1" x14ac:dyDescent="0.2">
      <c r="A58" s="224"/>
      <c r="B58" s="227"/>
      <c r="C58" s="197"/>
      <c r="D58" s="227"/>
      <c r="E58" s="196"/>
      <c r="F58" s="196"/>
      <c r="G58" s="196"/>
      <c r="H58" s="196"/>
      <c r="I58" s="196"/>
      <c r="J58" s="196"/>
      <c r="K58" s="196"/>
      <c r="L58" s="196"/>
      <c r="M58" s="237"/>
      <c r="N58" s="196"/>
      <c r="O58" s="196"/>
      <c r="P58" s="196"/>
      <c r="Q58" s="196"/>
      <c r="R58" s="193"/>
      <c r="S58" s="196"/>
      <c r="T58" s="227"/>
      <c r="U58" s="394"/>
      <c r="V58" s="227"/>
    </row>
    <row r="59" spans="1:22" s="4" customFormat="1" ht="12" customHeight="1" x14ac:dyDescent="0.2">
      <c r="A59" s="224"/>
      <c r="B59" s="227"/>
      <c r="C59" s="240" t="s">
        <v>911</v>
      </c>
      <c r="D59" s="227"/>
      <c r="E59" s="196"/>
      <c r="F59" s="196"/>
      <c r="G59" s="196"/>
      <c r="H59" s="196"/>
      <c r="I59" s="196"/>
      <c r="J59" s="196"/>
      <c r="K59" s="196"/>
      <c r="L59" s="196"/>
      <c r="M59" s="237"/>
      <c r="N59" s="196"/>
      <c r="O59" s="196"/>
      <c r="P59" s="196"/>
      <c r="Q59" s="196"/>
      <c r="R59" s="196" t="s">
        <v>1421</v>
      </c>
      <c r="S59" s="195"/>
      <c r="T59" s="237"/>
      <c r="U59" s="364">
        <v>386011</v>
      </c>
      <c r="V59" s="227"/>
    </row>
    <row r="60" spans="1:22" s="4" customFormat="1" ht="5.0999999999999996" customHeight="1" x14ac:dyDescent="0.2">
      <c r="A60" s="224"/>
      <c r="B60" s="293"/>
      <c r="C60" s="286"/>
      <c r="D60" s="293"/>
      <c r="E60" s="406"/>
      <c r="F60" s="406"/>
      <c r="G60" s="406"/>
      <c r="H60" s="406"/>
      <c r="I60" s="406"/>
      <c r="J60" s="406"/>
      <c r="K60" s="406"/>
      <c r="L60" s="406"/>
      <c r="M60" s="403"/>
      <c r="N60" s="406"/>
      <c r="O60" s="406"/>
      <c r="P60" s="406"/>
      <c r="Q60" s="406"/>
      <c r="R60" s="321"/>
      <c r="S60" s="406"/>
      <c r="T60" s="293"/>
      <c r="U60" s="409"/>
      <c r="V60" s="293"/>
    </row>
    <row r="61" spans="1:22" s="4" customFormat="1" ht="5.0999999999999996" customHeight="1" x14ac:dyDescent="0.2">
      <c r="A61" s="224"/>
      <c r="B61" s="302"/>
      <c r="C61" s="295"/>
      <c r="D61" s="302"/>
      <c r="E61" s="407"/>
      <c r="F61" s="407"/>
      <c r="G61" s="407"/>
      <c r="H61" s="407"/>
      <c r="I61" s="407"/>
      <c r="J61" s="407"/>
      <c r="K61" s="407"/>
      <c r="L61" s="407"/>
      <c r="M61" s="404"/>
      <c r="N61" s="407"/>
      <c r="O61" s="407"/>
      <c r="P61" s="407"/>
      <c r="Q61" s="407"/>
      <c r="R61" s="405"/>
      <c r="S61" s="407"/>
      <c r="T61" s="302"/>
      <c r="U61" s="410"/>
      <c r="V61" s="302"/>
    </row>
    <row r="62" spans="1:22" s="4" customFormat="1" ht="12" customHeight="1" x14ac:dyDescent="0.2">
      <c r="A62" s="224"/>
      <c r="B62" s="227"/>
      <c r="C62" s="197"/>
      <c r="D62" s="227"/>
      <c r="E62" s="194" t="s">
        <v>1822</v>
      </c>
      <c r="F62" s="193"/>
      <c r="G62" s="193"/>
      <c r="H62" s="193"/>
      <c r="I62" s="194"/>
      <c r="J62" s="193"/>
      <c r="K62" s="193"/>
      <c r="L62" s="193"/>
      <c r="M62" s="227"/>
      <c r="N62" s="193"/>
      <c r="O62" s="193"/>
      <c r="P62" s="193"/>
      <c r="Q62" s="193"/>
      <c r="R62" s="193"/>
      <c r="S62" s="193"/>
      <c r="T62" s="227"/>
      <c r="U62" s="249" t="s">
        <v>1476</v>
      </c>
      <c r="V62" s="227"/>
    </row>
    <row r="63" spans="1:22" s="4" customFormat="1" ht="5.0999999999999996" customHeight="1" x14ac:dyDescent="0.2">
      <c r="A63" s="224"/>
      <c r="B63" s="227"/>
      <c r="C63" s="197"/>
      <c r="D63" s="227"/>
      <c r="E63" s="193"/>
      <c r="F63" s="193"/>
      <c r="G63" s="193"/>
      <c r="H63" s="193"/>
      <c r="I63" s="193"/>
      <c r="J63" s="193"/>
      <c r="K63" s="193"/>
      <c r="L63" s="193"/>
      <c r="M63" s="227"/>
      <c r="N63" s="193"/>
      <c r="O63" s="193"/>
      <c r="P63" s="193"/>
      <c r="Q63" s="193"/>
      <c r="R63" s="193"/>
      <c r="S63" s="193"/>
      <c r="T63" s="227"/>
      <c r="U63" s="76"/>
      <c r="V63" s="227"/>
    </row>
    <row r="64" spans="1:22" s="4" customFormat="1" ht="12" customHeight="1" x14ac:dyDescent="0.2">
      <c r="A64" s="224"/>
      <c r="B64" s="227"/>
      <c r="C64" s="197" t="s">
        <v>637</v>
      </c>
      <c r="D64" s="227"/>
      <c r="E64" s="313" t="s">
        <v>2446</v>
      </c>
      <c r="F64" s="194"/>
      <c r="G64" s="194"/>
      <c r="H64" s="194"/>
      <c r="I64" s="313"/>
      <c r="J64" s="194"/>
      <c r="K64" s="194"/>
      <c r="L64" s="194"/>
      <c r="M64" s="234"/>
      <c r="N64" s="194"/>
      <c r="O64" s="194"/>
      <c r="P64" s="194"/>
      <c r="Q64" s="194"/>
      <c r="R64" s="193"/>
      <c r="S64" s="194"/>
      <c r="T64" s="227" t="s">
        <v>1625</v>
      </c>
      <c r="U64" s="334">
        <v>386011</v>
      </c>
      <c r="V64" s="227"/>
    </row>
    <row r="65" spans="1:22" s="4" customFormat="1" ht="5.0999999999999996" customHeight="1" x14ac:dyDescent="0.2">
      <c r="A65" s="224"/>
      <c r="B65" s="227"/>
      <c r="C65" s="197"/>
      <c r="D65" s="227"/>
      <c r="E65" s="196"/>
      <c r="F65" s="196"/>
      <c r="G65" s="196"/>
      <c r="H65" s="196"/>
      <c r="I65" s="196"/>
      <c r="J65" s="196"/>
      <c r="K65" s="196"/>
      <c r="L65" s="196"/>
      <c r="M65" s="237"/>
      <c r="N65" s="196"/>
      <c r="O65" s="196"/>
      <c r="P65" s="196"/>
      <c r="Q65" s="196"/>
      <c r="R65" s="193"/>
      <c r="S65" s="196"/>
      <c r="T65" s="227"/>
      <c r="U65" s="394"/>
      <c r="V65" s="227"/>
    </row>
    <row r="66" spans="1:22" s="4" customFormat="1" ht="12" customHeight="1" x14ac:dyDescent="0.2">
      <c r="A66" s="224"/>
      <c r="B66" s="227"/>
      <c r="C66" s="197"/>
      <c r="D66" s="227"/>
      <c r="E66" s="313" t="s">
        <v>860</v>
      </c>
      <c r="F66" s="194"/>
      <c r="G66" s="194"/>
      <c r="H66" s="194"/>
      <c r="I66" s="313"/>
      <c r="J66" s="194"/>
      <c r="K66" s="194"/>
      <c r="L66" s="194"/>
      <c r="M66" s="234"/>
      <c r="N66" s="194"/>
      <c r="O66" s="194"/>
      <c r="P66" s="194"/>
      <c r="Q66" s="194"/>
      <c r="R66" s="193"/>
      <c r="S66" s="194"/>
      <c r="T66" s="227"/>
      <c r="U66" s="394"/>
      <c r="V66" s="227"/>
    </row>
    <row r="67" spans="1:22" s="4" customFormat="1" ht="12" customHeight="1" x14ac:dyDescent="0.2">
      <c r="A67" s="224"/>
      <c r="B67" s="227"/>
      <c r="C67" s="197" t="s">
        <v>1151</v>
      </c>
      <c r="D67" s="227"/>
      <c r="E67" s="314" t="s">
        <v>1424</v>
      </c>
      <c r="F67" s="193"/>
      <c r="G67" s="193"/>
      <c r="H67" s="193"/>
      <c r="I67" s="314"/>
      <c r="J67" s="193"/>
      <c r="K67" s="193"/>
      <c r="L67" s="193"/>
      <c r="M67" s="227"/>
      <c r="N67" s="193"/>
      <c r="O67" s="193"/>
      <c r="P67" s="193"/>
      <c r="Q67" s="193"/>
      <c r="R67" s="193"/>
      <c r="S67" s="193"/>
      <c r="T67" s="227" t="s">
        <v>1625</v>
      </c>
      <c r="U67" s="111"/>
      <c r="V67" s="227"/>
    </row>
    <row r="68" spans="1:22" s="4" customFormat="1" ht="12" customHeight="1" x14ac:dyDescent="0.2">
      <c r="A68" s="224"/>
      <c r="B68" s="227"/>
      <c r="C68" s="197" t="s">
        <v>1152</v>
      </c>
      <c r="D68" s="227"/>
      <c r="E68" s="314" t="s">
        <v>963</v>
      </c>
      <c r="F68" s="193"/>
      <c r="G68" s="193"/>
      <c r="H68" s="193"/>
      <c r="I68" s="314"/>
      <c r="J68" s="193"/>
      <c r="K68" s="193"/>
      <c r="L68" s="193"/>
      <c r="M68" s="227"/>
      <c r="N68" s="193"/>
      <c r="O68" s="193"/>
      <c r="P68" s="193"/>
      <c r="Q68" s="193"/>
      <c r="R68" s="193"/>
      <c r="S68" s="193"/>
      <c r="T68" s="227" t="s">
        <v>1625</v>
      </c>
      <c r="U68" s="111"/>
      <c r="V68" s="227"/>
    </row>
    <row r="69" spans="1:22" s="4" customFormat="1" ht="12" customHeight="1" x14ac:dyDescent="0.2">
      <c r="A69" s="224"/>
      <c r="B69" s="227"/>
      <c r="C69" s="197" t="s">
        <v>643</v>
      </c>
      <c r="D69" s="227"/>
      <c r="E69" s="314" t="s">
        <v>978</v>
      </c>
      <c r="F69" s="193"/>
      <c r="G69" s="193"/>
      <c r="H69" s="193"/>
      <c r="I69" s="314"/>
      <c r="J69" s="193"/>
      <c r="K69" s="193"/>
      <c r="L69" s="193"/>
      <c r="M69" s="227"/>
      <c r="N69" s="193"/>
      <c r="O69" s="193"/>
      <c r="P69" s="193"/>
      <c r="Q69" s="193"/>
      <c r="R69" s="193"/>
      <c r="S69" s="193"/>
      <c r="T69" s="227" t="s">
        <v>1625</v>
      </c>
      <c r="U69" s="111"/>
      <c r="V69" s="227"/>
    </row>
    <row r="70" spans="1:22" s="4" customFormat="1" ht="12" customHeight="1" x14ac:dyDescent="0.2">
      <c r="A70" s="224"/>
      <c r="B70" s="227"/>
      <c r="C70" s="197" t="s">
        <v>1153</v>
      </c>
      <c r="D70" s="227"/>
      <c r="E70" s="196"/>
      <c r="F70" s="196"/>
      <c r="G70" s="196"/>
      <c r="H70" s="196"/>
      <c r="I70" s="196"/>
      <c r="J70" s="196"/>
      <c r="K70" s="196"/>
      <c r="L70" s="196"/>
      <c r="M70" s="237"/>
      <c r="N70" s="196"/>
      <c r="O70" s="196"/>
      <c r="P70" s="196"/>
      <c r="Q70" s="196"/>
      <c r="R70" s="196" t="s">
        <v>796</v>
      </c>
      <c r="S70" s="196" t="s">
        <v>1682</v>
      </c>
      <c r="T70" s="237"/>
      <c r="U70" s="334">
        <v>0</v>
      </c>
      <c r="V70" s="227"/>
    </row>
    <row r="71" spans="1:22" s="4" customFormat="1" x14ac:dyDescent="0.2">
      <c r="A71" s="224"/>
      <c r="B71" s="227"/>
      <c r="C71" s="197"/>
      <c r="D71" s="227"/>
      <c r="E71" s="313" t="s">
        <v>2361</v>
      </c>
      <c r="F71" s="194"/>
      <c r="G71" s="196"/>
      <c r="H71" s="196"/>
      <c r="I71" s="313"/>
      <c r="J71" s="196"/>
      <c r="K71" s="196"/>
      <c r="L71" s="196"/>
      <c r="M71" s="237"/>
      <c r="N71" s="196"/>
      <c r="O71" s="196"/>
      <c r="P71" s="196"/>
      <c r="Q71" s="196"/>
      <c r="R71" s="193"/>
      <c r="S71" s="196"/>
      <c r="T71" s="227"/>
      <c r="U71" s="394"/>
      <c r="V71" s="227"/>
    </row>
    <row r="72" spans="1:22" s="4" customFormat="1" ht="12" customHeight="1" x14ac:dyDescent="0.2">
      <c r="A72" s="224"/>
      <c r="B72" s="227"/>
      <c r="C72" s="197" t="s">
        <v>1154</v>
      </c>
      <c r="D72" s="227"/>
      <c r="E72" s="314" t="s">
        <v>19</v>
      </c>
      <c r="F72" s="193"/>
      <c r="G72" s="193"/>
      <c r="H72" s="193"/>
      <c r="I72" s="314"/>
      <c r="J72" s="193"/>
      <c r="K72" s="193"/>
      <c r="L72" s="193"/>
      <c r="M72" s="227"/>
      <c r="N72" s="193"/>
      <c r="O72" s="193"/>
      <c r="P72" s="193"/>
      <c r="Q72" s="193"/>
      <c r="R72" s="193"/>
      <c r="S72" s="193"/>
      <c r="T72" s="227" t="s">
        <v>1625</v>
      </c>
      <c r="U72" s="111"/>
      <c r="V72" s="227"/>
    </row>
    <row r="73" spans="1:22" s="4" customFormat="1" ht="12" customHeight="1" x14ac:dyDescent="0.2">
      <c r="A73" s="224"/>
      <c r="B73" s="227"/>
      <c r="C73" s="197" t="s">
        <v>177</v>
      </c>
      <c r="D73" s="227"/>
      <c r="E73" s="314" t="s">
        <v>1560</v>
      </c>
      <c r="F73" s="193"/>
      <c r="G73" s="193"/>
      <c r="H73" s="193"/>
      <c r="I73" s="314"/>
      <c r="J73" s="193"/>
      <c r="K73" s="193"/>
      <c r="L73" s="193"/>
      <c r="M73" s="227"/>
      <c r="N73" s="193"/>
      <c r="O73" s="193"/>
      <c r="P73" s="193"/>
      <c r="Q73" s="193"/>
      <c r="R73" s="193"/>
      <c r="S73" s="193"/>
      <c r="T73" s="227" t="s">
        <v>1625</v>
      </c>
      <c r="U73" s="334">
        <v>0</v>
      </c>
      <c r="V73" s="227"/>
    </row>
    <row r="74" spans="1:22" s="4" customFormat="1" ht="12" customHeight="1" x14ac:dyDescent="0.2">
      <c r="A74" s="224"/>
      <c r="B74" s="227"/>
      <c r="C74" s="197" t="s">
        <v>1155</v>
      </c>
      <c r="D74" s="227"/>
      <c r="E74" s="194"/>
      <c r="F74" s="194"/>
      <c r="G74" s="194"/>
      <c r="H74" s="194"/>
      <c r="I74" s="194"/>
      <c r="J74" s="194"/>
      <c r="K74" s="194"/>
      <c r="L74" s="194"/>
      <c r="M74" s="234"/>
      <c r="N74" s="194"/>
      <c r="O74" s="194"/>
      <c r="P74" s="194"/>
      <c r="Q74" s="194"/>
      <c r="R74" s="196" t="s">
        <v>796</v>
      </c>
      <c r="S74" s="196" t="s">
        <v>1682</v>
      </c>
      <c r="T74" s="237"/>
      <c r="U74" s="334">
        <v>0</v>
      </c>
      <c r="V74" s="227"/>
    </row>
    <row r="75" spans="1:22" s="4" customFormat="1" ht="5.0999999999999996" customHeight="1" x14ac:dyDescent="0.2">
      <c r="A75" s="224"/>
      <c r="B75" s="227"/>
      <c r="C75" s="197"/>
      <c r="D75" s="227"/>
      <c r="E75" s="194"/>
      <c r="F75" s="194"/>
      <c r="G75" s="194"/>
      <c r="H75" s="194"/>
      <c r="I75" s="194"/>
      <c r="J75" s="194"/>
      <c r="K75" s="194"/>
      <c r="L75" s="194"/>
      <c r="M75" s="234"/>
      <c r="N75" s="194"/>
      <c r="O75" s="194"/>
      <c r="P75" s="194"/>
      <c r="Q75" s="194"/>
      <c r="R75" s="193"/>
      <c r="S75" s="194"/>
      <c r="T75" s="227"/>
      <c r="U75" s="394"/>
      <c r="V75" s="227"/>
    </row>
    <row r="76" spans="1:22" s="4" customFormat="1" ht="12" customHeight="1" x14ac:dyDescent="0.2">
      <c r="A76" s="224"/>
      <c r="B76" s="227"/>
      <c r="C76" s="240" t="s">
        <v>2805</v>
      </c>
      <c r="D76" s="227"/>
      <c r="E76" s="196"/>
      <c r="F76" s="196"/>
      <c r="G76" s="196"/>
      <c r="H76" s="196"/>
      <c r="I76" s="196"/>
      <c r="J76" s="196"/>
      <c r="K76" s="196"/>
      <c r="L76" s="196"/>
      <c r="M76" s="237"/>
      <c r="N76" s="196"/>
      <c r="O76" s="196"/>
      <c r="P76" s="196"/>
      <c r="Q76" s="196"/>
      <c r="R76" s="196" t="s">
        <v>2404</v>
      </c>
      <c r="S76" s="196"/>
      <c r="T76" s="237"/>
      <c r="U76" s="364">
        <v>386011</v>
      </c>
      <c r="V76" s="227"/>
    </row>
    <row r="77" spans="1:22" s="4" customFormat="1" ht="0.75" customHeight="1" x14ac:dyDescent="0.2">
      <c r="A77" s="224"/>
      <c r="B77" s="293"/>
      <c r="C77" s="286"/>
      <c r="D77" s="293"/>
      <c r="E77" s="321"/>
      <c r="F77" s="411"/>
      <c r="G77" s="411"/>
      <c r="H77" s="411"/>
      <c r="I77" s="321"/>
      <c r="J77" s="411"/>
      <c r="K77" s="411"/>
      <c r="L77" s="411"/>
      <c r="M77" s="412"/>
      <c r="N77" s="411"/>
      <c r="O77" s="411"/>
      <c r="P77" s="411"/>
      <c r="Q77" s="411"/>
      <c r="R77" s="321"/>
      <c r="S77" s="411"/>
      <c r="T77" s="293"/>
      <c r="U77" s="350"/>
      <c r="V77" s="293"/>
    </row>
    <row r="78" spans="1:22" s="4" customFormat="1" ht="5.0999999999999996" customHeight="1" x14ac:dyDescent="0.2">
      <c r="A78" s="224"/>
      <c r="B78" s="302"/>
      <c r="C78" s="295"/>
      <c r="D78" s="302"/>
      <c r="E78" s="405"/>
      <c r="F78" s="413"/>
      <c r="G78" s="413"/>
      <c r="H78" s="413"/>
      <c r="I78" s="405"/>
      <c r="J78" s="413"/>
      <c r="K78" s="413"/>
      <c r="L78" s="413"/>
      <c r="M78" s="414"/>
      <c r="N78" s="413"/>
      <c r="O78" s="413"/>
      <c r="P78" s="413"/>
      <c r="Q78" s="413"/>
      <c r="R78" s="405"/>
      <c r="S78" s="413"/>
      <c r="T78" s="302"/>
      <c r="U78" s="410"/>
      <c r="V78" s="302"/>
    </row>
    <row r="79" spans="1:22" s="4" customFormat="1" ht="12" customHeight="1" x14ac:dyDescent="0.2">
      <c r="A79" s="224"/>
      <c r="B79" s="227"/>
      <c r="C79" s="197"/>
      <c r="D79" s="227"/>
      <c r="E79" s="194" t="s">
        <v>701</v>
      </c>
      <c r="F79" s="315"/>
      <c r="G79" s="315"/>
      <c r="H79" s="315"/>
      <c r="I79" s="194"/>
      <c r="J79" s="315"/>
      <c r="K79" s="315"/>
      <c r="L79" s="315"/>
      <c r="M79" s="316"/>
      <c r="N79" s="315"/>
      <c r="O79" s="315"/>
      <c r="P79" s="315"/>
      <c r="Q79" s="315"/>
      <c r="R79" s="193"/>
      <c r="S79" s="315"/>
      <c r="T79" s="227"/>
      <c r="U79" s="249">
        <v>1</v>
      </c>
      <c r="V79" s="227"/>
    </row>
    <row r="80" spans="1:22" s="4" customFormat="1" x14ac:dyDescent="0.2">
      <c r="A80" s="224"/>
      <c r="B80" s="227"/>
      <c r="C80" s="197"/>
      <c r="D80" s="227"/>
      <c r="E80" s="194"/>
      <c r="F80" s="315"/>
      <c r="G80" s="315"/>
      <c r="H80" s="315"/>
      <c r="I80" s="194"/>
      <c r="J80" s="315"/>
      <c r="K80" s="315"/>
      <c r="L80" s="315"/>
      <c r="M80" s="316"/>
      <c r="N80" s="315"/>
      <c r="O80" s="315"/>
      <c r="P80" s="315"/>
      <c r="Q80" s="315"/>
      <c r="R80" s="193"/>
      <c r="S80" s="315"/>
      <c r="T80" s="227"/>
      <c r="U80" s="76" t="s">
        <v>1476</v>
      </c>
      <c r="V80" s="227"/>
    </row>
    <row r="81" spans="1:22" s="4" customFormat="1" ht="12" customHeight="1" x14ac:dyDescent="0.2">
      <c r="A81" s="224"/>
      <c r="B81" s="227"/>
      <c r="C81" s="197" t="s">
        <v>540</v>
      </c>
      <c r="D81" s="227"/>
      <c r="E81" s="236" t="s">
        <v>402</v>
      </c>
      <c r="F81" s="272"/>
      <c r="G81" s="315"/>
      <c r="H81" s="315"/>
      <c r="I81" s="236"/>
      <c r="J81" s="315"/>
      <c r="K81" s="315"/>
      <c r="L81" s="315"/>
      <c r="M81" s="316"/>
      <c r="N81" s="315"/>
      <c r="O81" s="315"/>
      <c r="P81" s="315"/>
      <c r="Q81" s="315"/>
      <c r="R81" s="195"/>
      <c r="S81" s="315"/>
      <c r="T81" s="227" t="s">
        <v>1625</v>
      </c>
      <c r="U81" s="111">
        <v>0</v>
      </c>
      <c r="V81" s="227"/>
    </row>
    <row r="82" spans="1:22" s="4" customFormat="1" ht="5.0999999999999996" customHeight="1" x14ac:dyDescent="0.2">
      <c r="A82" s="224"/>
      <c r="B82" s="227"/>
      <c r="C82" s="197"/>
      <c r="D82" s="227"/>
      <c r="E82" s="194"/>
      <c r="F82" s="272"/>
      <c r="G82" s="315"/>
      <c r="H82" s="315"/>
      <c r="I82" s="194"/>
      <c r="J82" s="315"/>
      <c r="K82" s="315"/>
      <c r="L82" s="315"/>
      <c r="M82" s="316"/>
      <c r="N82" s="315"/>
      <c r="O82" s="315"/>
      <c r="P82" s="315"/>
      <c r="Q82" s="315"/>
      <c r="R82" s="195"/>
      <c r="S82" s="315"/>
      <c r="T82" s="233"/>
      <c r="U82" s="394"/>
      <c r="V82" s="227"/>
    </row>
    <row r="83" spans="1:22" s="4" customFormat="1" ht="12" customHeight="1" x14ac:dyDescent="0.2">
      <c r="A83" s="224"/>
      <c r="B83" s="227"/>
      <c r="C83" s="197" t="s">
        <v>2008</v>
      </c>
      <c r="D83" s="227"/>
      <c r="E83" s="314" t="s">
        <v>1640</v>
      </c>
      <c r="F83" s="272"/>
      <c r="G83" s="272"/>
      <c r="H83" s="315"/>
      <c r="I83" s="314"/>
      <c r="J83" s="315"/>
      <c r="K83" s="315"/>
      <c r="L83" s="315"/>
      <c r="M83" s="316"/>
      <c r="N83" s="315"/>
      <c r="O83" s="315"/>
      <c r="P83" s="315"/>
      <c r="Q83" s="315"/>
      <c r="R83" s="195"/>
      <c r="S83" s="315"/>
      <c r="T83" s="227" t="s">
        <v>1625</v>
      </c>
      <c r="U83" s="334">
        <v>386011</v>
      </c>
      <c r="V83" s="227"/>
    </row>
    <row r="84" spans="1:22" s="4" customFormat="1" ht="12" customHeight="1" x14ac:dyDescent="0.2">
      <c r="A84" s="224"/>
      <c r="B84" s="227"/>
      <c r="C84" s="197" t="s">
        <v>1760</v>
      </c>
      <c r="D84" s="227"/>
      <c r="E84" s="314" t="s">
        <v>479</v>
      </c>
      <c r="F84" s="272"/>
      <c r="G84" s="272"/>
      <c r="H84" s="315"/>
      <c r="I84" s="314"/>
      <c r="J84" s="315"/>
      <c r="K84" s="315"/>
      <c r="L84" s="315"/>
      <c r="M84" s="316"/>
      <c r="N84" s="315"/>
      <c r="O84" s="315"/>
      <c r="P84" s="315"/>
      <c r="Q84" s="315"/>
      <c r="R84" s="195"/>
      <c r="S84" s="315"/>
      <c r="T84" s="227" t="s">
        <v>1625</v>
      </c>
      <c r="U84" s="334">
        <v>386011</v>
      </c>
      <c r="V84" s="227"/>
    </row>
    <row r="85" spans="1:22" s="4" customFormat="1" ht="12" customHeight="1" x14ac:dyDescent="0.2">
      <c r="A85" s="224"/>
      <c r="B85" s="227"/>
      <c r="C85" s="197" t="s">
        <v>1519</v>
      </c>
      <c r="D85" s="227"/>
      <c r="E85" s="314" t="s">
        <v>674</v>
      </c>
      <c r="F85" s="272"/>
      <c r="G85" s="272"/>
      <c r="H85" s="315"/>
      <c r="I85" s="314"/>
      <c r="J85" s="315"/>
      <c r="K85" s="315"/>
      <c r="L85" s="315"/>
      <c r="M85" s="316"/>
      <c r="N85" s="315"/>
      <c r="O85" s="315"/>
      <c r="P85" s="315"/>
      <c r="Q85" s="315"/>
      <c r="R85" s="195"/>
      <c r="S85" s="315"/>
      <c r="T85" s="227" t="s">
        <v>1625</v>
      </c>
      <c r="U85" s="111"/>
      <c r="V85" s="227"/>
    </row>
    <row r="86" spans="1:22" s="4" customFormat="1" ht="12" customHeight="1" x14ac:dyDescent="0.2">
      <c r="A86" s="224"/>
      <c r="B86" s="227"/>
      <c r="C86" s="197" t="s">
        <v>1520</v>
      </c>
      <c r="D86" s="227"/>
      <c r="E86" s="314" t="s">
        <v>2673</v>
      </c>
      <c r="F86" s="272"/>
      <c r="G86" s="272"/>
      <c r="H86" s="315"/>
      <c r="I86" s="314"/>
      <c r="J86" s="315"/>
      <c r="K86" s="315"/>
      <c r="L86" s="315"/>
      <c r="M86" s="110"/>
      <c r="N86" s="193" t="s">
        <v>247</v>
      </c>
      <c r="O86" s="315"/>
      <c r="P86" s="315"/>
      <c r="Q86" s="315"/>
      <c r="R86" s="195"/>
      <c r="S86" s="315"/>
      <c r="T86" s="227" t="s">
        <v>1625</v>
      </c>
      <c r="U86" s="111"/>
      <c r="V86" s="227"/>
    </row>
    <row r="87" spans="1:22" s="4" customFormat="1" ht="5.0999999999999996" customHeight="1" x14ac:dyDescent="0.2">
      <c r="A87" s="224"/>
      <c r="B87" s="227"/>
      <c r="C87" s="197"/>
      <c r="D87" s="227"/>
      <c r="E87" s="194"/>
      <c r="F87" s="272"/>
      <c r="G87" s="315"/>
      <c r="H87" s="315"/>
      <c r="I87" s="194"/>
      <c r="J87" s="315"/>
      <c r="K87" s="315"/>
      <c r="L87" s="315"/>
      <c r="M87" s="316"/>
      <c r="N87" s="315"/>
      <c r="O87" s="315"/>
      <c r="P87" s="315"/>
      <c r="Q87" s="315"/>
      <c r="R87" s="195"/>
      <c r="S87" s="315"/>
      <c r="T87" s="233"/>
      <c r="U87" s="394"/>
      <c r="V87" s="227"/>
    </row>
    <row r="88" spans="1:22" s="4" customFormat="1" ht="12" customHeight="1" x14ac:dyDescent="0.2">
      <c r="A88" s="224"/>
      <c r="B88" s="227"/>
      <c r="C88" s="197" t="s">
        <v>1523</v>
      </c>
      <c r="D88" s="227"/>
      <c r="E88" s="236" t="s">
        <v>689</v>
      </c>
      <c r="F88" s="272"/>
      <c r="G88" s="315"/>
      <c r="H88" s="315"/>
      <c r="I88" s="236"/>
      <c r="J88" s="315"/>
      <c r="K88" s="315"/>
      <c r="L88" s="315"/>
      <c r="M88" s="316"/>
      <c r="N88" s="315"/>
      <c r="O88" s="315"/>
      <c r="P88" s="315"/>
      <c r="Q88" s="315"/>
      <c r="R88" s="195"/>
      <c r="S88" s="196"/>
      <c r="T88" s="227" t="s">
        <v>1625</v>
      </c>
      <c r="U88" s="364">
        <v>0</v>
      </c>
      <c r="V88" s="227"/>
    </row>
    <row r="89" spans="1:22" s="4" customFormat="1" ht="5.0999999999999996" customHeight="1" x14ac:dyDescent="0.2">
      <c r="A89" s="224"/>
      <c r="B89" s="293"/>
      <c r="C89" s="286"/>
      <c r="D89" s="293"/>
      <c r="E89" s="415"/>
      <c r="F89" s="411"/>
      <c r="G89" s="411"/>
      <c r="H89" s="411"/>
      <c r="I89" s="415"/>
      <c r="J89" s="411"/>
      <c r="K89" s="411"/>
      <c r="L89" s="411"/>
      <c r="M89" s="412"/>
      <c r="N89" s="411"/>
      <c r="O89" s="411"/>
      <c r="P89" s="411"/>
      <c r="Q89" s="411"/>
      <c r="R89" s="321"/>
      <c r="S89" s="411"/>
      <c r="T89" s="293"/>
      <c r="U89" s="350"/>
      <c r="V89" s="293"/>
    </row>
    <row r="90" spans="1:22" s="4" customFormat="1" ht="5.0999999999999996" customHeight="1" x14ac:dyDescent="0.2">
      <c r="A90" s="224"/>
      <c r="B90" s="302"/>
      <c r="C90" s="295"/>
      <c r="D90" s="302"/>
      <c r="E90" s="325"/>
      <c r="F90" s="413"/>
      <c r="G90" s="413"/>
      <c r="H90" s="413"/>
      <c r="I90" s="325"/>
      <c r="J90" s="413"/>
      <c r="K90" s="413"/>
      <c r="L90" s="413"/>
      <c r="M90" s="414"/>
      <c r="N90" s="413"/>
      <c r="O90" s="413"/>
      <c r="P90" s="413"/>
      <c r="Q90" s="413"/>
      <c r="R90" s="405"/>
      <c r="S90" s="413"/>
      <c r="T90" s="302"/>
      <c r="U90" s="410"/>
      <c r="V90" s="302"/>
    </row>
    <row r="91" spans="1:22" s="4" customFormat="1" x14ac:dyDescent="0.2">
      <c r="A91" s="224"/>
      <c r="B91" s="227"/>
      <c r="C91" s="197"/>
      <c r="D91" s="227"/>
      <c r="E91" s="194" t="s">
        <v>2759</v>
      </c>
      <c r="F91" s="315"/>
      <c r="G91" s="315"/>
      <c r="H91" s="315"/>
      <c r="I91" s="194"/>
      <c r="J91" s="315"/>
      <c r="K91" s="315"/>
      <c r="L91" s="315"/>
      <c r="M91" s="316"/>
      <c r="N91" s="315"/>
      <c r="O91" s="315"/>
      <c r="P91" s="315"/>
      <c r="Q91" s="315"/>
      <c r="R91" s="193"/>
      <c r="S91" s="315"/>
      <c r="T91" s="227"/>
      <c r="U91" s="249" t="s">
        <v>1476</v>
      </c>
      <c r="V91" s="227"/>
    </row>
    <row r="92" spans="1:22" s="4" customFormat="1" ht="5.0999999999999996" customHeight="1" x14ac:dyDescent="0.2">
      <c r="A92" s="224"/>
      <c r="B92" s="227"/>
      <c r="C92" s="197"/>
      <c r="D92" s="227"/>
      <c r="E92" s="194"/>
      <c r="F92" s="315"/>
      <c r="G92" s="315"/>
      <c r="H92" s="315"/>
      <c r="I92" s="194"/>
      <c r="J92" s="315"/>
      <c r="K92" s="315"/>
      <c r="L92" s="315"/>
      <c r="M92" s="316"/>
      <c r="N92" s="315"/>
      <c r="O92" s="315"/>
      <c r="P92" s="315"/>
      <c r="Q92" s="315"/>
      <c r="R92" s="193"/>
      <c r="S92" s="315"/>
      <c r="T92" s="227"/>
      <c r="U92" s="76"/>
      <c r="V92" s="227"/>
    </row>
    <row r="93" spans="1:22" s="4" customFormat="1" x14ac:dyDescent="0.2">
      <c r="A93" s="224"/>
      <c r="B93" s="227"/>
      <c r="C93" s="197" t="s">
        <v>1355</v>
      </c>
      <c r="D93" s="227"/>
      <c r="E93" s="236" t="s">
        <v>1134</v>
      </c>
      <c r="F93" s="193"/>
      <c r="G93" s="315"/>
      <c r="H93" s="315"/>
      <c r="I93" s="236"/>
      <c r="J93" s="315"/>
      <c r="K93" s="315"/>
      <c r="L93" s="315"/>
      <c r="M93" s="316"/>
      <c r="N93" s="315"/>
      <c r="O93" s="315"/>
      <c r="P93" s="315"/>
      <c r="Q93" s="315"/>
      <c r="R93" s="195"/>
      <c r="S93" s="315"/>
      <c r="T93" s="227" t="s">
        <v>1625</v>
      </c>
      <c r="U93" s="111"/>
      <c r="V93" s="227"/>
    </row>
    <row r="94" spans="1:22" s="4" customFormat="1" ht="5.0999999999999996" customHeight="1" x14ac:dyDescent="0.2">
      <c r="A94" s="224"/>
      <c r="B94" s="227"/>
      <c r="C94" s="197"/>
      <c r="D94" s="227"/>
      <c r="E94" s="194"/>
      <c r="F94" s="193"/>
      <c r="G94" s="315"/>
      <c r="H94" s="315"/>
      <c r="I94" s="194"/>
      <c r="J94" s="315"/>
      <c r="K94" s="315"/>
      <c r="L94" s="315"/>
      <c r="M94" s="316"/>
      <c r="N94" s="315"/>
      <c r="O94" s="315"/>
      <c r="P94" s="315"/>
      <c r="Q94" s="315"/>
      <c r="R94" s="195"/>
      <c r="S94" s="315"/>
      <c r="T94" s="233"/>
      <c r="U94" s="394"/>
      <c r="V94" s="227"/>
    </row>
    <row r="95" spans="1:22" s="4" customFormat="1" x14ac:dyDescent="0.2">
      <c r="A95" s="224"/>
      <c r="B95" s="227"/>
      <c r="C95" s="197"/>
      <c r="D95" s="227"/>
      <c r="E95" s="236" t="s">
        <v>675</v>
      </c>
      <c r="F95" s="193"/>
      <c r="G95" s="315"/>
      <c r="H95" s="315"/>
      <c r="I95" s="236"/>
      <c r="J95" s="315"/>
      <c r="K95" s="315"/>
      <c r="L95" s="315"/>
      <c r="M95" s="233"/>
      <c r="N95" s="193"/>
      <c r="O95" s="193"/>
      <c r="P95" s="193"/>
      <c r="Q95" s="193"/>
      <c r="R95" s="195"/>
      <c r="S95" s="195"/>
      <c r="T95" s="227" t="s">
        <v>1625</v>
      </c>
      <c r="U95" s="394"/>
      <c r="V95" s="227"/>
    </row>
    <row r="96" spans="1:22" s="4" customFormat="1" x14ac:dyDescent="0.2">
      <c r="A96" s="224"/>
      <c r="B96" s="227"/>
      <c r="C96" s="197" t="s">
        <v>2010</v>
      </c>
      <c r="D96" s="227"/>
      <c r="E96" s="314" t="s">
        <v>661</v>
      </c>
      <c r="F96" s="193"/>
      <c r="G96" s="193"/>
      <c r="H96" s="193"/>
      <c r="I96" s="314"/>
      <c r="J96" s="315"/>
      <c r="K96" s="315"/>
      <c r="L96" s="315"/>
      <c r="M96" s="233"/>
      <c r="N96" s="193"/>
      <c r="O96" s="193"/>
      <c r="P96" s="193"/>
      <c r="Q96" s="193"/>
      <c r="R96" s="195"/>
      <c r="S96" s="195"/>
      <c r="T96" s="227" t="s">
        <v>1625</v>
      </c>
      <c r="U96" s="111"/>
      <c r="V96" s="227"/>
    </row>
    <row r="97" spans="1:22" s="4" customFormat="1" x14ac:dyDescent="0.2">
      <c r="A97" s="224"/>
      <c r="B97" s="227"/>
      <c r="C97" s="197" t="s">
        <v>2011</v>
      </c>
      <c r="D97" s="227"/>
      <c r="E97" s="314" t="s">
        <v>1101</v>
      </c>
      <c r="F97" s="193"/>
      <c r="G97" s="193"/>
      <c r="H97" s="193"/>
      <c r="I97" s="314"/>
      <c r="J97" s="315"/>
      <c r="K97" s="315"/>
      <c r="L97" s="315"/>
      <c r="M97" s="227"/>
      <c r="N97" s="193"/>
      <c r="O97" s="193"/>
      <c r="P97" s="193"/>
      <c r="Q97" s="193"/>
      <c r="R97" s="195"/>
      <c r="S97" s="195"/>
      <c r="T97" s="227" t="s">
        <v>1625</v>
      </c>
      <c r="U97" s="111"/>
      <c r="V97" s="227"/>
    </row>
    <row r="98" spans="1:22" s="4" customFormat="1" x14ac:dyDescent="0.2">
      <c r="A98" s="224"/>
      <c r="B98" s="227"/>
      <c r="C98" s="197" t="s">
        <v>2012</v>
      </c>
      <c r="D98" s="227"/>
      <c r="E98" s="314" t="s">
        <v>2586</v>
      </c>
      <c r="F98" s="193"/>
      <c r="G98" s="193"/>
      <c r="H98" s="193"/>
      <c r="I98" s="314"/>
      <c r="J98" s="315"/>
      <c r="K98" s="315"/>
      <c r="L98" s="315"/>
      <c r="M98" s="227"/>
      <c r="N98" s="193"/>
      <c r="O98" s="193"/>
      <c r="P98" s="193"/>
      <c r="Q98" s="193"/>
      <c r="R98" s="195"/>
      <c r="S98" s="195"/>
      <c r="T98" s="227" t="s">
        <v>1625</v>
      </c>
      <c r="U98" s="111"/>
      <c r="V98" s="227"/>
    </row>
    <row r="99" spans="1:22" s="4" customFormat="1" x14ac:dyDescent="0.2">
      <c r="A99" s="224"/>
      <c r="B99" s="227"/>
      <c r="C99" s="197" t="s">
        <v>182</v>
      </c>
      <c r="D99" s="227"/>
      <c r="E99" s="314" t="s">
        <v>1369</v>
      </c>
      <c r="F99" s="193"/>
      <c r="G99" s="193"/>
      <c r="H99" s="193"/>
      <c r="I99" s="314" t="s">
        <v>492</v>
      </c>
      <c r="J99" s="193"/>
      <c r="K99" s="193"/>
      <c r="L99" s="193"/>
      <c r="M99" s="110"/>
      <c r="N99" s="193" t="s">
        <v>247</v>
      </c>
      <c r="O99" s="193"/>
      <c r="P99" s="193"/>
      <c r="Q99" s="193"/>
      <c r="R99" s="193"/>
      <c r="S99" s="195"/>
      <c r="T99" s="227" t="s">
        <v>1625</v>
      </c>
      <c r="U99" s="111"/>
      <c r="V99" s="227"/>
    </row>
    <row r="100" spans="1:22" s="4" customFormat="1" x14ac:dyDescent="0.2">
      <c r="A100" s="224"/>
      <c r="B100" s="227"/>
      <c r="C100" s="197" t="s">
        <v>181</v>
      </c>
      <c r="D100" s="227"/>
      <c r="E100" s="194"/>
      <c r="F100" s="193"/>
      <c r="G100" s="315"/>
      <c r="H100" s="315"/>
      <c r="I100" s="194"/>
      <c r="J100" s="315"/>
      <c r="K100" s="315"/>
      <c r="L100" s="315"/>
      <c r="M100" s="316"/>
      <c r="N100" s="315"/>
      <c r="O100" s="315"/>
      <c r="P100" s="315"/>
      <c r="Q100" s="315"/>
      <c r="R100" s="196" t="s">
        <v>676</v>
      </c>
      <c r="S100" s="196"/>
      <c r="T100" s="233"/>
      <c r="U100" s="334">
        <v>0</v>
      </c>
      <c r="V100" s="227"/>
    </row>
    <row r="101" spans="1:22" s="4" customFormat="1" ht="5.0999999999999996" customHeight="1" x14ac:dyDescent="0.2">
      <c r="A101" s="224"/>
      <c r="B101" s="227"/>
      <c r="C101" s="197"/>
      <c r="D101" s="227"/>
      <c r="E101" s="194"/>
      <c r="F101" s="193"/>
      <c r="G101" s="193"/>
      <c r="H101" s="193"/>
      <c r="I101" s="194"/>
      <c r="J101" s="193"/>
      <c r="K101" s="193"/>
      <c r="L101" s="193"/>
      <c r="M101" s="227"/>
      <c r="N101" s="193"/>
      <c r="O101" s="193"/>
      <c r="P101" s="315"/>
      <c r="Q101" s="315"/>
      <c r="R101" s="195"/>
      <c r="S101" s="315"/>
      <c r="T101" s="233"/>
      <c r="U101" s="394"/>
      <c r="V101" s="227"/>
    </row>
    <row r="102" spans="1:22" s="4" customFormat="1" x14ac:dyDescent="0.2">
      <c r="A102" s="224"/>
      <c r="B102" s="227"/>
      <c r="C102" s="240" t="s">
        <v>178</v>
      </c>
      <c r="D102" s="227"/>
      <c r="E102" s="194"/>
      <c r="F102" s="193"/>
      <c r="G102" s="193"/>
      <c r="H102" s="193"/>
      <c r="I102" s="194"/>
      <c r="J102" s="193"/>
      <c r="K102" s="193"/>
      <c r="L102" s="193"/>
      <c r="M102" s="227"/>
      <c r="N102" s="193"/>
      <c r="O102" s="193"/>
      <c r="P102" s="315"/>
      <c r="Q102" s="315"/>
      <c r="R102" s="196" t="s">
        <v>1135</v>
      </c>
      <c r="S102" s="195"/>
      <c r="T102" s="237"/>
      <c r="U102" s="364">
        <v>0</v>
      </c>
      <c r="V102" s="227"/>
    </row>
    <row r="103" spans="1:22" s="4" customFormat="1" ht="5.0999999999999996" customHeight="1" x14ac:dyDescent="0.2">
      <c r="A103" s="224"/>
      <c r="B103" s="293"/>
      <c r="C103" s="286"/>
      <c r="D103" s="293"/>
      <c r="E103" s="415"/>
      <c r="F103" s="411"/>
      <c r="G103" s="411"/>
      <c r="H103" s="411"/>
      <c r="I103" s="415"/>
      <c r="J103" s="411"/>
      <c r="K103" s="411"/>
      <c r="L103" s="411"/>
      <c r="M103" s="412"/>
      <c r="N103" s="411"/>
      <c r="O103" s="411"/>
      <c r="P103" s="411"/>
      <c r="Q103" s="411"/>
      <c r="R103" s="321"/>
      <c r="S103" s="411"/>
      <c r="T103" s="293"/>
      <c r="U103" s="350"/>
      <c r="V103" s="293"/>
    </row>
    <row r="104" spans="1:22" s="4" customFormat="1" ht="5.0999999999999996" customHeight="1" x14ac:dyDescent="0.2">
      <c r="A104" s="224"/>
      <c r="B104" s="302"/>
      <c r="C104" s="295"/>
      <c r="D104" s="302"/>
      <c r="E104" s="405"/>
      <c r="F104" s="405"/>
      <c r="G104" s="405"/>
      <c r="H104" s="405"/>
      <c r="I104" s="405"/>
      <c r="J104" s="405"/>
      <c r="K104" s="405"/>
      <c r="L104" s="405"/>
      <c r="M104" s="302"/>
      <c r="N104" s="405"/>
      <c r="O104" s="405"/>
      <c r="P104" s="405"/>
      <c r="Q104" s="405"/>
      <c r="R104" s="327"/>
      <c r="S104" s="405"/>
      <c r="T104" s="328"/>
      <c r="U104" s="410"/>
      <c r="V104" s="302"/>
    </row>
    <row r="105" spans="1:22" s="4" customFormat="1" ht="12" customHeight="1" x14ac:dyDescent="0.2">
      <c r="A105" s="224"/>
      <c r="B105" s="227"/>
      <c r="C105" s="197"/>
      <c r="D105" s="227"/>
      <c r="E105" s="315" t="s">
        <v>2447</v>
      </c>
      <c r="F105" s="193"/>
      <c r="G105" s="193"/>
      <c r="H105" s="193"/>
      <c r="I105" s="315"/>
      <c r="J105" s="193"/>
      <c r="K105" s="193"/>
      <c r="L105" s="193"/>
      <c r="M105" s="227"/>
      <c r="N105" s="193"/>
      <c r="O105" s="193"/>
      <c r="P105" s="193"/>
      <c r="Q105" s="193"/>
      <c r="R105" s="195"/>
      <c r="S105" s="193"/>
      <c r="T105" s="233"/>
      <c r="U105" s="250" t="s">
        <v>1476</v>
      </c>
      <c r="V105" s="227"/>
    </row>
    <row r="106" spans="1:22" s="4" customFormat="1" ht="12" customHeight="1" x14ac:dyDescent="0.2">
      <c r="A106" s="224"/>
      <c r="B106" s="227"/>
      <c r="C106" s="197" t="s">
        <v>1758</v>
      </c>
      <c r="D106" s="227"/>
      <c r="E106" s="236" t="s">
        <v>2795</v>
      </c>
      <c r="F106" s="272"/>
      <c r="G106" s="195"/>
      <c r="H106" s="195"/>
      <c r="I106" s="236"/>
      <c r="J106" s="195"/>
      <c r="K106" s="195"/>
      <c r="L106" s="195"/>
      <c r="M106" s="233"/>
      <c r="N106" s="195"/>
      <c r="O106" s="195"/>
      <c r="P106" s="195"/>
      <c r="Q106" s="195"/>
      <c r="R106" s="195"/>
      <c r="S106" s="195"/>
      <c r="T106" s="227" t="s">
        <v>1625</v>
      </c>
      <c r="U106" s="1101"/>
      <c r="V106" s="227"/>
    </row>
    <row r="107" spans="1:22" s="4" customFormat="1" ht="9" customHeight="1" x14ac:dyDescent="0.2">
      <c r="A107" s="224"/>
      <c r="B107" s="227"/>
      <c r="C107" s="197"/>
      <c r="D107" s="227"/>
      <c r="E107" s="236"/>
      <c r="F107" s="272"/>
      <c r="G107" s="195"/>
      <c r="H107" s="195"/>
      <c r="I107" s="236"/>
      <c r="J107" s="195"/>
      <c r="K107" s="195"/>
      <c r="L107" s="195"/>
      <c r="M107" s="233"/>
      <c r="N107" s="195"/>
      <c r="O107" s="195"/>
      <c r="P107" s="195"/>
      <c r="Q107" s="195"/>
      <c r="R107" s="195"/>
      <c r="S107" s="195"/>
      <c r="T107" s="227"/>
      <c r="U107" s="195"/>
      <c r="V107" s="227"/>
    </row>
    <row r="108" spans="1:22" s="4" customFormat="1" ht="10.5" customHeight="1" x14ac:dyDescent="0.2">
      <c r="A108" s="224"/>
      <c r="B108" s="227"/>
      <c r="C108" s="1132"/>
      <c r="D108" s="1040"/>
      <c r="E108" s="1144" t="s">
        <v>954</v>
      </c>
      <c r="F108" s="1074"/>
      <c r="G108" s="1074"/>
      <c r="H108" s="1074"/>
      <c r="I108" s="1144"/>
      <c r="J108" s="1074"/>
      <c r="K108" s="1074"/>
      <c r="L108" s="1074"/>
      <c r="M108" s="1040"/>
      <c r="N108" s="1127"/>
      <c r="O108" s="1127"/>
      <c r="P108" s="1127"/>
      <c r="Q108" s="1127"/>
      <c r="R108" s="1127"/>
      <c r="S108" s="195"/>
      <c r="T108" s="227"/>
      <c r="U108" s="250" t="s">
        <v>1476</v>
      </c>
      <c r="V108" s="227"/>
    </row>
    <row r="109" spans="1:22" s="4" customFormat="1" ht="12" customHeight="1" x14ac:dyDescent="0.2">
      <c r="A109" s="224"/>
      <c r="B109" s="227"/>
      <c r="C109" s="992" t="s">
        <v>1592</v>
      </c>
      <c r="D109" s="993"/>
      <c r="E109" s="994" t="s">
        <v>2093</v>
      </c>
      <c r="F109" s="1134"/>
      <c r="G109" s="999"/>
      <c r="H109" s="999"/>
      <c r="I109" s="994"/>
      <c r="J109" s="999"/>
      <c r="K109" s="999"/>
      <c r="L109" s="999"/>
      <c r="M109" s="1130"/>
      <c r="N109" s="999"/>
      <c r="O109" s="999"/>
      <c r="P109" s="999"/>
      <c r="Q109" s="999"/>
      <c r="R109" s="999"/>
      <c r="S109" s="195"/>
      <c r="T109" s="227" t="s">
        <v>1625</v>
      </c>
      <c r="U109" s="1101"/>
      <c r="V109" s="227"/>
    </row>
    <row r="110" spans="1:22" s="4" customFormat="1" ht="8.25" customHeight="1" x14ac:dyDescent="0.2">
      <c r="A110" s="224"/>
      <c r="B110" s="227"/>
      <c r="C110" s="992"/>
      <c r="D110" s="993"/>
      <c r="E110" s="994"/>
      <c r="F110" s="1134"/>
      <c r="G110" s="999"/>
      <c r="H110" s="999"/>
      <c r="I110" s="994"/>
      <c r="J110" s="999"/>
      <c r="K110" s="999"/>
      <c r="L110" s="999"/>
      <c r="M110" s="1130"/>
      <c r="N110" s="999"/>
      <c r="O110" s="999"/>
      <c r="P110" s="999"/>
      <c r="Q110" s="999"/>
      <c r="R110" s="999"/>
      <c r="S110" s="195"/>
      <c r="T110" s="227"/>
      <c r="U110" s="195"/>
      <c r="V110" s="227"/>
    </row>
    <row r="111" spans="1:22" s="4" customFormat="1" ht="10.5" customHeight="1" x14ac:dyDescent="0.2">
      <c r="A111" s="224"/>
      <c r="B111" s="227"/>
      <c r="C111" s="1132"/>
      <c r="D111" s="1040"/>
      <c r="E111" s="1144" t="s">
        <v>983</v>
      </c>
      <c r="F111" s="1074"/>
      <c r="G111" s="1074"/>
      <c r="H111" s="1074"/>
      <c r="I111" s="1144"/>
      <c r="J111" s="1074"/>
      <c r="K111" s="1074"/>
      <c r="L111" s="1074"/>
      <c r="M111" s="1040"/>
      <c r="N111" s="1127"/>
      <c r="O111" s="1127"/>
      <c r="P111" s="1127"/>
      <c r="Q111" s="1127"/>
      <c r="R111" s="1127"/>
      <c r="S111" s="195"/>
      <c r="T111" s="227"/>
      <c r="U111" s="250" t="s">
        <v>1476</v>
      </c>
      <c r="V111" s="227"/>
    </row>
    <row r="112" spans="1:22" s="4" customFormat="1" ht="12" customHeight="1" x14ac:dyDescent="0.2">
      <c r="A112" s="224"/>
      <c r="B112" s="227"/>
      <c r="C112" s="992" t="s">
        <v>984</v>
      </c>
      <c r="D112" s="1002"/>
      <c r="E112" s="1134" t="s">
        <v>1537</v>
      </c>
      <c r="F112" s="1153"/>
      <c r="G112" s="1153"/>
      <c r="H112" s="1153"/>
      <c r="I112" s="1153"/>
      <c r="J112" s="1153"/>
      <c r="K112" s="1154"/>
      <c r="L112" s="1005"/>
      <c r="M112" s="1005"/>
      <c r="N112" s="1005"/>
      <c r="O112" s="1155"/>
      <c r="P112" s="993"/>
      <c r="Q112" s="993"/>
      <c r="R112" s="993"/>
      <c r="S112" s="227"/>
      <c r="T112" s="1087" t="s">
        <v>488</v>
      </c>
      <c r="U112" s="1101"/>
      <c r="V112" s="227"/>
    </row>
    <row r="113" spans="1:22" s="4" customFormat="1" ht="7.5" customHeight="1" x14ac:dyDescent="0.2">
      <c r="A113" s="224"/>
      <c r="B113" s="227"/>
      <c r="C113" s="992"/>
      <c r="D113" s="1002"/>
      <c r="E113" s="1134"/>
      <c r="F113" s="1153"/>
      <c r="G113" s="1153"/>
      <c r="H113" s="1153"/>
      <c r="I113" s="1153"/>
      <c r="J113" s="1153"/>
      <c r="K113" s="1154"/>
      <c r="L113" s="1005"/>
      <c r="M113" s="1005"/>
      <c r="N113" s="1005"/>
      <c r="O113" s="1155"/>
      <c r="P113" s="993"/>
      <c r="Q113" s="993"/>
      <c r="R113" s="993"/>
      <c r="S113" s="227"/>
      <c r="T113" s="1087"/>
      <c r="U113" s="993"/>
      <c r="V113" s="227"/>
    </row>
    <row r="114" spans="1:22" s="4" customFormat="1" ht="12" customHeight="1" x14ac:dyDescent="0.2">
      <c r="A114" s="224"/>
      <c r="B114" s="227"/>
      <c r="C114" s="1132"/>
      <c r="D114" s="1040"/>
      <c r="E114" s="1144" t="s">
        <v>2254</v>
      </c>
      <c r="F114" s="1074"/>
      <c r="G114" s="1074"/>
      <c r="H114" s="1074"/>
      <c r="I114" s="1144"/>
      <c r="J114" s="1074"/>
      <c r="K114" s="1074"/>
      <c r="L114" s="1074"/>
      <c r="M114" s="1040"/>
      <c r="N114" s="1127"/>
      <c r="O114" s="1127"/>
      <c r="P114" s="1127"/>
      <c r="Q114" s="1127"/>
      <c r="R114" s="1127"/>
      <c r="S114" s="227"/>
      <c r="T114" s="1087"/>
      <c r="U114" s="250" t="s">
        <v>1476</v>
      </c>
      <c r="V114" s="227"/>
    </row>
    <row r="115" spans="1:22" s="4" customFormat="1" ht="12" customHeight="1" x14ac:dyDescent="0.2">
      <c r="A115" s="224"/>
      <c r="B115" s="227"/>
      <c r="C115" s="992" t="s">
        <v>2251</v>
      </c>
      <c r="D115" s="1002"/>
      <c r="E115" s="994" t="s">
        <v>2093</v>
      </c>
      <c r="F115" s="1153"/>
      <c r="G115" s="1153"/>
      <c r="H115" s="1153"/>
      <c r="I115" s="1153"/>
      <c r="J115" s="1153"/>
      <c r="K115" s="1154"/>
      <c r="L115" s="1005"/>
      <c r="M115" s="1005"/>
      <c r="N115" s="1005"/>
      <c r="O115" s="1155"/>
      <c r="P115" s="993"/>
      <c r="Q115" s="993"/>
      <c r="R115" s="993"/>
      <c r="S115" s="227"/>
      <c r="T115" s="1087" t="s">
        <v>488</v>
      </c>
      <c r="U115" s="1101"/>
      <c r="V115" s="227"/>
    </row>
    <row r="116" spans="1:22" s="4" customFormat="1" ht="12" customHeight="1" x14ac:dyDescent="0.2">
      <c r="A116" s="224"/>
      <c r="B116" s="227"/>
      <c r="C116" s="992" t="s">
        <v>2253</v>
      </c>
      <c r="D116" s="1002"/>
      <c r="E116" s="994" t="s">
        <v>2252</v>
      </c>
      <c r="F116" s="1153"/>
      <c r="G116" s="1153"/>
      <c r="H116" s="1153"/>
      <c r="I116" s="1153"/>
      <c r="J116" s="1153"/>
      <c r="K116" s="1154"/>
      <c r="L116" s="1005"/>
      <c r="M116" s="1005"/>
      <c r="N116" s="1005"/>
      <c r="O116" s="1155"/>
      <c r="P116" s="993"/>
      <c r="Q116" s="993"/>
      <c r="R116" s="993"/>
      <c r="S116" s="227"/>
      <c r="T116" s="1087" t="s">
        <v>488</v>
      </c>
      <c r="U116" s="1101"/>
      <c r="V116" s="227"/>
    </row>
    <row r="117" spans="1:22" s="4" customFormat="1" ht="12" customHeight="1" x14ac:dyDescent="0.2">
      <c r="A117" s="224"/>
      <c r="B117" s="227"/>
      <c r="C117" s="992" t="s">
        <v>1158</v>
      </c>
      <c r="D117" s="1002"/>
      <c r="E117" s="994" t="s">
        <v>466</v>
      </c>
      <c r="F117" s="1153"/>
      <c r="G117" s="1153"/>
      <c r="H117" s="1153"/>
      <c r="I117" s="1153"/>
      <c r="J117" s="1153"/>
      <c r="K117" s="1154"/>
      <c r="L117" s="1005"/>
      <c r="M117" s="1005"/>
      <c r="N117" s="1005"/>
      <c r="O117" s="1155"/>
      <c r="P117" s="993"/>
      <c r="Q117" s="993"/>
      <c r="R117" s="993"/>
      <c r="S117" s="227"/>
      <c r="T117" s="1087" t="s">
        <v>488</v>
      </c>
      <c r="U117" s="1101"/>
      <c r="V117" s="227"/>
    </row>
    <row r="118" spans="1:22" s="4" customFormat="1" ht="6.75" customHeight="1" x14ac:dyDescent="0.2">
      <c r="A118" s="224"/>
      <c r="B118" s="227"/>
      <c r="C118" s="1086"/>
      <c r="D118" s="1024"/>
      <c r="E118" s="1008"/>
      <c r="F118" s="1029"/>
      <c r="G118" s="1029"/>
      <c r="H118" s="1029"/>
      <c r="I118" s="1029"/>
      <c r="J118" s="1029"/>
      <c r="K118" s="1030"/>
      <c r="L118" s="1031"/>
      <c r="M118" s="1031"/>
      <c r="N118" s="1031"/>
      <c r="O118" s="1028"/>
      <c r="P118" s="227"/>
      <c r="Q118" s="227"/>
      <c r="R118" s="227"/>
      <c r="S118" s="227"/>
      <c r="T118" s="1087"/>
      <c r="U118" s="227"/>
      <c r="V118" s="227"/>
    </row>
    <row r="119" spans="1:22" x14ac:dyDescent="0.2">
      <c r="B119" s="6"/>
      <c r="C119" s="6"/>
      <c r="D119" s="6"/>
      <c r="E119" s="6"/>
      <c r="F119" s="6"/>
      <c r="G119" s="6"/>
      <c r="H119" s="6"/>
      <c r="I119" s="6"/>
      <c r="J119" s="6"/>
      <c r="K119" s="6"/>
      <c r="L119" s="6"/>
      <c r="M119" s="6"/>
      <c r="N119" s="6"/>
      <c r="O119" s="6"/>
      <c r="P119" s="6"/>
      <c r="Q119" s="6"/>
      <c r="R119" s="6"/>
      <c r="S119" s="6"/>
      <c r="T119" s="6"/>
      <c r="U119" s="22"/>
      <c r="V119" s="6"/>
    </row>
  </sheetData>
  <phoneticPr fontId="9" type="noConversion"/>
  <dataValidations count="1">
    <dataValidation allowBlank="1" showInputMessage="1" showErrorMessage="1" sqref="A1:XFD1048576"/>
  </dataValidations>
  <printOptions horizontalCentered="1"/>
  <pageMargins left="0.51181102362204722" right="0" top="0.19685039370078741" bottom="0" header="0.19685039370078741" footer="0"/>
  <pageSetup orientation="portrait" r:id="rId1"/>
  <headerFooter alignWithMargins="0"/>
  <rowBreaks count="1" manualBreakCount="1">
    <brk id="77" min="1" max="1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S89"/>
  <sheetViews>
    <sheetView showGridLines="0" tabSelected="1" topLeftCell="A38" workbookViewId="0">
      <selection activeCell="E5" sqref="E5"/>
    </sheetView>
  </sheetViews>
  <sheetFormatPr defaultColWidth="0" defaultRowHeight="12.75" zeroHeight="1" x14ac:dyDescent="0.2"/>
  <cols>
    <col min="1" max="1" width="1.7109375" style="143" customWidth="1"/>
    <col min="2" max="2" width="1.140625" style="132" customWidth="1"/>
    <col min="3" max="3" width="4.7109375" style="132" customWidth="1"/>
    <col min="4" max="4" width="1.7109375" style="132" customWidth="1"/>
    <col min="5" max="5" width="8.7109375" style="132" customWidth="1"/>
    <col min="6" max="6" width="23.7109375" style="132" customWidth="1"/>
    <col min="7" max="7" width="8.7109375" style="132" hidden="1" customWidth="1"/>
    <col min="8" max="8" width="12.7109375" style="132" hidden="1" customWidth="1"/>
    <col min="9" max="9" width="1.7109375" style="132" customWidth="1"/>
    <col min="10" max="10" width="16.7109375" style="132" customWidth="1"/>
    <col min="11" max="12" width="6.7109375" style="132" customWidth="1"/>
    <col min="13" max="13" width="6.7109375" style="132" hidden="1" customWidth="1"/>
    <col min="14" max="15" width="11.7109375" style="132" customWidth="1"/>
    <col min="16" max="17" width="11.7109375" style="132" hidden="1" customWidth="1"/>
    <col min="18" max="18" width="5.7109375" style="132" customWidth="1"/>
    <col min="19" max="19" width="1.140625" style="132" customWidth="1"/>
    <col min="20" max="20" width="2.7109375" style="132" customWidth="1"/>
    <col min="21" max="16384" width="0" style="132" hidden="1"/>
  </cols>
  <sheetData>
    <row r="1" spans="1:19" s="143" customFormat="1" ht="9.9499999999999993" customHeight="1" x14ac:dyDescent="0.2">
      <c r="A1" s="800"/>
      <c r="B1" s="1240"/>
      <c r="C1" s="1241" t="s">
        <v>2857</v>
      </c>
      <c r="D1" s="1240"/>
      <c r="E1" s="1240"/>
      <c r="F1" s="1240"/>
      <c r="G1" s="1240" t="s">
        <v>1188</v>
      </c>
      <c r="H1" s="1240" t="s">
        <v>1188</v>
      </c>
      <c r="I1" s="1240"/>
      <c r="J1" s="1240"/>
      <c r="K1" s="1240"/>
      <c r="L1" s="1240"/>
      <c r="M1" s="1240" t="s">
        <v>1188</v>
      </c>
      <c r="N1" s="1240"/>
      <c r="O1" s="1242">
        <v>42893.551103703707</v>
      </c>
      <c r="P1" s="1240" t="s">
        <v>1188</v>
      </c>
      <c r="Q1" s="1240" t="s">
        <v>1188</v>
      </c>
      <c r="R1" s="1243"/>
      <c r="S1" s="1240"/>
    </row>
    <row r="2" spans="1:19" s="139" customFormat="1" ht="5.0999999999999996" customHeight="1" x14ac:dyDescent="0.2">
      <c r="A2" s="215"/>
      <c r="B2" s="1217"/>
      <c r="C2" s="1218" t="s">
        <v>2703</v>
      </c>
      <c r="D2" s="1217"/>
      <c r="E2" s="1217"/>
      <c r="F2" s="1217"/>
      <c r="G2" s="1217"/>
      <c r="H2" s="1217"/>
      <c r="I2" s="1217"/>
      <c r="J2" s="1217"/>
      <c r="K2" s="1217"/>
      <c r="L2" s="1217"/>
      <c r="M2" s="1217"/>
      <c r="N2" s="1217"/>
      <c r="O2" s="1217"/>
      <c r="P2" s="1217"/>
      <c r="Q2" s="1217"/>
      <c r="R2" s="1217"/>
      <c r="S2" s="1217"/>
    </row>
    <row r="3" spans="1:19" s="138" customFormat="1" ht="18" customHeight="1" x14ac:dyDescent="0.2">
      <c r="A3" s="226"/>
      <c r="B3" s="1244"/>
      <c r="C3" s="1245" t="s">
        <v>2481</v>
      </c>
      <c r="D3" s="1245"/>
      <c r="E3" s="1245"/>
      <c r="F3" s="1245"/>
      <c r="G3" s="1245"/>
      <c r="H3" s="1245"/>
      <c r="I3" s="1245"/>
      <c r="J3" s="1245"/>
      <c r="K3" s="1245"/>
      <c r="L3" s="1245"/>
      <c r="M3" s="1245"/>
      <c r="N3" s="1245"/>
      <c r="O3" s="1245"/>
      <c r="P3" s="1245"/>
      <c r="Q3" s="1245"/>
      <c r="R3" s="1245"/>
      <c r="S3" s="1244"/>
    </row>
    <row r="4" spans="1:19" s="137" customFormat="1" ht="5.0999999999999996" customHeight="1" x14ac:dyDescent="0.2">
      <c r="A4" s="143"/>
      <c r="B4" s="1246"/>
      <c r="C4" s="1246"/>
      <c r="D4" s="1246"/>
      <c r="E4" s="1246"/>
      <c r="F4" s="1246"/>
      <c r="G4" s="1246"/>
      <c r="H4" s="1246"/>
      <c r="I4" s="1246"/>
      <c r="J4" s="1246"/>
      <c r="K4" s="1246"/>
      <c r="L4" s="1246"/>
      <c r="M4" s="1246"/>
      <c r="N4" s="1246"/>
      <c r="O4" s="1246"/>
      <c r="P4" s="1246"/>
      <c r="Q4" s="1246"/>
      <c r="R4" s="1246"/>
      <c r="S4" s="1246"/>
    </row>
    <row r="5" spans="1:19" s="137" customFormat="1" ht="15" customHeight="1" x14ac:dyDescent="0.2">
      <c r="A5" s="143"/>
      <c r="B5" s="1246"/>
      <c r="C5" s="1246"/>
      <c r="D5" s="1246"/>
      <c r="E5" s="1247" t="s">
        <v>2295</v>
      </c>
      <c r="F5" s="1248" t="s">
        <v>1014</v>
      </c>
      <c r="G5" s="1246"/>
      <c r="H5" s="1246"/>
      <c r="I5" s="1246"/>
      <c r="J5" s="1246"/>
      <c r="K5" s="1249"/>
      <c r="L5" s="1249"/>
      <c r="M5" s="1249"/>
      <c r="N5" s="1247" t="s">
        <v>1457</v>
      </c>
      <c r="O5" s="1250" t="s">
        <v>1386</v>
      </c>
      <c r="P5" s="1251"/>
      <c r="Q5" s="1252"/>
      <c r="R5" s="1246"/>
      <c r="S5" s="1246"/>
    </row>
    <row r="6" spans="1:19" s="137" customFormat="1" ht="12" customHeight="1" x14ac:dyDescent="0.2">
      <c r="A6" s="143"/>
      <c r="B6" s="1246"/>
      <c r="C6" s="1246"/>
      <c r="D6" s="1246"/>
      <c r="E6" s="1247" t="s">
        <v>2195</v>
      </c>
      <c r="F6" s="1253" t="s">
        <v>944</v>
      </c>
      <c r="G6" s="1246"/>
      <c r="H6" s="1246"/>
      <c r="I6" s="1246"/>
      <c r="J6" s="1246"/>
      <c r="K6" s="1249"/>
      <c r="L6" s="1249"/>
      <c r="M6" s="1249"/>
      <c r="N6" s="1247" t="s">
        <v>1440</v>
      </c>
      <c r="O6" s="1250" t="s">
        <v>2603</v>
      </c>
      <c r="P6" s="1251"/>
      <c r="Q6" s="1252"/>
      <c r="R6" s="1246"/>
      <c r="S6" s="1246"/>
    </row>
    <row r="7" spans="1:19" s="137" customFormat="1" ht="12" customHeight="1" x14ac:dyDescent="0.2">
      <c r="A7" s="143"/>
      <c r="B7" s="1246"/>
      <c r="C7" s="1246"/>
      <c r="D7" s="1246"/>
      <c r="E7" s="1247" t="s">
        <v>2196</v>
      </c>
      <c r="F7" s="1253" t="s">
        <v>2684</v>
      </c>
      <c r="G7" s="1246"/>
      <c r="H7" s="1246"/>
      <c r="I7" s="1246"/>
      <c r="J7" s="1246"/>
      <c r="K7" s="1249"/>
      <c r="L7" s="1249"/>
      <c r="M7" s="1249"/>
      <c r="N7" s="1247" t="s">
        <v>1441</v>
      </c>
      <c r="O7" s="1250" t="s">
        <v>2394</v>
      </c>
      <c r="P7" s="1251"/>
      <c r="Q7" s="1252"/>
      <c r="R7" s="1246"/>
      <c r="S7" s="1246"/>
    </row>
    <row r="8" spans="1:19" s="138" customFormat="1" ht="18" hidden="1" customHeight="1" x14ac:dyDescent="0.2">
      <c r="A8" s="226"/>
      <c r="B8" s="1244"/>
      <c r="C8" s="1254" t="s">
        <v>2405</v>
      </c>
      <c r="D8" s="1254"/>
      <c r="E8" s="1254"/>
      <c r="F8" s="1254"/>
      <c r="G8" s="1254"/>
      <c r="H8" s="1254"/>
      <c r="I8" s="1254"/>
      <c r="J8" s="1254"/>
      <c r="K8" s="1254"/>
      <c r="L8" s="1254"/>
      <c r="M8" s="1254"/>
      <c r="N8" s="1254"/>
      <c r="O8" s="1254"/>
      <c r="P8" s="1254"/>
      <c r="Q8" s="1254"/>
      <c r="R8" s="1254"/>
      <c r="S8" s="1244"/>
    </row>
    <row r="9" spans="1:19" s="137" customFormat="1" ht="5.0999999999999996" hidden="1" customHeight="1" x14ac:dyDescent="0.2">
      <c r="A9" s="143"/>
      <c r="B9" s="1246"/>
      <c r="C9" s="1246"/>
      <c r="D9" s="1246"/>
      <c r="E9" s="1246"/>
      <c r="F9" s="1246"/>
      <c r="G9" s="1246"/>
      <c r="H9" s="1246"/>
      <c r="I9" s="1246"/>
      <c r="J9" s="1246"/>
      <c r="K9" s="1246"/>
      <c r="L9" s="1246"/>
      <c r="M9" s="1246"/>
      <c r="N9" s="1246"/>
      <c r="O9" s="1246"/>
      <c r="P9" s="1246"/>
      <c r="Q9" s="1246"/>
      <c r="R9" s="1246"/>
      <c r="S9" s="1246"/>
    </row>
    <row r="10" spans="1:19" s="137" customFormat="1" ht="15" hidden="1" customHeight="1" x14ac:dyDescent="0.2">
      <c r="A10" s="143"/>
      <c r="B10" s="1246"/>
      <c r="C10" s="1246"/>
      <c r="D10" s="1246"/>
      <c r="E10" s="1251"/>
      <c r="F10" s="1246"/>
      <c r="G10" s="1251" t="s">
        <v>1624</v>
      </c>
      <c r="H10" s="1248" t="s">
        <v>1587</v>
      </c>
      <c r="I10" s="1246"/>
      <c r="J10" s="1246"/>
      <c r="K10" s="1249"/>
      <c r="L10" s="1251"/>
      <c r="M10" s="1251"/>
      <c r="N10" s="1251"/>
      <c r="O10" s="1251"/>
      <c r="P10" s="1251" t="s">
        <v>1442</v>
      </c>
      <c r="Q10" s="1255" t="s">
        <v>1386</v>
      </c>
      <c r="R10" s="1246"/>
      <c r="S10" s="1246"/>
    </row>
    <row r="11" spans="1:19" s="137" customFormat="1" ht="12" hidden="1" customHeight="1" x14ac:dyDescent="0.2">
      <c r="A11" s="143"/>
      <c r="B11" s="1246"/>
      <c r="C11" s="1246"/>
      <c r="D11" s="1246"/>
      <c r="E11" s="1251"/>
      <c r="F11" s="1246"/>
      <c r="G11" s="1251" t="s">
        <v>1455</v>
      </c>
      <c r="H11" s="1246" t="s">
        <v>944</v>
      </c>
      <c r="I11" s="1246"/>
      <c r="J11" s="1246"/>
      <c r="K11" s="1249"/>
      <c r="L11" s="1251"/>
      <c r="M11" s="1251"/>
      <c r="N11" s="1251"/>
      <c r="O11" s="1255"/>
      <c r="P11" s="1251" t="s">
        <v>1443</v>
      </c>
      <c r="Q11" s="1255" t="s">
        <v>2603</v>
      </c>
      <c r="R11" s="1246"/>
      <c r="S11" s="1246"/>
    </row>
    <row r="12" spans="1:19" s="137" customFormat="1" ht="12" hidden="1" customHeight="1" x14ac:dyDescent="0.2">
      <c r="A12" s="143"/>
      <c r="B12" s="1246"/>
      <c r="C12" s="1246"/>
      <c r="D12" s="1246"/>
      <c r="E12" s="1251"/>
      <c r="F12" s="1246"/>
      <c r="G12" s="1251" t="s">
        <v>1456</v>
      </c>
      <c r="H12" s="1246" t="s">
        <v>2684</v>
      </c>
      <c r="I12" s="1246"/>
      <c r="J12" s="1246"/>
      <c r="K12" s="1249"/>
      <c r="L12" s="1251"/>
      <c r="M12" s="1251"/>
      <c r="N12" s="1251"/>
      <c r="O12" s="1255"/>
      <c r="P12" s="1251" t="s">
        <v>1444</v>
      </c>
      <c r="Q12" s="1255" t="s">
        <v>2394</v>
      </c>
      <c r="R12" s="1246"/>
      <c r="S12" s="1246"/>
    </row>
    <row r="13" spans="1:19" ht="5.0999999999999996" customHeight="1" x14ac:dyDescent="0.2">
      <c r="B13" s="1256"/>
      <c r="C13" s="1256"/>
      <c r="D13" s="1256"/>
      <c r="E13" s="1256"/>
      <c r="F13" s="1256"/>
      <c r="G13" s="1256"/>
      <c r="H13" s="1256"/>
      <c r="I13" s="1256"/>
      <c r="J13" s="1256"/>
      <c r="K13" s="1257"/>
      <c r="L13" s="1257"/>
      <c r="M13" s="1257"/>
      <c r="N13" s="1257"/>
      <c r="O13" s="1257"/>
      <c r="P13" s="1257"/>
      <c r="Q13" s="1256"/>
      <c r="R13" s="1256"/>
      <c r="S13" s="1256"/>
    </row>
    <row r="14" spans="1:19" ht="5.0999999999999996" customHeight="1" x14ac:dyDescent="0.2">
      <c r="B14" s="480"/>
      <c r="C14" s="482"/>
      <c r="D14" s="480"/>
      <c r="E14" s="480"/>
      <c r="F14" s="480"/>
      <c r="G14" s="480"/>
      <c r="H14" s="480"/>
      <c r="I14" s="480"/>
      <c r="J14" s="480"/>
      <c r="K14" s="481"/>
      <c r="L14" s="481"/>
      <c r="M14" s="481"/>
      <c r="N14" s="481"/>
      <c r="O14" s="481"/>
      <c r="P14" s="481"/>
      <c r="Q14" s="480"/>
      <c r="R14" s="480"/>
      <c r="S14" s="480"/>
    </row>
    <row r="15" spans="1:19" s="134" customFormat="1" ht="11.25" x14ac:dyDescent="0.2">
      <c r="A15" s="142"/>
      <c r="B15" s="480"/>
      <c r="C15" s="506"/>
      <c r="D15" s="480"/>
      <c r="E15" s="501" t="s">
        <v>488</v>
      </c>
      <c r="F15" s="480"/>
      <c r="G15" s="480"/>
      <c r="H15" s="480"/>
      <c r="I15" s="480"/>
      <c r="J15" s="480"/>
      <c r="K15" s="481"/>
      <c r="L15" s="481"/>
      <c r="M15" s="481"/>
      <c r="N15" s="485" t="s">
        <v>883</v>
      </c>
      <c r="O15" s="952" t="s">
        <v>2858</v>
      </c>
      <c r="P15" s="485" t="s">
        <v>2677</v>
      </c>
      <c r="Q15" s="815" t="s">
        <v>2859</v>
      </c>
      <c r="R15" s="480"/>
      <c r="S15" s="480"/>
    </row>
    <row r="16" spans="1:19" s="134" customFormat="1" ht="11.25" x14ac:dyDescent="0.2">
      <c r="A16" s="142"/>
      <c r="B16" s="480"/>
      <c r="C16" s="506"/>
      <c r="D16" s="480"/>
      <c r="E16" s="480"/>
      <c r="F16" s="480"/>
      <c r="G16" s="480"/>
      <c r="H16" s="480"/>
      <c r="I16" s="480"/>
      <c r="J16" s="480"/>
      <c r="K16" s="481"/>
      <c r="L16" s="481"/>
      <c r="M16" s="481"/>
      <c r="N16" s="485" t="s">
        <v>1293</v>
      </c>
      <c r="O16" s="952" t="s">
        <v>2703</v>
      </c>
      <c r="P16" s="485" t="s">
        <v>856</v>
      </c>
      <c r="Q16" s="815" t="s">
        <v>2703</v>
      </c>
      <c r="R16" s="480"/>
      <c r="S16" s="480"/>
    </row>
    <row r="17" spans="1:19" s="134" customFormat="1" ht="5.0999999999999996" customHeight="1" x14ac:dyDescent="0.2">
      <c r="A17" s="142"/>
      <c r="B17" s="480"/>
      <c r="C17" s="506"/>
      <c r="D17" s="480"/>
      <c r="E17" s="480"/>
      <c r="F17" s="480"/>
      <c r="G17" s="480"/>
      <c r="H17" s="480"/>
      <c r="I17" s="480"/>
      <c r="J17" s="480"/>
      <c r="K17" s="481"/>
      <c r="L17" s="481"/>
      <c r="M17" s="481"/>
      <c r="N17" s="481"/>
      <c r="O17" s="481"/>
      <c r="P17" s="481"/>
      <c r="Q17" s="480"/>
      <c r="R17" s="480"/>
      <c r="S17" s="480"/>
    </row>
    <row r="18" spans="1:19" ht="15" customHeight="1" x14ac:dyDescent="0.2">
      <c r="B18" s="486"/>
      <c r="C18" s="506"/>
      <c r="D18" s="486"/>
      <c r="E18" s="487" t="s">
        <v>54</v>
      </c>
      <c r="F18" s="486"/>
      <c r="G18" s="486" t="s">
        <v>738</v>
      </c>
      <c r="H18" s="486"/>
      <c r="I18" s="486"/>
      <c r="J18" s="486"/>
      <c r="K18" s="488"/>
      <c r="L18" s="488"/>
      <c r="M18" s="488"/>
      <c r="N18" s="488"/>
      <c r="O18" s="488"/>
      <c r="P18" s="488"/>
      <c r="Q18" s="486"/>
      <c r="R18" s="486"/>
      <c r="S18" s="486"/>
    </row>
    <row r="19" spans="1:19" s="134" customFormat="1" ht="3.75" hidden="1" customHeight="1" x14ac:dyDescent="0.2">
      <c r="A19" s="142"/>
      <c r="B19" s="480"/>
      <c r="C19" s="506"/>
      <c r="D19" s="480"/>
      <c r="E19" s="480"/>
      <c r="F19" s="480"/>
      <c r="G19" s="480"/>
      <c r="H19" s="480"/>
      <c r="I19" s="480"/>
      <c r="J19" s="480"/>
      <c r="K19" s="480"/>
      <c r="L19" s="480"/>
      <c r="M19" s="480"/>
      <c r="N19" s="480"/>
      <c r="O19" s="480"/>
      <c r="P19" s="480"/>
      <c r="Q19" s="480"/>
      <c r="R19" s="480"/>
      <c r="S19" s="480"/>
    </row>
    <row r="20" spans="1:19" s="134" customFormat="1" ht="17.25" customHeight="1" x14ac:dyDescent="0.2">
      <c r="A20" s="142"/>
      <c r="B20" s="480"/>
      <c r="C20" s="506"/>
      <c r="D20" s="480"/>
      <c r="E20" s="1355" t="s">
        <v>401</v>
      </c>
      <c r="F20" s="1355"/>
      <c r="G20" s="1355"/>
      <c r="H20" s="1355"/>
      <c r="I20" s="1355"/>
      <c r="J20" s="1355"/>
      <c r="K20" s="1355"/>
      <c r="L20" s="1355"/>
      <c r="M20" s="1355"/>
      <c r="N20" s="1355"/>
      <c r="O20" s="1355"/>
      <c r="P20" s="1355"/>
      <c r="Q20" s="1355"/>
      <c r="R20" s="480"/>
      <c r="S20" s="480"/>
    </row>
    <row r="21" spans="1:19" s="134" customFormat="1" ht="3" customHeight="1" x14ac:dyDescent="0.2">
      <c r="A21" s="142"/>
      <c r="B21" s="480"/>
      <c r="C21" s="506"/>
      <c r="D21" s="480"/>
      <c r="E21" s="484"/>
      <c r="F21" s="484"/>
      <c r="G21" s="1355"/>
      <c r="H21" s="1356"/>
      <c r="I21" s="1356"/>
      <c r="J21" s="1356"/>
      <c r="K21" s="1356"/>
      <c r="L21" s="1356"/>
      <c r="M21" s="1356"/>
      <c r="N21" s="1356"/>
      <c r="O21" s="1356"/>
      <c r="P21" s="1356"/>
      <c r="Q21" s="1356"/>
      <c r="R21" s="489"/>
      <c r="S21" s="480"/>
    </row>
    <row r="22" spans="1:19" s="134" customFormat="1" ht="4.5" hidden="1" customHeight="1" x14ac:dyDescent="0.2">
      <c r="A22" s="142"/>
      <c r="B22" s="480"/>
      <c r="C22" s="506"/>
      <c r="D22" s="480"/>
      <c r="E22" s="480"/>
      <c r="F22" s="480"/>
      <c r="G22" s="480"/>
      <c r="H22" s="480"/>
      <c r="I22" s="480"/>
      <c r="J22" s="480"/>
      <c r="K22" s="480"/>
      <c r="L22" s="480"/>
      <c r="M22" s="480"/>
      <c r="N22" s="480"/>
      <c r="O22" s="480"/>
      <c r="P22" s="480"/>
      <c r="Q22" s="480"/>
      <c r="R22" s="480"/>
      <c r="S22" s="480"/>
    </row>
    <row r="23" spans="1:19" s="140" customFormat="1" ht="14.1" customHeight="1" x14ac:dyDescent="0.2">
      <c r="A23" s="202"/>
      <c r="B23" s="490"/>
      <c r="C23" s="506"/>
      <c r="D23" s="490"/>
      <c r="E23" s="1238" t="s">
        <v>2294</v>
      </c>
      <c r="F23" s="1239" t="s">
        <v>2039</v>
      </c>
      <c r="G23" s="1239" t="s">
        <v>349</v>
      </c>
      <c r="H23" s="1239" t="s">
        <v>1445</v>
      </c>
      <c r="I23" s="1239"/>
      <c r="J23" s="1239"/>
      <c r="K23" s="1239"/>
      <c r="L23" s="1239" t="s">
        <v>654</v>
      </c>
      <c r="M23" s="1239" t="s">
        <v>1446</v>
      </c>
      <c r="N23" s="1239"/>
      <c r="O23" s="1239"/>
      <c r="P23" s="816"/>
      <c r="Q23" s="816"/>
      <c r="R23" s="490"/>
      <c r="S23" s="490"/>
    </row>
    <row r="24" spans="1:19" s="134" customFormat="1" ht="12.75" customHeight="1" x14ac:dyDescent="0.2">
      <c r="A24" s="142"/>
      <c r="B24" s="480"/>
      <c r="C24" s="506"/>
      <c r="D24" s="480"/>
      <c r="E24" s="491">
        <v>10</v>
      </c>
      <c r="F24" s="492" t="s">
        <v>2398</v>
      </c>
      <c r="G24" s="493">
        <v>10</v>
      </c>
      <c r="H24" s="492" t="s">
        <v>1188</v>
      </c>
      <c r="I24" s="492"/>
      <c r="J24" s="492"/>
      <c r="K24" s="492"/>
      <c r="L24" s="492"/>
      <c r="M24" s="492"/>
      <c r="N24" s="492"/>
      <c r="O24" s="492"/>
      <c r="P24" s="492"/>
      <c r="Q24" s="492"/>
      <c r="R24" s="480"/>
      <c r="S24" s="480"/>
    </row>
    <row r="25" spans="1:19" s="134" customFormat="1" ht="12.75" customHeight="1" x14ac:dyDescent="0.2">
      <c r="A25" s="142"/>
      <c r="B25" s="480"/>
      <c r="C25" s="506"/>
      <c r="D25" s="480"/>
      <c r="E25" s="494">
        <v>12</v>
      </c>
      <c r="F25" s="495" t="s">
        <v>2403</v>
      </c>
      <c r="G25" s="496">
        <v>12</v>
      </c>
      <c r="H25" s="492" t="s">
        <v>1188</v>
      </c>
      <c r="I25" s="495"/>
      <c r="J25" s="495"/>
      <c r="K25" s="495"/>
      <c r="L25" s="495"/>
      <c r="M25" s="495"/>
      <c r="N25" s="495"/>
      <c r="O25" s="495"/>
      <c r="P25" s="495"/>
      <c r="Q25" s="495"/>
      <c r="R25" s="480"/>
      <c r="S25" s="480"/>
    </row>
    <row r="26" spans="1:19" s="134" customFormat="1" ht="12.75" customHeight="1" x14ac:dyDescent="0.2">
      <c r="A26" s="142"/>
      <c r="B26" s="480"/>
      <c r="C26" s="506"/>
      <c r="D26" s="480"/>
      <c r="E26" s="494">
        <v>20</v>
      </c>
      <c r="F26" s="495" t="s">
        <v>1170</v>
      </c>
      <c r="G26" s="496">
        <v>20</v>
      </c>
      <c r="H26" s="492" t="s">
        <v>1188</v>
      </c>
      <c r="I26" s="495"/>
      <c r="J26" s="495"/>
      <c r="K26" s="495"/>
      <c r="L26" s="495"/>
      <c r="M26" s="495"/>
      <c r="N26" s="495"/>
      <c r="O26" s="495"/>
      <c r="P26" s="495"/>
      <c r="Q26" s="495"/>
      <c r="R26" s="480"/>
      <c r="S26" s="480"/>
    </row>
    <row r="27" spans="1:19" s="134" customFormat="1" ht="12.75" customHeight="1" x14ac:dyDescent="0.2">
      <c r="A27" s="142"/>
      <c r="B27" s="480"/>
      <c r="C27" s="506"/>
      <c r="D27" s="480"/>
      <c r="E27" s="494">
        <v>22</v>
      </c>
      <c r="F27" s="495" t="s">
        <v>547</v>
      </c>
      <c r="G27" s="496">
        <v>22</v>
      </c>
      <c r="H27" s="492" t="s">
        <v>1188</v>
      </c>
      <c r="I27" s="495"/>
      <c r="J27" s="495"/>
      <c r="K27" s="495"/>
      <c r="L27" s="495"/>
      <c r="M27" s="495"/>
      <c r="N27" s="495"/>
      <c r="O27" s="495"/>
      <c r="P27" s="495"/>
      <c r="Q27" s="495"/>
      <c r="R27" s="480"/>
      <c r="S27" s="480"/>
    </row>
    <row r="28" spans="1:19" s="134" customFormat="1" ht="12.75" customHeight="1" x14ac:dyDescent="0.2">
      <c r="A28" s="142"/>
      <c r="B28" s="480"/>
      <c r="C28" s="506"/>
      <c r="D28" s="480"/>
      <c r="E28" s="494">
        <v>24</v>
      </c>
      <c r="F28" s="495" t="s">
        <v>828</v>
      </c>
      <c r="G28" s="496">
        <v>24</v>
      </c>
      <c r="H28" s="492" t="s">
        <v>1188</v>
      </c>
      <c r="I28" s="495"/>
      <c r="J28" s="495"/>
      <c r="K28" s="495"/>
      <c r="L28" s="495"/>
      <c r="M28" s="495"/>
      <c r="N28" s="495"/>
      <c r="O28" s="495"/>
      <c r="P28" s="495"/>
      <c r="Q28" s="495"/>
      <c r="R28" s="480"/>
      <c r="S28" s="480"/>
    </row>
    <row r="29" spans="1:19" s="134" customFormat="1" ht="12.75" customHeight="1" x14ac:dyDescent="0.2">
      <c r="A29" s="142"/>
      <c r="B29" s="480"/>
      <c r="C29" s="506"/>
      <c r="D29" s="480"/>
      <c r="E29" s="494">
        <v>26</v>
      </c>
      <c r="F29" s="495" t="s">
        <v>245</v>
      </c>
      <c r="G29" s="496">
        <v>26</v>
      </c>
      <c r="H29" s="492" t="s">
        <v>1188</v>
      </c>
      <c r="I29" s="495"/>
      <c r="J29" s="495"/>
      <c r="K29" s="495"/>
      <c r="L29" s="495"/>
      <c r="M29" s="495"/>
      <c r="N29" s="495"/>
      <c r="O29" s="495"/>
      <c r="P29" s="495"/>
      <c r="Q29" s="495"/>
      <c r="R29" s="480"/>
      <c r="S29" s="480"/>
    </row>
    <row r="30" spans="1:19" s="134" customFormat="1" ht="12.75" customHeight="1" x14ac:dyDescent="0.2">
      <c r="A30" s="142"/>
      <c r="B30" s="480"/>
      <c r="C30" s="506"/>
      <c r="D30" s="480"/>
      <c r="E30" s="494">
        <v>28</v>
      </c>
      <c r="F30" s="495" t="s">
        <v>188</v>
      </c>
      <c r="G30" s="496">
        <v>28</v>
      </c>
      <c r="H30" s="492" t="s">
        <v>1188</v>
      </c>
      <c r="I30" s="495"/>
      <c r="J30" s="495"/>
      <c r="K30" s="495"/>
      <c r="L30" s="495" t="s">
        <v>655</v>
      </c>
      <c r="M30" s="495" t="s">
        <v>1447</v>
      </c>
      <c r="N30" s="495"/>
      <c r="O30" s="495"/>
      <c r="P30" s="495"/>
      <c r="Q30" s="495"/>
      <c r="R30" s="480"/>
      <c r="S30" s="480"/>
    </row>
    <row r="31" spans="1:19" s="134" customFormat="1" ht="12.75" customHeight="1" x14ac:dyDescent="0.2">
      <c r="A31" s="142"/>
      <c r="B31" s="480"/>
      <c r="C31" s="506"/>
      <c r="D31" s="480"/>
      <c r="E31" s="494">
        <v>40</v>
      </c>
      <c r="F31" s="495" t="s">
        <v>2037</v>
      </c>
      <c r="G31" s="496">
        <v>40</v>
      </c>
      <c r="H31" s="492" t="s">
        <v>1188</v>
      </c>
      <c r="I31" s="495"/>
      <c r="J31" s="495"/>
      <c r="K31" s="495"/>
      <c r="L31" s="495"/>
      <c r="M31" s="495"/>
      <c r="N31" s="495"/>
      <c r="O31" s="495"/>
      <c r="P31" s="495"/>
      <c r="Q31" s="495"/>
      <c r="R31" s="480"/>
      <c r="S31" s="480"/>
    </row>
    <row r="32" spans="1:19" s="134" customFormat="1" ht="12.75" customHeight="1" x14ac:dyDescent="0.2">
      <c r="A32" s="142"/>
      <c r="B32" s="480"/>
      <c r="C32" s="506"/>
      <c r="D32" s="480"/>
      <c r="E32" s="494">
        <v>42</v>
      </c>
      <c r="F32" s="495" t="s">
        <v>275</v>
      </c>
      <c r="G32" s="496">
        <v>42</v>
      </c>
      <c r="H32" s="492" t="s">
        <v>1188</v>
      </c>
      <c r="I32" s="495"/>
      <c r="J32" s="495"/>
      <c r="K32" s="495"/>
      <c r="L32" s="495"/>
      <c r="M32" s="495"/>
      <c r="N32" s="495"/>
      <c r="O32" s="495"/>
      <c r="P32" s="495"/>
      <c r="Q32" s="495"/>
      <c r="R32" s="480"/>
      <c r="S32" s="480"/>
    </row>
    <row r="33" spans="1:19" s="134" customFormat="1" ht="12.75" customHeight="1" x14ac:dyDescent="0.2">
      <c r="A33" s="142"/>
      <c r="B33" s="480"/>
      <c r="C33" s="506"/>
      <c r="D33" s="480"/>
      <c r="E33" s="494">
        <v>50</v>
      </c>
      <c r="F33" s="495" t="s">
        <v>1433</v>
      </c>
      <c r="G33" s="496">
        <v>50</v>
      </c>
      <c r="H33" s="492" t="s">
        <v>1188</v>
      </c>
      <c r="I33" s="495"/>
      <c r="J33" s="495"/>
      <c r="K33" s="495"/>
      <c r="L33" s="495"/>
      <c r="M33" s="495"/>
      <c r="N33" s="495"/>
      <c r="O33" s="495"/>
      <c r="P33" s="495"/>
      <c r="Q33" s="495"/>
      <c r="R33" s="480"/>
      <c r="S33" s="480"/>
    </row>
    <row r="34" spans="1:19" s="134" customFormat="1" ht="12.75" customHeight="1" x14ac:dyDescent="0.2">
      <c r="A34" s="142"/>
      <c r="B34" s="480"/>
      <c r="C34" s="506"/>
      <c r="D34" s="480"/>
      <c r="E34" s="494">
        <v>52</v>
      </c>
      <c r="F34" s="495" t="s">
        <v>84</v>
      </c>
      <c r="G34" s="496">
        <v>52</v>
      </c>
      <c r="H34" s="492" t="s">
        <v>1188</v>
      </c>
      <c r="I34" s="495"/>
      <c r="J34" s="495"/>
      <c r="K34" s="495"/>
      <c r="L34" s="495"/>
      <c r="M34" s="495"/>
      <c r="N34" s="495"/>
      <c r="O34" s="495"/>
      <c r="P34" s="495"/>
      <c r="Q34" s="495"/>
      <c r="R34" s="480"/>
      <c r="S34" s="480"/>
    </row>
    <row r="35" spans="1:19" s="134" customFormat="1" ht="12.75" customHeight="1" x14ac:dyDescent="0.2">
      <c r="A35" s="142"/>
      <c r="B35" s="480"/>
      <c r="C35" s="506"/>
      <c r="D35" s="480"/>
      <c r="E35" s="494">
        <v>60</v>
      </c>
      <c r="F35" s="495" t="s">
        <v>85</v>
      </c>
      <c r="G35" s="496">
        <v>60</v>
      </c>
      <c r="H35" s="492" t="s">
        <v>1188</v>
      </c>
      <c r="I35" s="495"/>
      <c r="J35" s="495"/>
      <c r="K35" s="495"/>
      <c r="L35" s="495"/>
      <c r="M35" s="495"/>
      <c r="N35" s="495"/>
      <c r="O35" s="495"/>
      <c r="P35" s="495"/>
      <c r="Q35" s="495"/>
      <c r="R35" s="480"/>
      <c r="S35" s="480"/>
    </row>
    <row r="36" spans="1:19" s="134" customFormat="1" ht="12.75" customHeight="1" x14ac:dyDescent="0.2">
      <c r="A36" s="142"/>
      <c r="B36" s="480"/>
      <c r="C36" s="506"/>
      <c r="D36" s="480"/>
      <c r="E36" s="494">
        <v>70</v>
      </c>
      <c r="F36" s="495" t="s">
        <v>2061</v>
      </c>
      <c r="G36" s="496">
        <v>70</v>
      </c>
      <c r="H36" s="492" t="s">
        <v>1188</v>
      </c>
      <c r="I36" s="495"/>
      <c r="J36" s="495"/>
      <c r="K36" s="495"/>
      <c r="L36" s="495"/>
      <c r="M36" s="495"/>
      <c r="N36" s="495"/>
      <c r="O36" s="495"/>
      <c r="P36" s="495"/>
      <c r="Q36" s="495"/>
      <c r="R36" s="480"/>
      <c r="S36" s="480"/>
    </row>
    <row r="37" spans="1:19" s="134" customFormat="1" ht="12.75" customHeight="1" x14ac:dyDescent="0.2">
      <c r="A37" s="142"/>
      <c r="B37" s="480"/>
      <c r="C37" s="506"/>
      <c r="D37" s="480"/>
      <c r="E37" s="494">
        <v>72</v>
      </c>
      <c r="F37" s="495" t="s">
        <v>86</v>
      </c>
      <c r="G37" s="496">
        <v>72</v>
      </c>
      <c r="H37" s="492" t="s">
        <v>1188</v>
      </c>
      <c r="I37" s="495"/>
      <c r="J37" s="495"/>
      <c r="K37" s="495"/>
      <c r="L37" s="495" t="s">
        <v>295</v>
      </c>
      <c r="M37" s="495"/>
      <c r="N37" s="495"/>
      <c r="O37" s="495"/>
      <c r="P37" s="495"/>
      <c r="Q37" s="495"/>
      <c r="R37" s="480"/>
      <c r="S37" s="480"/>
    </row>
    <row r="38" spans="1:19" s="134" customFormat="1" ht="12.75" customHeight="1" x14ac:dyDescent="0.2">
      <c r="A38" s="142"/>
      <c r="B38" s="480"/>
      <c r="C38" s="506"/>
      <c r="D38" s="480"/>
      <c r="E38" s="494">
        <v>74</v>
      </c>
      <c r="F38" s="495" t="s">
        <v>294</v>
      </c>
      <c r="G38" s="496">
        <v>74</v>
      </c>
      <c r="H38" s="492" t="s">
        <v>1188</v>
      </c>
      <c r="I38" s="495"/>
      <c r="J38" s="495"/>
      <c r="K38" s="495"/>
      <c r="L38" s="495"/>
      <c r="M38" s="495"/>
      <c r="N38" s="495"/>
      <c r="O38" s="495"/>
      <c r="P38" s="495"/>
      <c r="Q38" s="495"/>
      <c r="R38" s="480"/>
      <c r="S38" s="480"/>
    </row>
    <row r="39" spans="1:19" s="134" customFormat="1" ht="12.75" customHeight="1" x14ac:dyDescent="0.2">
      <c r="A39" s="142"/>
      <c r="B39" s="480"/>
      <c r="C39" s="506"/>
      <c r="D39" s="480"/>
      <c r="E39" s="494">
        <v>80</v>
      </c>
      <c r="F39" s="495" t="s">
        <v>757</v>
      </c>
      <c r="G39" s="496">
        <v>80</v>
      </c>
      <c r="H39" s="492" t="s">
        <v>1188</v>
      </c>
      <c r="I39" s="495"/>
      <c r="J39" s="495"/>
      <c r="K39" s="495"/>
      <c r="L39" s="495"/>
      <c r="M39" s="495"/>
      <c r="N39" s="495"/>
      <c r="O39" s="495"/>
      <c r="P39" s="495"/>
      <c r="Q39" s="495"/>
      <c r="R39" s="480"/>
      <c r="S39" s="480"/>
    </row>
    <row r="40" spans="1:19" s="134" customFormat="1" ht="1.5" customHeight="1" x14ac:dyDescent="0.2">
      <c r="A40" s="142"/>
      <c r="B40" s="480"/>
      <c r="C40" s="506"/>
      <c r="D40" s="480"/>
      <c r="E40" s="497"/>
      <c r="F40" s="498"/>
      <c r="G40" s="499">
        <v>82</v>
      </c>
      <c r="H40" s="498" t="s">
        <v>1188</v>
      </c>
      <c r="I40" s="498"/>
      <c r="J40" s="498"/>
      <c r="K40" s="498"/>
      <c r="L40" s="498"/>
      <c r="M40" s="498"/>
      <c r="N40" s="498"/>
      <c r="O40" s="498"/>
      <c r="P40" s="498"/>
      <c r="Q40" s="498"/>
      <c r="R40" s="480"/>
      <c r="S40" s="480"/>
    </row>
    <row r="41" spans="1:19" s="134" customFormat="1" ht="3.75" customHeight="1" x14ac:dyDescent="0.2">
      <c r="A41" s="142"/>
      <c r="B41" s="480"/>
      <c r="C41" s="506"/>
      <c r="D41" s="480"/>
      <c r="E41" s="483"/>
      <c r="F41" s="480"/>
      <c r="G41" s="500"/>
      <c r="H41" s="492"/>
      <c r="I41" s="480"/>
      <c r="J41" s="480"/>
      <c r="K41" s="480"/>
      <c r="L41" s="480"/>
      <c r="M41" s="480"/>
      <c r="N41" s="480"/>
      <c r="O41" s="480"/>
      <c r="P41" s="480"/>
      <c r="Q41" s="480"/>
      <c r="R41" s="480"/>
      <c r="S41" s="480"/>
    </row>
    <row r="42" spans="1:19" s="134" customFormat="1" ht="12.75" customHeight="1" x14ac:dyDescent="0.2">
      <c r="A42" s="142"/>
      <c r="B42" s="480"/>
      <c r="C42" s="506"/>
      <c r="D42" s="480"/>
      <c r="E42" s="494" t="s">
        <v>1543</v>
      </c>
      <c r="F42" s="495" t="s">
        <v>2198</v>
      </c>
      <c r="G42" s="496" t="s">
        <v>1543</v>
      </c>
      <c r="H42" s="492" t="s">
        <v>1188</v>
      </c>
      <c r="I42" s="495"/>
      <c r="J42" s="495"/>
      <c r="K42" s="495"/>
      <c r="L42" s="495"/>
      <c r="M42" s="495"/>
      <c r="N42" s="495"/>
      <c r="O42" s="495"/>
      <c r="P42" s="495"/>
      <c r="Q42" s="495"/>
      <c r="R42" s="480"/>
      <c r="S42" s="480"/>
    </row>
    <row r="43" spans="1:19" s="134" customFormat="1" ht="12.75" customHeight="1" x14ac:dyDescent="0.2">
      <c r="A43" s="142"/>
      <c r="B43" s="480"/>
      <c r="C43" s="506"/>
      <c r="D43" s="480"/>
      <c r="E43" s="494" t="s">
        <v>1544</v>
      </c>
      <c r="F43" s="495" t="s">
        <v>2199</v>
      </c>
      <c r="G43" s="496" t="s">
        <v>1544</v>
      </c>
      <c r="H43" s="492" t="s">
        <v>1188</v>
      </c>
      <c r="I43" s="495"/>
      <c r="J43" s="495"/>
      <c r="K43" s="495"/>
      <c r="L43" s="495"/>
      <c r="M43" s="495"/>
      <c r="N43" s="495"/>
      <c r="O43" s="495"/>
      <c r="P43" s="495"/>
      <c r="Q43" s="495"/>
      <c r="R43" s="480"/>
      <c r="S43" s="480"/>
    </row>
    <row r="44" spans="1:19" s="134" customFormat="1" ht="12.75" customHeight="1" x14ac:dyDescent="0.2">
      <c r="A44" s="142"/>
      <c r="B44" s="480"/>
      <c r="C44" s="506"/>
      <c r="D44" s="480"/>
      <c r="E44" s="494" t="s">
        <v>1545</v>
      </c>
      <c r="F44" s="498" t="s">
        <v>2214</v>
      </c>
      <c r="G44" s="499" t="s">
        <v>1545</v>
      </c>
      <c r="H44" s="492" t="s">
        <v>1188</v>
      </c>
      <c r="I44" s="495"/>
      <c r="J44" s="498"/>
      <c r="K44" s="498"/>
      <c r="L44" s="498"/>
      <c r="M44" s="498"/>
      <c r="N44" s="498"/>
      <c r="O44" s="498"/>
      <c r="P44" s="498"/>
      <c r="Q44" s="498"/>
      <c r="R44" s="480"/>
      <c r="S44" s="480"/>
    </row>
    <row r="45" spans="1:19" s="134" customFormat="1" ht="12.75" customHeight="1" x14ac:dyDescent="0.2">
      <c r="A45" s="142"/>
      <c r="B45" s="480"/>
      <c r="C45" s="506"/>
      <c r="D45" s="480"/>
      <c r="E45" s="494" t="s">
        <v>1546</v>
      </c>
      <c r="F45" s="498" t="s">
        <v>2213</v>
      </c>
      <c r="G45" s="499" t="s">
        <v>1546</v>
      </c>
      <c r="H45" s="492" t="s">
        <v>1188</v>
      </c>
      <c r="I45" s="495"/>
      <c r="J45" s="498"/>
      <c r="K45" s="498"/>
      <c r="L45" s="498" t="s">
        <v>486</v>
      </c>
      <c r="M45" s="498"/>
      <c r="N45" s="498"/>
      <c r="O45" s="498"/>
      <c r="P45" s="498"/>
      <c r="Q45" s="498"/>
      <c r="R45" s="480"/>
      <c r="S45" s="480"/>
    </row>
    <row r="46" spans="1:19" s="134" customFormat="1" ht="12.75" customHeight="1" x14ac:dyDescent="0.2">
      <c r="A46" s="142"/>
      <c r="B46" s="480"/>
      <c r="C46" s="506"/>
      <c r="D46" s="480"/>
      <c r="E46" s="494" t="s">
        <v>1547</v>
      </c>
      <c r="F46" s="498" t="s">
        <v>2215</v>
      </c>
      <c r="G46" s="499" t="s">
        <v>1547</v>
      </c>
      <c r="H46" s="492" t="s">
        <v>1188</v>
      </c>
      <c r="I46" s="495"/>
      <c r="J46" s="498"/>
      <c r="K46" s="498"/>
      <c r="L46" s="498"/>
      <c r="M46" s="498"/>
      <c r="N46" s="498"/>
      <c r="O46" s="498"/>
      <c r="P46" s="498"/>
      <c r="Q46" s="498"/>
      <c r="R46" s="480"/>
      <c r="S46" s="480"/>
    </row>
    <row r="47" spans="1:19" s="134" customFormat="1" ht="12.75" customHeight="1" x14ac:dyDescent="0.2">
      <c r="A47" s="142"/>
      <c r="B47" s="480"/>
      <c r="C47" s="506"/>
      <c r="D47" s="480"/>
      <c r="E47" s="497" t="s">
        <v>1548</v>
      </c>
      <c r="F47" s="498" t="s">
        <v>2200</v>
      </c>
      <c r="G47" s="499" t="s">
        <v>1548</v>
      </c>
      <c r="H47" s="498" t="s">
        <v>1188</v>
      </c>
      <c r="I47" s="498"/>
      <c r="J47" s="498"/>
      <c r="K47" s="498"/>
      <c r="L47" s="498"/>
      <c r="M47" s="498"/>
      <c r="N47" s="498"/>
      <c r="O47" s="498"/>
      <c r="P47" s="498"/>
      <c r="Q47" s="498"/>
      <c r="R47" s="480"/>
      <c r="S47" s="480"/>
    </row>
    <row r="48" spans="1:19" s="134" customFormat="1" ht="5.0999999999999996" customHeight="1" x14ac:dyDescent="0.2">
      <c r="A48" s="142"/>
      <c r="B48" s="480"/>
      <c r="C48" s="506"/>
      <c r="D48" s="480"/>
      <c r="E48" s="480"/>
      <c r="F48" s="480"/>
      <c r="G48" s="480"/>
      <c r="H48" s="480"/>
      <c r="I48" s="480"/>
      <c r="J48" s="480"/>
      <c r="K48" s="480"/>
      <c r="L48" s="480"/>
      <c r="M48" s="480"/>
      <c r="N48" s="480"/>
      <c r="O48" s="480"/>
      <c r="P48" s="480"/>
      <c r="Q48" s="480"/>
      <c r="R48" s="480"/>
      <c r="S48" s="480"/>
    </row>
    <row r="49" spans="1:19" s="134" customFormat="1" ht="27" customHeight="1" x14ac:dyDescent="0.2">
      <c r="A49" s="142"/>
      <c r="B49" s="480"/>
      <c r="C49" s="506"/>
      <c r="D49" s="480"/>
      <c r="E49" s="1355" t="s">
        <v>412</v>
      </c>
      <c r="F49" s="1355"/>
      <c r="G49" s="1355"/>
      <c r="H49" s="1355"/>
      <c r="I49" s="1355"/>
      <c r="J49" s="1355"/>
      <c r="K49" s="1355"/>
      <c r="L49" s="1355"/>
      <c r="M49" s="1355"/>
      <c r="N49" s="1355"/>
      <c r="O49" s="1355"/>
      <c r="P49" s="1355"/>
      <c r="Q49" s="1355"/>
      <c r="R49" s="480"/>
      <c r="S49" s="480"/>
    </row>
    <row r="50" spans="1:19" s="134" customFormat="1" ht="27" hidden="1" customHeight="1" x14ac:dyDescent="0.2">
      <c r="A50" s="142" t="s">
        <v>1188</v>
      </c>
      <c r="B50" s="480"/>
      <c r="C50" s="506"/>
      <c r="D50" s="480"/>
      <c r="E50" s="484"/>
      <c r="F50" s="484"/>
      <c r="G50" s="1355" t="s">
        <v>1448</v>
      </c>
      <c r="H50" s="1356"/>
      <c r="I50" s="1356"/>
      <c r="J50" s="1356"/>
      <c r="K50" s="1356"/>
      <c r="L50" s="1356"/>
      <c r="M50" s="1356"/>
      <c r="N50" s="1356"/>
      <c r="O50" s="1356"/>
      <c r="P50" s="1356"/>
      <c r="Q50" s="1356"/>
      <c r="R50" s="489"/>
      <c r="S50" s="480"/>
    </row>
    <row r="51" spans="1:19" s="134" customFormat="1" ht="5.0999999999999996" customHeight="1" x14ac:dyDescent="0.2">
      <c r="A51" s="142"/>
      <c r="B51" s="480"/>
      <c r="C51" s="506"/>
      <c r="D51" s="480"/>
      <c r="E51" s="480"/>
      <c r="F51" s="480"/>
      <c r="G51" s="480"/>
      <c r="H51" s="480"/>
      <c r="I51" s="480"/>
      <c r="J51" s="480"/>
      <c r="K51" s="480"/>
      <c r="L51" s="480"/>
      <c r="M51" s="480"/>
      <c r="N51" s="480"/>
      <c r="O51" s="480"/>
      <c r="P51" s="480"/>
      <c r="Q51" s="480"/>
      <c r="R51" s="480"/>
      <c r="S51" s="480"/>
    </row>
    <row r="52" spans="1:19" s="134" customFormat="1" ht="12.75" customHeight="1" x14ac:dyDescent="0.2">
      <c r="A52" s="142"/>
      <c r="B52" s="480"/>
      <c r="C52" s="506"/>
      <c r="D52" s="480"/>
      <c r="E52" s="1355" t="s">
        <v>1272</v>
      </c>
      <c r="F52" s="1355"/>
      <c r="G52" s="1355"/>
      <c r="H52" s="1355"/>
      <c r="I52" s="1355"/>
      <c r="J52" s="1355"/>
      <c r="K52" s="1355"/>
      <c r="L52" s="1355"/>
      <c r="M52" s="1355"/>
      <c r="N52" s="1355"/>
      <c r="O52" s="1355"/>
      <c r="P52" s="1355"/>
      <c r="Q52" s="1355"/>
      <c r="R52" s="480"/>
      <c r="S52" s="480"/>
    </row>
    <row r="53" spans="1:19" s="134" customFormat="1" ht="27" hidden="1" customHeight="1" x14ac:dyDescent="0.2">
      <c r="A53" s="142" t="s">
        <v>1188</v>
      </c>
      <c r="B53" s="480"/>
      <c r="C53" s="506"/>
      <c r="D53" s="480"/>
      <c r="E53" s="484"/>
      <c r="F53" s="484"/>
      <c r="G53" s="1355" t="s">
        <v>1448</v>
      </c>
      <c r="H53" s="1356"/>
      <c r="I53" s="1356"/>
      <c r="J53" s="1356"/>
      <c r="K53" s="1356"/>
      <c r="L53" s="1356"/>
      <c r="M53" s="1356"/>
      <c r="N53" s="1356"/>
      <c r="O53" s="1356"/>
      <c r="P53" s="1356"/>
      <c r="Q53" s="1356"/>
      <c r="R53" s="489"/>
      <c r="S53" s="480"/>
    </row>
    <row r="54" spans="1:19" s="134" customFormat="1" ht="5.0999999999999996" customHeight="1" x14ac:dyDescent="0.2">
      <c r="A54" s="142"/>
      <c r="B54" s="480"/>
      <c r="C54" s="506"/>
      <c r="D54" s="480"/>
      <c r="E54" s="480"/>
      <c r="F54" s="480"/>
      <c r="G54" s="480"/>
      <c r="H54" s="480"/>
      <c r="I54" s="480"/>
      <c r="J54" s="480"/>
      <c r="K54" s="480"/>
      <c r="L54" s="480"/>
      <c r="M54" s="480"/>
      <c r="N54" s="480"/>
      <c r="O54" s="480"/>
      <c r="P54" s="480"/>
      <c r="Q54" s="480"/>
      <c r="R54" s="480"/>
      <c r="S54" s="480"/>
    </row>
    <row r="55" spans="1:19" s="134" customFormat="1" ht="12.75" customHeight="1" x14ac:dyDescent="0.2">
      <c r="A55" s="142"/>
      <c r="B55" s="480"/>
      <c r="C55" s="506"/>
      <c r="D55" s="480"/>
      <c r="E55" s="501" t="s">
        <v>1351</v>
      </c>
      <c r="F55" s="480"/>
      <c r="G55" s="480" t="s">
        <v>1449</v>
      </c>
      <c r="H55" s="480"/>
      <c r="I55" s="480"/>
      <c r="J55" s="480"/>
      <c r="K55" s="480"/>
      <c r="L55" s="480"/>
      <c r="M55" s="480"/>
      <c r="N55" s="480"/>
      <c r="O55" s="480"/>
      <c r="P55" s="480"/>
      <c r="Q55" s="480"/>
      <c r="R55" s="480"/>
      <c r="S55" s="480"/>
    </row>
    <row r="56" spans="1:19" s="134" customFormat="1" ht="5.0999999999999996" customHeight="1" x14ac:dyDescent="0.2">
      <c r="A56" s="142"/>
      <c r="B56" s="480"/>
      <c r="C56" s="506"/>
      <c r="D56" s="480"/>
      <c r="E56" s="501"/>
      <c r="F56" s="480"/>
      <c r="G56" s="480"/>
      <c r="H56" s="480"/>
      <c r="I56" s="480"/>
      <c r="J56" s="480"/>
      <c r="K56" s="480"/>
      <c r="L56" s="480"/>
      <c r="M56" s="480"/>
      <c r="N56" s="480"/>
      <c r="O56" s="480"/>
      <c r="P56" s="480"/>
      <c r="Q56" s="480"/>
      <c r="R56" s="480"/>
      <c r="S56" s="480"/>
    </row>
    <row r="57" spans="1:19" s="134" customFormat="1" ht="12" customHeight="1" x14ac:dyDescent="0.2">
      <c r="A57" s="142"/>
      <c r="B57" s="480"/>
      <c r="C57" s="506" t="s">
        <v>2005</v>
      </c>
      <c r="D57" s="480"/>
      <c r="E57" s="480" t="s">
        <v>2130</v>
      </c>
      <c r="F57" s="480"/>
      <c r="G57" s="480" t="s">
        <v>1450</v>
      </c>
      <c r="H57" s="480"/>
      <c r="I57" s="480" t="s">
        <v>1625</v>
      </c>
      <c r="J57" s="136" t="s">
        <v>2735</v>
      </c>
      <c r="K57" s="144"/>
      <c r="L57" s="144"/>
      <c r="M57" s="144"/>
      <c r="N57" s="144"/>
      <c r="O57" s="144"/>
      <c r="P57" s="144"/>
      <c r="Q57" s="144"/>
      <c r="R57" s="145"/>
      <c r="S57" s="480"/>
    </row>
    <row r="58" spans="1:19" s="134" customFormat="1" ht="12" customHeight="1" x14ac:dyDescent="0.2">
      <c r="A58" s="142"/>
      <c r="B58" s="480"/>
      <c r="C58" s="506" t="s">
        <v>2006</v>
      </c>
      <c r="D58" s="480"/>
      <c r="E58" s="480" t="s">
        <v>2131</v>
      </c>
      <c r="F58" s="480"/>
      <c r="G58" s="480" t="s">
        <v>1451</v>
      </c>
      <c r="H58" s="480"/>
      <c r="I58" s="480" t="s">
        <v>1625</v>
      </c>
      <c r="J58" s="136" t="s">
        <v>2736</v>
      </c>
      <c r="K58" s="144"/>
      <c r="L58" s="144"/>
      <c r="M58" s="144"/>
      <c r="N58" s="144"/>
      <c r="O58" s="144"/>
      <c r="P58" s="144"/>
      <c r="Q58" s="144"/>
      <c r="R58" s="145"/>
      <c r="S58" s="480"/>
    </row>
    <row r="59" spans="1:19" s="134" customFormat="1" ht="12" customHeight="1" x14ac:dyDescent="0.2">
      <c r="A59" s="142"/>
      <c r="B59" s="480"/>
      <c r="C59" s="506" t="s">
        <v>2840</v>
      </c>
      <c r="D59" s="480"/>
      <c r="E59" s="480" t="s">
        <v>1347</v>
      </c>
      <c r="F59" s="480"/>
      <c r="G59" s="480"/>
      <c r="H59" s="480"/>
      <c r="I59" s="480" t="s">
        <v>1625</v>
      </c>
      <c r="J59" s="136" t="s">
        <v>2737</v>
      </c>
      <c r="K59" s="144"/>
      <c r="L59" s="144"/>
      <c r="M59" s="144"/>
      <c r="N59" s="144"/>
      <c r="O59" s="144"/>
      <c r="P59" s="144"/>
      <c r="Q59" s="144"/>
      <c r="R59" s="145"/>
      <c r="S59" s="480"/>
    </row>
    <row r="60" spans="1:19" s="134" customFormat="1" ht="12" customHeight="1" x14ac:dyDescent="0.2">
      <c r="A60" s="142"/>
      <c r="B60" s="480"/>
      <c r="C60" s="506" t="s">
        <v>2841</v>
      </c>
      <c r="D60" s="480"/>
      <c r="E60" s="480" t="s">
        <v>2758</v>
      </c>
      <c r="F60" s="480"/>
      <c r="G60" s="480"/>
      <c r="H60" s="480"/>
      <c r="I60" s="480" t="s">
        <v>1625</v>
      </c>
      <c r="J60" s="1350" t="s">
        <v>2738</v>
      </c>
      <c r="K60" s="144"/>
      <c r="L60" s="144"/>
      <c r="M60" s="144"/>
      <c r="N60" s="144"/>
      <c r="O60" s="144"/>
      <c r="P60" s="144"/>
      <c r="Q60" s="144"/>
      <c r="R60" s="145"/>
      <c r="S60" s="480"/>
    </row>
    <row r="61" spans="1:19" s="134" customFormat="1" ht="12" customHeight="1" x14ac:dyDescent="0.2">
      <c r="A61" s="142"/>
      <c r="B61" s="480"/>
      <c r="C61" s="506" t="s">
        <v>1198</v>
      </c>
      <c r="D61" s="480"/>
      <c r="E61" s="480" t="s">
        <v>1458</v>
      </c>
      <c r="F61" s="480"/>
      <c r="G61" s="480"/>
      <c r="H61" s="480"/>
      <c r="I61" s="480" t="s">
        <v>1625</v>
      </c>
      <c r="J61" s="1350" t="s">
        <v>2739</v>
      </c>
      <c r="K61" s="144"/>
      <c r="L61" s="144"/>
      <c r="M61" s="144"/>
      <c r="N61" s="144"/>
      <c r="O61" s="144"/>
      <c r="P61" s="144"/>
      <c r="Q61" s="144"/>
      <c r="R61" s="145"/>
      <c r="S61" s="480"/>
    </row>
    <row r="62" spans="1:19" s="134" customFormat="1" ht="3" customHeight="1" x14ac:dyDescent="0.2">
      <c r="A62" s="142"/>
      <c r="B62" s="480"/>
      <c r="C62" s="506"/>
      <c r="D62" s="480"/>
      <c r="E62" s="480"/>
      <c r="F62" s="480"/>
      <c r="G62" s="480"/>
      <c r="H62" s="480"/>
      <c r="I62" s="480" t="s">
        <v>1625</v>
      </c>
      <c r="J62" s="503"/>
      <c r="K62" s="504"/>
      <c r="L62" s="504"/>
      <c r="M62" s="504"/>
      <c r="N62" s="504"/>
      <c r="O62" s="504"/>
      <c r="P62" s="504"/>
      <c r="Q62" s="504"/>
      <c r="R62" s="504"/>
      <c r="S62" s="480"/>
    </row>
    <row r="63" spans="1:19" s="134" customFormat="1" ht="12" customHeight="1" x14ac:dyDescent="0.2">
      <c r="A63" s="142"/>
      <c r="B63" s="480"/>
      <c r="C63" s="506" t="s">
        <v>1800</v>
      </c>
      <c r="D63" s="480"/>
      <c r="E63" s="480" t="s">
        <v>855</v>
      </c>
      <c r="F63" s="480"/>
      <c r="G63" s="480"/>
      <c r="H63" s="480"/>
      <c r="I63" s="480" t="s">
        <v>1625</v>
      </c>
      <c r="J63" s="136" t="s">
        <v>2735</v>
      </c>
      <c r="K63" s="144"/>
      <c r="L63" s="144"/>
      <c r="M63" s="144"/>
      <c r="N63" s="144"/>
      <c r="O63" s="144"/>
      <c r="P63" s="144"/>
      <c r="Q63" s="144"/>
      <c r="R63" s="145"/>
      <c r="S63" s="480"/>
    </row>
    <row r="64" spans="1:19" s="134" customFormat="1" ht="12" customHeight="1" x14ac:dyDescent="0.2">
      <c r="A64" s="142"/>
      <c r="B64" s="480"/>
      <c r="C64" s="506" t="s">
        <v>190</v>
      </c>
      <c r="D64" s="480"/>
      <c r="E64" s="480" t="s">
        <v>830</v>
      </c>
      <c r="F64" s="480"/>
      <c r="G64" s="480"/>
      <c r="H64" s="480"/>
      <c r="I64" s="480" t="s">
        <v>1625</v>
      </c>
      <c r="J64" s="136" t="s">
        <v>2740</v>
      </c>
      <c r="K64" s="144"/>
      <c r="L64" s="144"/>
      <c r="M64" s="144"/>
      <c r="N64" s="144"/>
      <c r="O64" s="144"/>
      <c r="P64" s="144"/>
      <c r="Q64" s="144"/>
      <c r="R64" s="145"/>
      <c r="S64" s="480"/>
    </row>
    <row r="65" spans="1:19" s="134" customFormat="1" ht="3" customHeight="1" x14ac:dyDescent="0.2">
      <c r="A65" s="142"/>
      <c r="B65" s="480"/>
      <c r="C65" s="506"/>
      <c r="D65" s="480"/>
      <c r="E65" s="480"/>
      <c r="F65" s="480"/>
      <c r="G65" s="480"/>
      <c r="H65" s="480"/>
      <c r="I65" s="480" t="s">
        <v>1625</v>
      </c>
      <c r="J65" s="503"/>
      <c r="K65" s="504"/>
      <c r="L65" s="504"/>
      <c r="M65" s="504"/>
      <c r="N65" s="504"/>
      <c r="O65" s="504"/>
      <c r="P65" s="504"/>
      <c r="Q65" s="504"/>
      <c r="R65" s="504"/>
      <c r="S65" s="480"/>
    </row>
    <row r="66" spans="1:19" s="134" customFormat="1" ht="12" customHeight="1" x14ac:dyDescent="0.2">
      <c r="A66" s="142"/>
      <c r="B66" s="480"/>
      <c r="C66" s="506" t="s">
        <v>189</v>
      </c>
      <c r="D66" s="480"/>
      <c r="E66" s="480" t="s">
        <v>1498</v>
      </c>
      <c r="F66" s="480"/>
      <c r="G66" s="480"/>
      <c r="H66" s="480"/>
      <c r="I66" s="480" t="s">
        <v>1625</v>
      </c>
      <c r="J66" s="136" t="s">
        <v>2741</v>
      </c>
      <c r="K66" s="144"/>
      <c r="L66" s="144"/>
      <c r="M66" s="144"/>
      <c r="N66" s="144"/>
      <c r="O66" s="144"/>
      <c r="P66" s="144"/>
      <c r="Q66" s="144"/>
      <c r="R66" s="145"/>
      <c r="S66" s="480"/>
    </row>
    <row r="67" spans="1:19" s="134" customFormat="1" ht="12" customHeight="1" x14ac:dyDescent="0.2">
      <c r="A67" s="142"/>
      <c r="B67" s="480"/>
      <c r="C67" s="506" t="s">
        <v>1497</v>
      </c>
      <c r="D67" s="480"/>
      <c r="E67" s="480" t="s">
        <v>270</v>
      </c>
      <c r="F67" s="480"/>
      <c r="G67" s="480"/>
      <c r="H67" s="480"/>
      <c r="I67" s="480" t="s">
        <v>1625</v>
      </c>
      <c r="J67" s="1350" t="s">
        <v>2739</v>
      </c>
      <c r="K67" s="144"/>
      <c r="L67" s="144"/>
      <c r="M67" s="144"/>
      <c r="N67" s="144"/>
      <c r="O67" s="144"/>
      <c r="P67" s="144"/>
      <c r="Q67" s="144"/>
      <c r="R67" s="145"/>
      <c r="S67" s="480"/>
    </row>
    <row r="68" spans="1:19" s="134" customFormat="1" ht="12" customHeight="1" x14ac:dyDescent="0.2">
      <c r="A68" s="142"/>
      <c r="B68" s="480"/>
      <c r="C68" s="506" t="s">
        <v>2193</v>
      </c>
      <c r="D68" s="480"/>
      <c r="E68" s="480" t="s">
        <v>1738</v>
      </c>
      <c r="F68" s="480"/>
      <c r="G68" s="480"/>
      <c r="H68" s="480"/>
      <c r="I68" s="480" t="s">
        <v>1625</v>
      </c>
      <c r="J68" s="870">
        <v>42893</v>
      </c>
      <c r="K68" s="507"/>
      <c r="L68" s="507"/>
      <c r="M68" s="507"/>
      <c r="N68" s="507"/>
      <c r="O68" s="507"/>
      <c r="P68" s="507"/>
      <c r="Q68" s="507"/>
      <c r="R68" s="508"/>
      <c r="S68" s="480"/>
    </row>
    <row r="69" spans="1:19" s="134" customFormat="1" ht="5.0999999999999996" customHeight="1" x14ac:dyDescent="0.2">
      <c r="A69" s="142"/>
      <c r="B69" s="480"/>
      <c r="C69" s="506"/>
      <c r="D69" s="480"/>
      <c r="E69" s="480"/>
      <c r="F69" s="480"/>
      <c r="G69" s="480"/>
      <c r="H69" s="480"/>
      <c r="I69" s="502"/>
      <c r="J69" s="504"/>
      <c r="K69" s="480"/>
      <c r="L69" s="504"/>
      <c r="M69" s="504"/>
      <c r="N69" s="504"/>
      <c r="O69" s="504"/>
      <c r="P69" s="504"/>
      <c r="Q69" s="504"/>
      <c r="R69" s="480"/>
      <c r="S69" s="480"/>
    </row>
    <row r="70" spans="1:19" s="134" customFormat="1" ht="30" customHeight="1" thickBot="1" x14ac:dyDescent="0.25">
      <c r="A70" s="142"/>
      <c r="B70" s="480"/>
      <c r="C70" s="506"/>
      <c r="D70" s="480"/>
      <c r="E70" s="480"/>
      <c r="F70" s="817" t="s">
        <v>2675</v>
      </c>
      <c r="G70" s="480"/>
      <c r="H70" s="480"/>
      <c r="I70" s="502"/>
      <c r="J70" s="818"/>
      <c r="K70" s="819"/>
      <c r="L70" s="818"/>
      <c r="M70" s="818"/>
      <c r="N70" s="820"/>
      <c r="O70" s="821"/>
      <c r="P70" s="820"/>
      <c r="Q70" s="821"/>
      <c r="R70" s="819"/>
      <c r="S70" s="480"/>
    </row>
    <row r="71" spans="1:19" s="134" customFormat="1" ht="11.25" x14ac:dyDescent="0.2">
      <c r="A71" s="142"/>
      <c r="B71" s="480"/>
      <c r="C71" s="506"/>
      <c r="D71" s="480"/>
      <c r="E71" s="480"/>
      <c r="F71" s="480"/>
      <c r="G71" s="480"/>
      <c r="H71" s="480"/>
      <c r="I71" s="502"/>
      <c r="J71" s="504" t="s">
        <v>2676</v>
      </c>
      <c r="K71" s="480"/>
      <c r="L71" s="504"/>
      <c r="M71" s="504"/>
      <c r="N71" s="822"/>
      <c r="O71" s="823" t="s">
        <v>2194</v>
      </c>
      <c r="P71" s="822"/>
      <c r="Q71" s="823"/>
      <c r="R71" s="480"/>
      <c r="S71" s="480"/>
    </row>
    <row r="72" spans="1:19" s="134" customFormat="1" ht="11.25" hidden="1" x14ac:dyDescent="0.2">
      <c r="A72" s="142" t="s">
        <v>1188</v>
      </c>
      <c r="B72" s="480"/>
      <c r="C72" s="506"/>
      <c r="D72" s="480"/>
      <c r="E72" s="480"/>
      <c r="F72" s="480"/>
      <c r="G72" s="480"/>
      <c r="H72" s="480"/>
      <c r="I72" s="502"/>
      <c r="J72" s="504" t="s">
        <v>2106</v>
      </c>
      <c r="K72" s="480"/>
      <c r="L72" s="504"/>
      <c r="M72" s="504"/>
      <c r="N72" s="822"/>
      <c r="O72" s="823"/>
      <c r="P72" s="822"/>
      <c r="Q72" s="823" t="s">
        <v>2107</v>
      </c>
      <c r="R72" s="480"/>
      <c r="S72" s="480"/>
    </row>
    <row r="73" spans="1:19" s="134" customFormat="1" ht="5.0999999999999996" customHeight="1" x14ac:dyDescent="0.2">
      <c r="A73" s="142"/>
      <c r="B73" s="480"/>
      <c r="C73" s="506"/>
      <c r="D73" s="480"/>
      <c r="E73" s="480"/>
      <c r="F73" s="480"/>
      <c r="G73" s="480"/>
      <c r="H73" s="480"/>
      <c r="I73" s="502"/>
      <c r="J73" s="504"/>
      <c r="K73" s="480"/>
      <c r="L73" s="504"/>
      <c r="M73" s="504"/>
      <c r="N73" s="504"/>
      <c r="O73" s="504"/>
      <c r="P73" s="504"/>
      <c r="Q73" s="504"/>
      <c r="R73" s="480"/>
      <c r="S73" s="480"/>
    </row>
    <row r="74" spans="1:19" s="134" customFormat="1" ht="12.75" customHeight="1" x14ac:dyDescent="0.2">
      <c r="A74" s="142"/>
      <c r="B74" s="480"/>
      <c r="C74" s="506"/>
      <c r="D74" s="480"/>
      <c r="E74" s="501"/>
      <c r="F74" s="480"/>
      <c r="G74" s="480"/>
      <c r="H74" s="480"/>
      <c r="I74" s="480"/>
      <c r="J74" s="509" t="s">
        <v>942</v>
      </c>
      <c r="K74" s="480"/>
      <c r="L74" s="480"/>
      <c r="M74" s="480"/>
      <c r="N74" s="480"/>
      <c r="O74" s="480"/>
      <c r="P74" s="480"/>
      <c r="Q74" s="500"/>
      <c r="R74" s="480"/>
      <c r="S74" s="480"/>
    </row>
    <row r="75" spans="1:19" s="134" customFormat="1" ht="12.75" customHeight="1" x14ac:dyDescent="0.2">
      <c r="A75" s="142"/>
      <c r="B75" s="480"/>
      <c r="C75" s="506" t="s">
        <v>1541</v>
      </c>
      <c r="D75" s="480"/>
      <c r="E75" s="482" t="s">
        <v>2388</v>
      </c>
      <c r="F75" s="480"/>
      <c r="G75" s="480" t="s">
        <v>1188</v>
      </c>
      <c r="H75" s="480"/>
      <c r="I75" s="480" t="s">
        <v>1625</v>
      </c>
      <c r="J75" s="510">
        <v>2613874</v>
      </c>
      <c r="K75" s="480"/>
      <c r="L75" s="480"/>
      <c r="M75" s="480"/>
      <c r="N75" s="480"/>
      <c r="O75" s="480"/>
      <c r="P75" s="480"/>
      <c r="Q75" s="505"/>
      <c r="R75" s="480"/>
      <c r="S75" s="480"/>
    </row>
    <row r="76" spans="1:19" s="134" customFormat="1" ht="12.75" customHeight="1" x14ac:dyDescent="0.2">
      <c r="A76" s="142"/>
      <c r="B76" s="480"/>
      <c r="C76" s="506" t="s">
        <v>2535</v>
      </c>
      <c r="D76" s="480"/>
      <c r="E76" s="482" t="s">
        <v>1499</v>
      </c>
      <c r="F76" s="480"/>
      <c r="G76" s="480" t="s">
        <v>1188</v>
      </c>
      <c r="H76" s="480"/>
      <c r="I76" s="480" t="s">
        <v>1625</v>
      </c>
      <c r="J76" s="510">
        <v>2606014</v>
      </c>
      <c r="K76" s="480"/>
      <c r="L76" s="480"/>
      <c r="M76" s="480"/>
      <c r="N76" s="480"/>
      <c r="O76" s="480"/>
      <c r="P76" s="480"/>
      <c r="Q76" s="505"/>
      <c r="R76" s="480"/>
      <c r="S76" s="480"/>
    </row>
    <row r="77" spans="1:19" s="134" customFormat="1" ht="12.75" customHeight="1" x14ac:dyDescent="0.2">
      <c r="A77" s="142"/>
      <c r="B77" s="480"/>
      <c r="C77" s="506" t="s">
        <v>2007</v>
      </c>
      <c r="D77" s="480"/>
      <c r="E77" s="482" t="s">
        <v>2534</v>
      </c>
      <c r="F77" s="480"/>
      <c r="G77" s="480" t="s">
        <v>1188</v>
      </c>
      <c r="H77" s="480"/>
      <c r="I77" s="480" t="s">
        <v>1625</v>
      </c>
      <c r="J77" s="510">
        <v>2456712</v>
      </c>
      <c r="K77" s="480"/>
      <c r="L77" s="480"/>
      <c r="M77" s="480"/>
      <c r="N77" s="480"/>
      <c r="O77" s="480"/>
      <c r="P77" s="480"/>
      <c r="Q77" s="505"/>
      <c r="R77" s="480"/>
      <c r="S77" s="480"/>
    </row>
    <row r="78" spans="1:19" s="134" customFormat="1" ht="5.0999999999999996" customHeight="1" x14ac:dyDescent="0.2">
      <c r="A78" s="142"/>
      <c r="B78" s="480"/>
      <c r="C78" s="506"/>
      <c r="D78" s="480"/>
      <c r="E78" s="480"/>
      <c r="F78" s="480"/>
      <c r="G78" s="480"/>
      <c r="H78" s="480"/>
      <c r="I78" s="480"/>
      <c r="J78" s="512"/>
      <c r="K78" s="480"/>
      <c r="L78" s="480"/>
      <c r="M78" s="480"/>
      <c r="N78" s="480"/>
      <c r="O78" s="480"/>
      <c r="P78" s="480"/>
      <c r="Q78" s="505"/>
      <c r="R78" s="480"/>
      <c r="S78" s="480"/>
    </row>
    <row r="79" spans="1:19" s="134" customFormat="1" ht="12.75" customHeight="1" x14ac:dyDescent="0.2">
      <c r="A79" s="142"/>
      <c r="B79" s="480"/>
      <c r="C79" s="506" t="s">
        <v>1670</v>
      </c>
      <c r="D79" s="480"/>
      <c r="E79" s="482" t="s">
        <v>0</v>
      </c>
      <c r="F79" s="480"/>
      <c r="G79" s="480" t="s">
        <v>1188</v>
      </c>
      <c r="H79" s="480"/>
      <c r="I79" s="480" t="s">
        <v>1625</v>
      </c>
      <c r="J79" s="510">
        <v>0</v>
      </c>
      <c r="K79" s="480"/>
      <c r="L79" s="480"/>
      <c r="M79" s="480"/>
      <c r="N79" s="480"/>
      <c r="O79" s="480"/>
      <c r="P79" s="480"/>
      <c r="Q79" s="505"/>
      <c r="R79" s="480"/>
      <c r="S79" s="480"/>
    </row>
    <row r="80" spans="1:19" s="134" customFormat="1" ht="8.25" customHeight="1" x14ac:dyDescent="0.2">
      <c r="A80" s="142"/>
      <c r="B80" s="480"/>
      <c r="C80" s="506"/>
      <c r="D80" s="480"/>
      <c r="E80" s="480"/>
      <c r="F80" s="480"/>
      <c r="G80" s="480"/>
      <c r="H80" s="480"/>
      <c r="I80" s="480"/>
      <c r="J80" s="1035">
        <v>1</v>
      </c>
      <c r="K80" s="480"/>
      <c r="L80" s="480"/>
      <c r="M80" s="480"/>
      <c r="N80" s="480"/>
      <c r="O80" s="480"/>
      <c r="P80" s="480"/>
      <c r="Q80" s="480"/>
      <c r="R80" s="480"/>
      <c r="S80" s="480"/>
    </row>
    <row r="81" spans="1:19" s="134" customFormat="1" ht="16.5" customHeight="1" x14ac:dyDescent="0.2">
      <c r="A81" s="142"/>
      <c r="B81" s="480"/>
      <c r="C81" s="1124"/>
      <c r="D81" s="1125"/>
      <c r="E81" s="1125" t="s">
        <v>2064</v>
      </c>
      <c r="F81" s="1125"/>
      <c r="G81" s="480"/>
      <c r="H81" s="480"/>
      <c r="I81" s="480"/>
      <c r="J81" s="1036" t="s">
        <v>941</v>
      </c>
      <c r="K81" s="480"/>
      <c r="L81" s="480"/>
      <c r="M81" s="480"/>
      <c r="N81" s="480"/>
      <c r="O81" s="480"/>
      <c r="P81" s="480"/>
      <c r="Q81" s="480"/>
      <c r="R81" s="480"/>
      <c r="S81" s="480"/>
    </row>
    <row r="82" spans="1:19" s="134" customFormat="1" ht="12.75" customHeight="1" x14ac:dyDescent="0.2">
      <c r="A82" s="142"/>
      <c r="B82" s="480"/>
      <c r="C82" s="1124" t="s">
        <v>1973</v>
      </c>
      <c r="D82" s="1125"/>
      <c r="E82" s="994" t="s">
        <v>57</v>
      </c>
      <c r="F82" s="1125"/>
      <c r="G82" s="480"/>
      <c r="H82" s="480"/>
      <c r="I82" s="480" t="s">
        <v>1625</v>
      </c>
      <c r="J82" s="1126">
        <v>1591</v>
      </c>
      <c r="K82" s="480"/>
      <c r="L82" s="480"/>
      <c r="M82" s="480"/>
      <c r="N82" s="480"/>
      <c r="O82" s="480"/>
      <c r="P82" s="480"/>
      <c r="Q82" s="480"/>
      <c r="R82" s="480"/>
      <c r="S82" s="480"/>
    </row>
    <row r="83" spans="1:19" s="134" customFormat="1" ht="12.75" customHeight="1" x14ac:dyDescent="0.2">
      <c r="A83" s="142"/>
      <c r="B83" s="480"/>
      <c r="C83" s="1124" t="s">
        <v>1163</v>
      </c>
      <c r="D83" s="1125"/>
      <c r="E83" s="994" t="s">
        <v>1428</v>
      </c>
      <c r="F83" s="1125"/>
      <c r="G83" s="480"/>
      <c r="H83" s="480"/>
      <c r="I83" s="480" t="s">
        <v>971</v>
      </c>
      <c r="J83" s="1126">
        <v>2336</v>
      </c>
      <c r="K83" s="480"/>
      <c r="L83" s="480"/>
      <c r="M83" s="480"/>
      <c r="N83" s="480"/>
      <c r="O83" s="480"/>
      <c r="P83" s="480"/>
      <c r="Q83" s="480"/>
      <c r="R83" s="480"/>
      <c r="S83" s="480"/>
    </row>
    <row r="84" spans="1:19" s="134" customFormat="1" ht="12.75" customHeight="1" x14ac:dyDescent="0.2">
      <c r="A84" s="142"/>
      <c r="B84" s="480"/>
      <c r="C84" s="1124" t="s">
        <v>1538</v>
      </c>
      <c r="D84" s="1125"/>
      <c r="E84" s="994" t="s">
        <v>1184</v>
      </c>
      <c r="F84" s="1125"/>
      <c r="G84" s="480"/>
      <c r="H84" s="480"/>
      <c r="I84" s="481" t="s">
        <v>488</v>
      </c>
      <c r="J84" s="1126">
        <v>276</v>
      </c>
      <c r="K84" s="480"/>
      <c r="L84" s="480"/>
      <c r="M84" s="480"/>
      <c r="N84" s="480"/>
      <c r="O84" s="480"/>
      <c r="P84" s="480"/>
      <c r="Q84" s="480"/>
      <c r="R84" s="480"/>
      <c r="S84" s="480"/>
    </row>
    <row r="85" spans="1:19" s="134" customFormat="1" ht="6" customHeight="1" x14ac:dyDescent="0.2">
      <c r="A85" s="142"/>
      <c r="B85" s="480"/>
      <c r="C85" s="1034"/>
      <c r="D85" s="480"/>
      <c r="E85" s="1007"/>
      <c r="F85" s="1033"/>
      <c r="G85" s="480"/>
      <c r="H85" s="480"/>
      <c r="I85" s="480"/>
      <c r="J85" s="1033"/>
      <c r="K85" s="480"/>
      <c r="L85" s="480"/>
      <c r="M85" s="480"/>
      <c r="N85" s="480"/>
      <c r="O85" s="480"/>
      <c r="P85" s="480"/>
      <c r="Q85" s="480"/>
      <c r="R85" s="480"/>
      <c r="S85" s="480"/>
    </row>
    <row r="86" spans="1:19" s="134" customFormat="1" ht="11.25" x14ac:dyDescent="0.2">
      <c r="A86" s="142"/>
    </row>
    <row r="87" spans="1:19" hidden="1" x14ac:dyDescent="0.2">
      <c r="J87" s="113"/>
    </row>
    <row r="88" spans="1:19" hidden="1" x14ac:dyDescent="0.2">
      <c r="J88" s="113"/>
    </row>
    <row r="89" spans="1:19" hidden="1" x14ac:dyDescent="0.2"/>
  </sheetData>
  <mergeCells count="6">
    <mergeCell ref="G53:Q53"/>
    <mergeCell ref="E20:Q20"/>
    <mergeCell ref="E49:Q49"/>
    <mergeCell ref="E52:Q52"/>
    <mergeCell ref="G21:Q21"/>
    <mergeCell ref="G50:Q50"/>
  </mergeCells>
  <phoneticPr fontId="9" type="noConversion"/>
  <dataValidations count="1">
    <dataValidation allowBlank="1" showInputMessage="1" showErrorMessage="1" sqref="A1:XFD1048576"/>
  </dataValidations>
  <hyperlinks>
    <hyperlink ref="J60" r:id="rId1"/>
    <hyperlink ref="J61" r:id="rId2"/>
    <hyperlink ref="J67" r:id="rId3"/>
  </hyperlinks>
  <printOptions horizontalCentered="1"/>
  <pageMargins left="0.511811023622047" right="0" top="0.196850393700787" bottom="0" header="0.196850393700787" footer="0"/>
  <pageSetup scale="90" orientation="portrait" r:id="rId4"/>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A1:AG96"/>
  <sheetViews>
    <sheetView showGridLines="0" topLeftCell="A46" zoomScale="110" workbookViewId="0"/>
  </sheetViews>
  <sheetFormatPr defaultColWidth="0" defaultRowHeight="12.75" zeroHeight="1" x14ac:dyDescent="0.2"/>
  <cols>
    <col min="1" max="1" width="1.7109375" style="217" customWidth="1"/>
    <col min="2" max="2" width="0.7109375" style="20" customWidth="1"/>
    <col min="3" max="3" width="4.140625" style="31" customWidth="1"/>
    <col min="4" max="4" width="0.7109375" style="20" customWidth="1"/>
    <col min="5" max="5" width="5.7109375" style="20" customWidth="1"/>
    <col min="6" max="7" width="3.7109375" style="20" hidden="1" customWidth="1"/>
    <col min="8" max="8" width="6.7109375" style="20" hidden="1" customWidth="1"/>
    <col min="9" max="10" width="3.7109375" style="20" hidden="1" customWidth="1"/>
    <col min="11" max="11" width="10.7109375" style="20" customWidth="1"/>
    <col min="12" max="12" width="0.7109375" style="20" customWidth="1"/>
    <col min="13" max="13" width="0.85546875" style="20" hidden="1" customWidth="1"/>
    <col min="14" max="14" width="0.7109375" style="60" customWidth="1"/>
    <col min="15" max="16" width="8.7109375" style="60" customWidth="1"/>
    <col min="17" max="21" width="8.7109375" style="20" customWidth="1"/>
    <col min="22" max="22" width="0.7109375" style="20" customWidth="1"/>
    <col min="23" max="25" width="8.7109375" style="20" customWidth="1"/>
    <col min="26" max="26" width="0.7109375" style="20" customWidth="1"/>
    <col min="27" max="27" width="2.7109375" style="20" customWidth="1"/>
    <col min="28" max="16384" width="0" style="20" hidden="1"/>
  </cols>
  <sheetData>
    <row r="1" spans="1:33" s="207" customFormat="1" ht="9.9499999999999993" customHeight="1" x14ac:dyDescent="0.2">
      <c r="A1" s="799"/>
      <c r="B1" s="201"/>
      <c r="C1" s="796" t="s">
        <v>2857</v>
      </c>
      <c r="D1" s="201"/>
      <c r="E1" s="162"/>
      <c r="F1" s="203" t="s">
        <v>2419</v>
      </c>
      <c r="G1" s="203" t="s">
        <v>2419</v>
      </c>
      <c r="H1" s="162" t="s">
        <v>1188</v>
      </c>
      <c r="I1" s="203" t="s">
        <v>2419</v>
      </c>
      <c r="J1" s="203" t="s">
        <v>2419</v>
      </c>
      <c r="K1" s="203"/>
      <c r="L1" s="203"/>
      <c r="M1" s="203" t="s">
        <v>738</v>
      </c>
      <c r="N1" s="204"/>
      <c r="O1" s="203"/>
      <c r="P1" s="203"/>
      <c r="Q1" s="203"/>
      <c r="R1" s="203"/>
      <c r="S1" s="203"/>
      <c r="T1" s="203"/>
      <c r="U1" s="203"/>
      <c r="V1" s="203"/>
      <c r="W1" s="203"/>
      <c r="X1" s="203"/>
      <c r="Y1" s="824">
        <v>42893.55110798611</v>
      </c>
      <c r="Z1" s="203"/>
    </row>
    <row r="2" spans="1:33" s="150" customFormat="1" ht="6" customHeight="1" x14ac:dyDescent="0.2">
      <c r="A2" s="213"/>
      <c r="B2" s="1258"/>
      <c r="C2" s="1218" t="s">
        <v>2703</v>
      </c>
      <c r="D2" s="1259"/>
      <c r="E2" s="1258"/>
      <c r="F2" s="1260"/>
      <c r="G2" s="1262"/>
      <c r="H2" s="1261"/>
      <c r="I2" s="1261"/>
      <c r="J2" s="1260"/>
      <c r="K2" s="1262"/>
      <c r="L2" s="1260"/>
      <c r="M2" s="1262"/>
      <c r="N2" s="1261"/>
      <c r="O2" s="1261"/>
      <c r="P2" s="1261"/>
      <c r="Q2" s="1261"/>
      <c r="R2" s="1261"/>
      <c r="S2" s="1261"/>
      <c r="T2" s="1261"/>
      <c r="U2" s="1261"/>
      <c r="V2" s="1261"/>
      <c r="W2" s="1261"/>
      <c r="X2" s="1278"/>
      <c r="Y2" s="1278"/>
      <c r="Z2" s="1261"/>
    </row>
    <row r="3" spans="1:33" s="151" customFormat="1" ht="17.100000000000001" customHeight="1" x14ac:dyDescent="0.2">
      <c r="A3" s="209"/>
      <c r="B3" s="1264"/>
      <c r="C3" s="1220" t="s">
        <v>2860</v>
      </c>
      <c r="D3" s="1265"/>
      <c r="E3" s="1264"/>
      <c r="F3" s="1266"/>
      <c r="G3" s="1268"/>
      <c r="H3" s="1267"/>
      <c r="I3" s="1267"/>
      <c r="J3" s="1266"/>
      <c r="K3" s="1268"/>
      <c r="L3" s="1266"/>
      <c r="M3" s="1268"/>
      <c r="N3" s="1267"/>
      <c r="O3" s="1267"/>
      <c r="P3" s="1267"/>
      <c r="Q3" s="1267"/>
      <c r="R3" s="1267"/>
      <c r="S3" s="1267"/>
      <c r="T3" s="1267"/>
      <c r="U3" s="1267"/>
      <c r="V3" s="1267"/>
      <c r="W3" s="1267"/>
      <c r="X3" s="1267"/>
      <c r="Y3" s="1223" t="s">
        <v>1422</v>
      </c>
      <c r="Z3" s="1267"/>
    </row>
    <row r="4" spans="1:33" s="146" customFormat="1" ht="15" customHeight="1" x14ac:dyDescent="0.2">
      <c r="A4" s="162"/>
      <c r="B4" s="1224"/>
      <c r="C4" s="1225" t="s">
        <v>2861</v>
      </c>
      <c r="D4" s="1226"/>
      <c r="E4" s="1227"/>
      <c r="F4" s="1269"/>
      <c r="G4" s="1271"/>
      <c r="H4" s="1270"/>
      <c r="I4" s="1270"/>
      <c r="J4" s="1269"/>
      <c r="K4" s="1271"/>
      <c r="L4" s="1272"/>
      <c r="M4" s="1272"/>
      <c r="N4" s="1269"/>
      <c r="O4" s="1269"/>
      <c r="P4" s="1269"/>
      <c r="Q4" s="1269"/>
      <c r="R4" s="1269"/>
      <c r="S4" s="1269"/>
      <c r="T4" s="1269"/>
      <c r="U4" s="1269"/>
      <c r="V4" s="1269"/>
      <c r="W4" s="1269"/>
      <c r="X4" s="1269"/>
      <c r="Y4" s="1229" t="s">
        <v>1372</v>
      </c>
      <c r="Z4" s="1272"/>
      <c r="AG4" s="188"/>
    </row>
    <row r="5" spans="1:33" s="146" customFormat="1" ht="11.1" customHeight="1" x14ac:dyDescent="0.2">
      <c r="A5" s="162"/>
      <c r="B5" s="1227"/>
      <c r="C5" s="1230" t="s">
        <v>2862</v>
      </c>
      <c r="D5" s="1227"/>
      <c r="E5" s="1227"/>
      <c r="F5" s="1270"/>
      <c r="G5" s="1273"/>
      <c r="H5" s="1270"/>
      <c r="I5" s="1270"/>
      <c r="J5" s="1270"/>
      <c r="K5" s="1270"/>
      <c r="L5" s="1270"/>
      <c r="M5" s="1270"/>
      <c r="N5" s="1279"/>
      <c r="O5" s="1269"/>
      <c r="P5" s="1269"/>
      <c r="Q5" s="1269"/>
      <c r="R5" s="1269"/>
      <c r="S5" s="1269"/>
      <c r="T5" s="1269"/>
      <c r="U5" s="1269"/>
      <c r="V5" s="1269"/>
      <c r="W5" s="1269"/>
      <c r="X5" s="1269"/>
      <c r="Y5" s="1233" t="s">
        <v>2863</v>
      </c>
      <c r="Z5" s="1272"/>
      <c r="AG5" s="133"/>
    </row>
    <row r="6" spans="1:33" s="166" customFormat="1" ht="17.100000000000001" hidden="1" customHeight="1" x14ac:dyDescent="0.2">
      <c r="A6" s="209"/>
      <c r="B6" s="1264"/>
      <c r="C6" s="1220" t="s">
        <v>2864</v>
      </c>
      <c r="D6" s="1265"/>
      <c r="E6" s="1264"/>
      <c r="F6" s="1266"/>
      <c r="G6" s="1280"/>
      <c r="H6" s="1267"/>
      <c r="I6" s="1267"/>
      <c r="J6" s="1266"/>
      <c r="K6" s="1274"/>
      <c r="L6" s="1266"/>
      <c r="M6" s="1268"/>
      <c r="N6" s="1267"/>
      <c r="O6" s="1267"/>
      <c r="P6" s="1267"/>
      <c r="Q6" s="1267"/>
      <c r="R6" s="1267"/>
      <c r="S6" s="1267"/>
      <c r="T6" s="1267"/>
      <c r="U6" s="1267"/>
      <c r="V6" s="1267"/>
      <c r="W6" s="1267"/>
      <c r="X6" s="1267"/>
      <c r="Y6" s="1223" t="s">
        <v>338</v>
      </c>
      <c r="Z6" s="1267"/>
    </row>
    <row r="7" spans="1:33" s="167" customFormat="1" ht="15" hidden="1" customHeight="1" x14ac:dyDescent="0.2">
      <c r="A7" s="162"/>
      <c r="B7" s="1224"/>
      <c r="C7" s="1225" t="s">
        <v>2865</v>
      </c>
      <c r="D7" s="1226"/>
      <c r="E7" s="1227"/>
      <c r="F7" s="1269"/>
      <c r="G7" s="1281"/>
      <c r="H7" s="1270"/>
      <c r="I7" s="1270"/>
      <c r="J7" s="1269"/>
      <c r="K7" s="1271"/>
      <c r="L7" s="1272"/>
      <c r="M7" s="1272"/>
      <c r="N7" s="1269"/>
      <c r="O7" s="1269"/>
      <c r="P7" s="1269"/>
      <c r="Q7" s="1269"/>
      <c r="R7" s="1269"/>
      <c r="S7" s="1269"/>
      <c r="T7" s="1269"/>
      <c r="U7" s="1269"/>
      <c r="V7" s="1269"/>
      <c r="W7" s="1269"/>
      <c r="X7" s="1269"/>
      <c r="Y7" s="1229"/>
      <c r="Z7" s="1272"/>
      <c r="AG7" s="191"/>
    </row>
    <row r="8" spans="1:33" s="167" customFormat="1" ht="11.1" hidden="1" customHeight="1" x14ac:dyDescent="0.2">
      <c r="A8" s="162"/>
      <c r="B8" s="1227"/>
      <c r="C8" s="1230" t="s">
        <v>2866</v>
      </c>
      <c r="D8" s="1227"/>
      <c r="E8" s="1227"/>
      <c r="F8" s="1270"/>
      <c r="G8" s="1273"/>
      <c r="H8" s="1270"/>
      <c r="I8" s="1270"/>
      <c r="J8" s="1270"/>
      <c r="K8" s="1270"/>
      <c r="L8" s="1270"/>
      <c r="M8" s="1270"/>
      <c r="N8" s="1279"/>
      <c r="O8" s="1269"/>
      <c r="P8" s="1269"/>
      <c r="Q8" s="1269"/>
      <c r="R8" s="1269"/>
      <c r="S8" s="1269"/>
      <c r="T8" s="1269"/>
      <c r="U8" s="1269"/>
      <c r="V8" s="1269"/>
      <c r="W8" s="1269"/>
      <c r="X8" s="1269"/>
      <c r="Y8" s="1233" t="s">
        <v>2867</v>
      </c>
      <c r="Z8" s="1272"/>
      <c r="AG8" s="168"/>
    </row>
    <row r="9" spans="1:33" s="168" customFormat="1" ht="3.95" customHeight="1" x14ac:dyDescent="0.2">
      <c r="A9" s="131"/>
      <c r="B9" s="1221"/>
      <c r="C9" s="1221"/>
      <c r="D9" s="1219"/>
      <c r="E9" s="1219"/>
      <c r="F9" s="1275"/>
      <c r="G9" s="1275"/>
      <c r="H9" s="1275"/>
      <c r="I9" s="1275"/>
      <c r="J9" s="1275"/>
      <c r="K9" s="1275"/>
      <c r="L9" s="1275"/>
      <c r="M9" s="1275"/>
      <c r="N9" s="1282"/>
      <c r="O9" s="1276"/>
      <c r="P9" s="1277"/>
      <c r="Q9" s="1277"/>
      <c r="R9" s="1277"/>
      <c r="S9" s="1277"/>
      <c r="T9" s="1277"/>
      <c r="U9" s="1277"/>
      <c r="V9" s="1277"/>
      <c r="W9" s="1277"/>
      <c r="X9" s="1277"/>
      <c r="Y9" s="1277"/>
      <c r="Z9" s="1277"/>
    </row>
    <row r="10" spans="1:33" s="4" customFormat="1" ht="5.0999999999999996" customHeight="1" x14ac:dyDescent="0.2">
      <c r="A10" s="224"/>
      <c r="B10" s="227"/>
      <c r="C10" s="197"/>
      <c r="D10" s="227"/>
      <c r="E10" s="227"/>
      <c r="F10" s="227"/>
      <c r="G10" s="227"/>
      <c r="H10" s="227"/>
      <c r="I10" s="227"/>
      <c r="J10" s="227"/>
      <c r="K10" s="227"/>
      <c r="L10" s="227"/>
      <c r="M10" s="227"/>
      <c r="N10" s="233"/>
      <c r="O10" s="233"/>
      <c r="P10" s="233"/>
      <c r="Q10" s="228"/>
      <c r="R10" s="228"/>
      <c r="S10" s="228"/>
      <c r="T10" s="228"/>
      <c r="U10" s="228"/>
      <c r="V10" s="228"/>
      <c r="W10" s="260"/>
      <c r="X10" s="260"/>
      <c r="Y10" s="260"/>
      <c r="Z10" s="227"/>
    </row>
    <row r="11" spans="1:33" s="517" customFormat="1" ht="8.25" x14ac:dyDescent="0.2">
      <c r="A11" s="513"/>
      <c r="B11" s="514"/>
      <c r="C11" s="812"/>
      <c r="D11" s="514"/>
      <c r="E11" s="514"/>
      <c r="F11" s="514"/>
      <c r="G11" s="514"/>
      <c r="H11" s="514"/>
      <c r="I11" s="514"/>
      <c r="J11" s="514"/>
      <c r="K11" s="514"/>
      <c r="L11" s="514"/>
      <c r="M11" s="514"/>
      <c r="N11" s="515"/>
      <c r="O11" s="584" t="s">
        <v>397</v>
      </c>
      <c r="P11" s="585"/>
      <c r="Q11" s="586"/>
      <c r="R11" s="586"/>
      <c r="S11" s="586"/>
      <c r="T11" s="586"/>
      <c r="U11" s="587"/>
      <c r="V11" s="516"/>
      <c r="W11" s="807" t="s">
        <v>1662</v>
      </c>
      <c r="X11" s="603"/>
      <c r="Y11" s="808"/>
      <c r="Z11" s="514"/>
    </row>
    <row r="12" spans="1:33" s="517" customFormat="1" ht="8.25" x14ac:dyDescent="0.2">
      <c r="A12" s="513"/>
      <c r="B12" s="514"/>
      <c r="C12" s="812"/>
      <c r="D12" s="514"/>
      <c r="E12" s="514"/>
      <c r="F12" s="514"/>
      <c r="G12" s="514"/>
      <c r="H12" s="514"/>
      <c r="I12" s="514"/>
      <c r="J12" s="514"/>
      <c r="K12" s="514"/>
      <c r="L12" s="514"/>
      <c r="M12" s="514"/>
      <c r="N12" s="515"/>
      <c r="O12" s="584" t="s">
        <v>339</v>
      </c>
      <c r="P12" s="606"/>
      <c r="Q12" s="584" t="s">
        <v>340</v>
      </c>
      <c r="R12" s="606"/>
      <c r="S12" s="1019"/>
      <c r="T12" s="1365" t="s">
        <v>341</v>
      </c>
      <c r="U12" s="1363" t="s">
        <v>342</v>
      </c>
      <c r="V12" s="516"/>
      <c r="W12" s="1363" t="s">
        <v>2649</v>
      </c>
      <c r="X12" s="1363" t="s">
        <v>2509</v>
      </c>
      <c r="Y12" s="1363" t="s">
        <v>2331</v>
      </c>
      <c r="Z12" s="514"/>
    </row>
    <row r="13" spans="1:33" s="517" customFormat="1" ht="24.75" x14ac:dyDescent="0.2">
      <c r="A13" s="513"/>
      <c r="B13" s="514"/>
      <c r="C13" s="812"/>
      <c r="D13" s="514"/>
      <c r="E13" s="514"/>
      <c r="F13" s="514"/>
      <c r="G13" s="514"/>
      <c r="H13" s="514"/>
      <c r="I13" s="514"/>
      <c r="J13" s="514"/>
      <c r="K13" s="514"/>
      <c r="L13" s="514"/>
      <c r="M13" s="514"/>
      <c r="N13" s="515"/>
      <c r="O13" s="521" t="s">
        <v>736</v>
      </c>
      <c r="P13" s="521" t="s">
        <v>735</v>
      </c>
      <c r="Q13" s="521" t="s">
        <v>2504</v>
      </c>
      <c r="R13" s="521" t="s">
        <v>2505</v>
      </c>
      <c r="S13" s="1156" t="s">
        <v>2099</v>
      </c>
      <c r="T13" s="1366"/>
      <c r="U13" s="1364"/>
      <c r="V13" s="516"/>
      <c r="W13" s="1364"/>
      <c r="X13" s="1364"/>
      <c r="Y13" s="1364"/>
      <c r="Z13" s="514"/>
    </row>
    <row r="14" spans="1:33" s="517" customFormat="1" ht="8.25" hidden="1" x14ac:dyDescent="0.2">
      <c r="A14" s="513" t="s">
        <v>1188</v>
      </c>
      <c r="B14" s="514"/>
      <c r="C14" s="812"/>
      <c r="D14" s="514"/>
      <c r="E14" s="514"/>
      <c r="F14" s="514"/>
      <c r="G14" s="514"/>
      <c r="H14" s="514"/>
      <c r="I14" s="514"/>
      <c r="J14" s="514"/>
      <c r="K14" s="514"/>
      <c r="L14" s="514"/>
      <c r="M14" s="514"/>
      <c r="N14" s="515"/>
      <c r="O14" s="588" t="s">
        <v>737</v>
      </c>
      <c r="P14" s="604"/>
      <c r="Q14" s="605"/>
      <c r="R14" s="605"/>
      <c r="S14" s="1157"/>
      <c r="T14" s="605"/>
      <c r="U14" s="589"/>
      <c r="V14" s="516"/>
      <c r="W14" s="1360" t="s">
        <v>738</v>
      </c>
      <c r="X14" s="1360" t="s">
        <v>738</v>
      </c>
      <c r="Y14" s="1360" t="s">
        <v>738</v>
      </c>
      <c r="Z14" s="514"/>
    </row>
    <row r="15" spans="1:33" s="517" customFormat="1" ht="8.25" hidden="1" x14ac:dyDescent="0.2">
      <c r="A15" s="513" t="s">
        <v>1188</v>
      </c>
      <c r="B15" s="514"/>
      <c r="C15" s="812"/>
      <c r="D15" s="514"/>
      <c r="E15" s="514"/>
      <c r="F15" s="514"/>
      <c r="G15" s="514"/>
      <c r="H15" s="514"/>
      <c r="I15" s="514"/>
      <c r="J15" s="514"/>
      <c r="K15" s="514"/>
      <c r="L15" s="514"/>
      <c r="M15" s="514"/>
      <c r="N15" s="515"/>
      <c r="O15" s="588" t="s">
        <v>1188</v>
      </c>
      <c r="P15" s="589"/>
      <c r="Q15" s="588" t="s">
        <v>737</v>
      </c>
      <c r="R15" s="589"/>
      <c r="S15" s="1158"/>
      <c r="T15" s="590"/>
      <c r="U15" s="591"/>
      <c r="V15" s="516"/>
      <c r="W15" s="1361"/>
      <c r="X15" s="1361"/>
      <c r="Y15" s="1361"/>
      <c r="Z15" s="514"/>
    </row>
    <row r="16" spans="1:33" s="517" customFormat="1" ht="8.25" hidden="1" x14ac:dyDescent="0.2">
      <c r="A16" s="513" t="s">
        <v>1188</v>
      </c>
      <c r="B16" s="514"/>
      <c r="C16" s="812"/>
      <c r="D16" s="514"/>
      <c r="E16" s="514"/>
      <c r="F16" s="514"/>
      <c r="G16" s="514"/>
      <c r="H16" s="514"/>
      <c r="I16" s="514"/>
      <c r="J16" s="514"/>
      <c r="K16" s="514"/>
      <c r="L16" s="514"/>
      <c r="M16" s="514"/>
      <c r="N16" s="515"/>
      <c r="O16" s="521" t="s">
        <v>738</v>
      </c>
      <c r="P16" s="521" t="s">
        <v>738</v>
      </c>
      <c r="Q16" s="521" t="s">
        <v>738</v>
      </c>
      <c r="R16" s="521" t="s">
        <v>738</v>
      </c>
      <c r="S16" s="1159"/>
      <c r="T16" s="524" t="s">
        <v>738</v>
      </c>
      <c r="U16" s="592" t="s">
        <v>738</v>
      </c>
      <c r="V16" s="516"/>
      <c r="W16" s="1362" t="s">
        <v>738</v>
      </c>
      <c r="X16" s="1362" t="s">
        <v>738</v>
      </c>
      <c r="Y16" s="1362" t="s">
        <v>738</v>
      </c>
      <c r="Z16" s="514"/>
    </row>
    <row r="17" spans="1:26" s="526" customFormat="1" ht="9" customHeight="1" x14ac:dyDescent="0.2">
      <c r="A17" s="525"/>
      <c r="B17" s="514"/>
      <c r="C17" s="812"/>
      <c r="D17" s="514"/>
      <c r="E17" s="514"/>
      <c r="F17" s="514"/>
      <c r="G17" s="514"/>
      <c r="H17" s="514"/>
      <c r="I17" s="514"/>
      <c r="J17" s="514"/>
      <c r="K17" s="514"/>
      <c r="L17" s="514"/>
      <c r="M17" s="514"/>
      <c r="N17" s="515"/>
      <c r="O17" s="524">
        <v>1</v>
      </c>
      <c r="P17" s="524">
        <v>2</v>
      </c>
      <c r="Q17" s="524">
        <v>3</v>
      </c>
      <c r="R17" s="524">
        <v>4</v>
      </c>
      <c r="S17" s="1159">
        <v>10</v>
      </c>
      <c r="T17" s="524">
        <v>5</v>
      </c>
      <c r="U17" s="524">
        <v>6</v>
      </c>
      <c r="V17" s="519"/>
      <c r="W17" s="524">
        <v>8</v>
      </c>
      <c r="X17" s="524">
        <v>7</v>
      </c>
      <c r="Y17" s="524">
        <v>9</v>
      </c>
      <c r="Z17" s="514"/>
    </row>
    <row r="18" spans="1:26" s="526" customFormat="1" ht="9" customHeight="1" x14ac:dyDescent="0.2">
      <c r="A18" s="525"/>
      <c r="B18" s="514"/>
      <c r="C18" s="809"/>
      <c r="D18" s="514"/>
      <c r="E18" s="514"/>
      <c r="F18" s="514"/>
      <c r="G18" s="514"/>
      <c r="H18" s="514"/>
      <c r="I18" s="514"/>
      <c r="J18" s="514"/>
      <c r="K18" s="514"/>
      <c r="L18" s="514"/>
      <c r="M18" s="514"/>
      <c r="N18" s="515"/>
      <c r="O18" s="528" t="s">
        <v>1476</v>
      </c>
      <c r="P18" s="528" t="s">
        <v>1476</v>
      </c>
      <c r="Q18" s="528" t="s">
        <v>1476</v>
      </c>
      <c r="R18" s="528" t="s">
        <v>1476</v>
      </c>
      <c r="S18" s="1160" t="s">
        <v>1476</v>
      </c>
      <c r="T18" s="528" t="s">
        <v>1476</v>
      </c>
      <c r="U18" s="528" t="s">
        <v>1476</v>
      </c>
      <c r="V18" s="519"/>
      <c r="W18" s="528" t="s">
        <v>1476</v>
      </c>
      <c r="X18" s="528" t="s">
        <v>1476</v>
      </c>
      <c r="Y18" s="528" t="s">
        <v>1476</v>
      </c>
      <c r="Z18" s="514"/>
    </row>
    <row r="19" spans="1:26" s="526" customFormat="1" ht="9" customHeight="1" x14ac:dyDescent="0.2">
      <c r="A19" s="525"/>
      <c r="B19" s="514"/>
      <c r="C19" s="809" t="s">
        <v>1609</v>
      </c>
      <c r="D19" s="514"/>
      <c r="E19" s="527" t="s">
        <v>253</v>
      </c>
      <c r="F19" s="527"/>
      <c r="G19" s="527"/>
      <c r="H19" s="527"/>
      <c r="I19" s="527"/>
      <c r="J19" s="527"/>
      <c r="K19" s="598"/>
      <c r="L19" s="527"/>
      <c r="M19" s="527"/>
      <c r="N19" s="515" t="s">
        <v>1625</v>
      </c>
      <c r="O19" s="593">
        <v>44757</v>
      </c>
      <c r="P19" s="593"/>
      <c r="Q19" s="593"/>
      <c r="R19" s="593"/>
      <c r="S19" s="1099"/>
      <c r="T19" s="593"/>
      <c r="U19" s="593"/>
      <c r="V19" s="594"/>
      <c r="W19" s="593"/>
      <c r="X19" s="593">
        <v>44757</v>
      </c>
      <c r="Y19" s="595">
        <v>44757</v>
      </c>
      <c r="Z19" s="514"/>
    </row>
    <row r="20" spans="1:26" s="526" customFormat="1" ht="5.0999999999999996" customHeight="1" x14ac:dyDescent="0.2">
      <c r="A20" s="525"/>
      <c r="B20" s="514"/>
      <c r="C20" s="809"/>
      <c r="D20" s="514"/>
      <c r="E20" s="527"/>
      <c r="F20" s="527"/>
      <c r="G20" s="527"/>
      <c r="H20" s="527"/>
      <c r="I20" s="527"/>
      <c r="J20" s="527"/>
      <c r="K20" s="598"/>
      <c r="L20" s="527"/>
      <c r="M20" s="527"/>
      <c r="N20" s="515"/>
      <c r="O20" s="594"/>
      <c r="P20" s="594"/>
      <c r="Q20" s="594"/>
      <c r="R20" s="594"/>
      <c r="S20" s="1161"/>
      <c r="T20" s="594"/>
      <c r="U20" s="594"/>
      <c r="V20" s="594"/>
      <c r="W20" s="594"/>
      <c r="X20" s="594"/>
      <c r="Y20" s="594"/>
      <c r="Z20" s="514"/>
    </row>
    <row r="21" spans="1:26" s="526" customFormat="1" ht="9" customHeight="1" x14ac:dyDescent="0.2">
      <c r="A21" s="525"/>
      <c r="B21" s="514"/>
      <c r="C21" s="809"/>
      <c r="D21" s="514"/>
      <c r="E21" s="527" t="s">
        <v>1475</v>
      </c>
      <c r="F21" s="527"/>
      <c r="G21" s="527"/>
      <c r="H21" s="527"/>
      <c r="I21" s="527"/>
      <c r="J21" s="527"/>
      <c r="K21" s="598"/>
      <c r="L21" s="527"/>
      <c r="M21" s="527"/>
      <c r="N21" s="515"/>
      <c r="O21" s="594"/>
      <c r="P21" s="594"/>
      <c r="Q21" s="594"/>
      <c r="R21" s="594"/>
      <c r="S21" s="1161"/>
      <c r="T21" s="594"/>
      <c r="U21" s="594"/>
      <c r="V21" s="594"/>
      <c r="W21" s="594"/>
      <c r="X21" s="594"/>
      <c r="Y21" s="594"/>
      <c r="Z21" s="514"/>
    </row>
    <row r="22" spans="1:26" s="526" customFormat="1" ht="9" customHeight="1" x14ac:dyDescent="0.2">
      <c r="A22" s="525"/>
      <c r="B22" s="514"/>
      <c r="C22" s="809" t="s">
        <v>123</v>
      </c>
      <c r="D22" s="514"/>
      <c r="E22" s="529" t="s">
        <v>816</v>
      </c>
      <c r="F22" s="514"/>
      <c r="G22" s="514"/>
      <c r="H22" s="529"/>
      <c r="I22" s="514"/>
      <c r="J22" s="514"/>
      <c r="K22" s="599"/>
      <c r="L22" s="514"/>
      <c r="M22" s="514"/>
      <c r="N22" s="515" t="s">
        <v>1625</v>
      </c>
      <c r="O22" s="593">
        <v>59594</v>
      </c>
      <c r="P22" s="593">
        <v>100000</v>
      </c>
      <c r="Q22" s="593"/>
      <c r="R22" s="593"/>
      <c r="S22" s="1162"/>
      <c r="T22" s="593"/>
      <c r="U22" s="593"/>
      <c r="V22" s="594"/>
      <c r="W22" s="593"/>
      <c r="X22" s="593">
        <v>159594</v>
      </c>
      <c r="Y22" s="595">
        <v>159594</v>
      </c>
      <c r="Z22" s="514"/>
    </row>
    <row r="23" spans="1:26" s="526" customFormat="1" ht="9" customHeight="1" x14ac:dyDescent="0.2">
      <c r="A23" s="525"/>
      <c r="B23" s="514"/>
      <c r="C23" s="809" t="s">
        <v>124</v>
      </c>
      <c r="D23" s="514"/>
      <c r="E23" s="529" t="s">
        <v>1565</v>
      </c>
      <c r="F23" s="514"/>
      <c r="G23" s="514"/>
      <c r="H23" s="529"/>
      <c r="I23" s="514"/>
      <c r="J23" s="514"/>
      <c r="K23" s="599"/>
      <c r="L23" s="514"/>
      <c r="M23" s="514"/>
      <c r="N23" s="515" t="s">
        <v>1625</v>
      </c>
      <c r="O23" s="593"/>
      <c r="P23" s="593"/>
      <c r="Q23" s="593"/>
      <c r="R23" s="593"/>
      <c r="S23" s="1162"/>
      <c r="T23" s="593"/>
      <c r="U23" s="593"/>
      <c r="V23" s="594"/>
      <c r="W23" s="593"/>
      <c r="X23" s="593"/>
      <c r="Y23" s="595">
        <v>0</v>
      </c>
      <c r="Z23" s="514"/>
    </row>
    <row r="24" spans="1:26" s="526" customFormat="1" ht="9" customHeight="1" x14ac:dyDescent="0.2">
      <c r="A24" s="525"/>
      <c r="B24" s="514"/>
      <c r="C24" s="809" t="s">
        <v>125</v>
      </c>
      <c r="D24" s="514"/>
      <c r="E24" s="529" t="s">
        <v>2500</v>
      </c>
      <c r="F24" s="514"/>
      <c r="G24" s="514"/>
      <c r="H24" s="529"/>
      <c r="I24" s="514"/>
      <c r="J24" s="514"/>
      <c r="K24" s="599"/>
      <c r="L24" s="514"/>
      <c r="M24" s="514"/>
      <c r="N24" s="515" t="s">
        <v>1625</v>
      </c>
      <c r="O24" s="593"/>
      <c r="P24" s="593"/>
      <c r="Q24" s="593"/>
      <c r="R24" s="593"/>
      <c r="S24" s="1162"/>
      <c r="T24" s="593"/>
      <c r="U24" s="593"/>
      <c r="V24" s="594"/>
      <c r="W24" s="593"/>
      <c r="X24" s="593"/>
      <c r="Y24" s="595">
        <v>0</v>
      </c>
      <c r="Z24" s="514"/>
    </row>
    <row r="25" spans="1:26" s="526" customFormat="1" ht="9" customHeight="1" x14ac:dyDescent="0.2">
      <c r="A25" s="525"/>
      <c r="B25" s="514"/>
      <c r="C25" s="809" t="s">
        <v>126</v>
      </c>
      <c r="D25" s="514"/>
      <c r="E25" s="529" t="s">
        <v>485</v>
      </c>
      <c r="F25" s="514"/>
      <c r="G25" s="514"/>
      <c r="H25" s="529"/>
      <c r="I25" s="514"/>
      <c r="J25" s="514"/>
      <c r="K25" s="599"/>
      <c r="L25" s="514"/>
      <c r="M25" s="514"/>
      <c r="N25" s="515" t="s">
        <v>1625</v>
      </c>
      <c r="O25" s="593"/>
      <c r="P25" s="593"/>
      <c r="Q25" s="593"/>
      <c r="R25" s="593"/>
      <c r="S25" s="1162"/>
      <c r="T25" s="593"/>
      <c r="U25" s="593"/>
      <c r="V25" s="594"/>
      <c r="W25" s="593"/>
      <c r="X25" s="593"/>
      <c r="Y25" s="595">
        <v>0</v>
      </c>
      <c r="Z25" s="514"/>
    </row>
    <row r="26" spans="1:26" s="526" customFormat="1" ht="9" customHeight="1" x14ac:dyDescent="0.2">
      <c r="A26" s="525"/>
      <c r="B26" s="514"/>
      <c r="C26" s="809" t="s">
        <v>1674</v>
      </c>
      <c r="D26" s="514"/>
      <c r="E26" s="529" t="s">
        <v>1473</v>
      </c>
      <c r="F26" s="514"/>
      <c r="G26" s="514"/>
      <c r="H26" s="529"/>
      <c r="I26" s="514"/>
      <c r="J26" s="514"/>
      <c r="K26" s="599"/>
      <c r="L26" s="514"/>
      <c r="M26" s="514"/>
      <c r="N26" s="515" t="s">
        <v>1625</v>
      </c>
      <c r="O26" s="593"/>
      <c r="P26" s="593"/>
      <c r="Q26" s="593"/>
      <c r="R26" s="593"/>
      <c r="S26" s="1162"/>
      <c r="T26" s="593"/>
      <c r="U26" s="593"/>
      <c r="V26" s="594"/>
      <c r="W26" s="593"/>
      <c r="X26" s="593"/>
      <c r="Y26" s="595">
        <v>0</v>
      </c>
      <c r="Z26" s="514"/>
    </row>
    <row r="27" spans="1:26" s="526" customFormat="1" ht="9" customHeight="1" x14ac:dyDescent="0.2">
      <c r="A27" s="525"/>
      <c r="B27" s="514"/>
      <c r="C27" s="809" t="s">
        <v>2674</v>
      </c>
      <c r="D27" s="514"/>
      <c r="E27" s="529" t="s">
        <v>49</v>
      </c>
      <c r="F27" s="514"/>
      <c r="G27" s="514"/>
      <c r="H27" s="529"/>
      <c r="I27" s="514"/>
      <c r="J27" s="514"/>
      <c r="K27" s="599"/>
      <c r="L27" s="514"/>
      <c r="M27" s="514"/>
      <c r="N27" s="515" t="s">
        <v>1625</v>
      </c>
      <c r="O27" s="593"/>
      <c r="P27" s="593"/>
      <c r="Q27" s="593"/>
      <c r="R27" s="593"/>
      <c r="S27" s="1162"/>
      <c r="T27" s="593"/>
      <c r="U27" s="593"/>
      <c r="V27" s="594"/>
      <c r="W27" s="593"/>
      <c r="X27" s="593"/>
      <c r="Y27" s="595">
        <v>0</v>
      </c>
      <c r="Z27" s="514"/>
    </row>
    <row r="28" spans="1:26" s="526" customFormat="1" ht="9" customHeight="1" x14ac:dyDescent="0.2">
      <c r="A28" s="525"/>
      <c r="B28" s="514"/>
      <c r="C28" s="809" t="s">
        <v>1769</v>
      </c>
      <c r="D28" s="514"/>
      <c r="E28" s="529" t="s">
        <v>1369</v>
      </c>
      <c r="F28" s="514"/>
      <c r="G28" s="514"/>
      <c r="H28" s="529" t="s">
        <v>492</v>
      </c>
      <c r="I28" s="514"/>
      <c r="J28" s="514"/>
      <c r="K28" s="600"/>
      <c r="L28" s="514" t="s">
        <v>1349</v>
      </c>
      <c r="M28" s="514"/>
      <c r="N28" s="514" t="s">
        <v>1625</v>
      </c>
      <c r="O28" s="593"/>
      <c r="P28" s="593"/>
      <c r="Q28" s="593"/>
      <c r="R28" s="593"/>
      <c r="S28" s="1162"/>
      <c r="T28" s="593"/>
      <c r="U28" s="593"/>
      <c r="V28" s="594"/>
      <c r="W28" s="593"/>
      <c r="X28" s="593"/>
      <c r="Y28" s="595">
        <v>0</v>
      </c>
      <c r="Z28" s="514"/>
    </row>
    <row r="29" spans="1:26" s="531" customFormat="1" ht="9.9499999999999993" customHeight="1" x14ac:dyDescent="0.2">
      <c r="A29" s="525"/>
      <c r="B29" s="527"/>
      <c r="C29" s="809" t="s">
        <v>1610</v>
      </c>
      <c r="D29" s="527"/>
      <c r="E29" s="530"/>
      <c r="F29" s="530"/>
      <c r="G29" s="530"/>
      <c r="H29" s="530"/>
      <c r="I29" s="530"/>
      <c r="J29" s="530"/>
      <c r="K29" s="601"/>
      <c r="L29" s="530" t="s">
        <v>796</v>
      </c>
      <c r="M29" s="530" t="s">
        <v>1682</v>
      </c>
      <c r="N29" s="530"/>
      <c r="O29" s="595">
        <v>59594</v>
      </c>
      <c r="P29" s="595">
        <v>100000</v>
      </c>
      <c r="Q29" s="595">
        <v>0</v>
      </c>
      <c r="R29" s="595">
        <v>0</v>
      </c>
      <c r="S29" s="1162">
        <v>0</v>
      </c>
      <c r="T29" s="595">
        <v>0</v>
      </c>
      <c r="U29" s="595">
        <v>0</v>
      </c>
      <c r="V29" s="594"/>
      <c r="W29" s="595">
        <v>0</v>
      </c>
      <c r="X29" s="595">
        <v>159594</v>
      </c>
      <c r="Y29" s="595">
        <v>159594</v>
      </c>
      <c r="Z29" s="514"/>
    </row>
    <row r="30" spans="1:26" s="526" customFormat="1" ht="9" customHeight="1" x14ac:dyDescent="0.2">
      <c r="A30" s="525"/>
      <c r="B30" s="514"/>
      <c r="C30" s="809"/>
      <c r="D30" s="514"/>
      <c r="E30" s="527" t="s">
        <v>797</v>
      </c>
      <c r="F30" s="527"/>
      <c r="G30" s="527"/>
      <c r="H30" s="527"/>
      <c r="I30" s="527"/>
      <c r="J30" s="527"/>
      <c r="K30" s="598"/>
      <c r="L30" s="527"/>
      <c r="M30" s="527"/>
      <c r="N30" s="515"/>
      <c r="O30" s="594"/>
      <c r="P30" s="594"/>
      <c r="Q30" s="594"/>
      <c r="R30" s="594"/>
      <c r="S30" s="1161"/>
      <c r="T30" s="594"/>
      <c r="U30" s="594"/>
      <c r="V30" s="594"/>
      <c r="W30" s="594"/>
      <c r="X30" s="594"/>
      <c r="Y30" s="594"/>
      <c r="Z30" s="514"/>
    </row>
    <row r="31" spans="1:26" s="526" customFormat="1" ht="9" customHeight="1" x14ac:dyDescent="0.2">
      <c r="A31" s="525"/>
      <c r="B31" s="514"/>
      <c r="C31" s="809" t="s">
        <v>1676</v>
      </c>
      <c r="D31" s="514"/>
      <c r="E31" s="529" t="s">
        <v>2695</v>
      </c>
      <c r="F31" s="514"/>
      <c r="G31" s="514"/>
      <c r="H31" s="529"/>
      <c r="I31" s="514"/>
      <c r="J31" s="514"/>
      <c r="K31" s="599"/>
      <c r="L31" s="514"/>
      <c r="M31" s="514"/>
      <c r="N31" s="515" t="s">
        <v>1625</v>
      </c>
      <c r="O31" s="593">
        <v>81036</v>
      </c>
      <c r="P31" s="593"/>
      <c r="Q31" s="593"/>
      <c r="R31" s="593"/>
      <c r="S31" s="1099"/>
      <c r="T31" s="593"/>
      <c r="U31" s="593"/>
      <c r="V31" s="594"/>
      <c r="W31" s="593"/>
      <c r="X31" s="593">
        <v>81036</v>
      </c>
      <c r="Y31" s="595">
        <v>81036</v>
      </c>
      <c r="Z31" s="514"/>
    </row>
    <row r="32" spans="1:26" s="526" customFormat="1" ht="9" customHeight="1" x14ac:dyDescent="0.2">
      <c r="A32" s="525"/>
      <c r="B32" s="514"/>
      <c r="C32" s="809" t="s">
        <v>1677</v>
      </c>
      <c r="D32" s="514"/>
      <c r="E32" s="529" t="s">
        <v>1647</v>
      </c>
      <c r="F32" s="514"/>
      <c r="G32" s="514"/>
      <c r="H32" s="529"/>
      <c r="I32" s="514"/>
      <c r="J32" s="514"/>
      <c r="K32" s="599"/>
      <c r="L32" s="514"/>
      <c r="M32" s="514"/>
      <c r="N32" s="515" t="s">
        <v>1625</v>
      </c>
      <c r="O32" s="593"/>
      <c r="P32" s="593"/>
      <c r="Q32" s="593"/>
      <c r="R32" s="593"/>
      <c r="S32" s="1162"/>
      <c r="T32" s="593"/>
      <c r="U32" s="593"/>
      <c r="V32" s="594"/>
      <c r="W32" s="593"/>
      <c r="X32" s="593"/>
      <c r="Y32" s="595">
        <v>0</v>
      </c>
      <c r="Z32" s="514"/>
    </row>
    <row r="33" spans="1:26" s="526" customFormat="1" ht="9" customHeight="1" x14ac:dyDescent="0.2">
      <c r="A33" s="525"/>
      <c r="B33" s="514"/>
      <c r="C33" s="809" t="s">
        <v>1678</v>
      </c>
      <c r="D33" s="514"/>
      <c r="E33" s="529" t="s">
        <v>72</v>
      </c>
      <c r="F33" s="514"/>
      <c r="G33" s="514"/>
      <c r="H33" s="529"/>
      <c r="I33" s="514"/>
      <c r="J33" s="514"/>
      <c r="K33" s="599"/>
      <c r="L33" s="514"/>
      <c r="M33" s="514"/>
      <c r="N33" s="515" t="s">
        <v>1625</v>
      </c>
      <c r="O33" s="593"/>
      <c r="P33" s="593"/>
      <c r="Q33" s="593"/>
      <c r="R33" s="593"/>
      <c r="S33" s="1099"/>
      <c r="T33" s="593"/>
      <c r="U33" s="593"/>
      <c r="V33" s="594"/>
      <c r="W33" s="593"/>
      <c r="X33" s="593"/>
      <c r="Y33" s="595">
        <v>0</v>
      </c>
      <c r="Z33" s="514"/>
    </row>
    <row r="34" spans="1:26" s="526" customFormat="1" ht="9" customHeight="1" x14ac:dyDescent="0.2">
      <c r="A34" s="525"/>
      <c r="B34" s="514"/>
      <c r="C34" s="809" t="s">
        <v>1770</v>
      </c>
      <c r="D34" s="514"/>
      <c r="E34" s="529" t="s">
        <v>1371</v>
      </c>
      <c r="F34" s="514"/>
      <c r="G34" s="514"/>
      <c r="H34" s="529"/>
      <c r="I34" s="514"/>
      <c r="J34" s="514"/>
      <c r="K34" s="599"/>
      <c r="L34" s="514"/>
      <c r="M34" s="514"/>
      <c r="N34" s="515" t="s">
        <v>1625</v>
      </c>
      <c r="O34" s="593"/>
      <c r="P34" s="593"/>
      <c r="Q34" s="593"/>
      <c r="R34" s="593"/>
      <c r="S34" s="1162"/>
      <c r="T34" s="593"/>
      <c r="U34" s="593"/>
      <c r="V34" s="594"/>
      <c r="W34" s="593"/>
      <c r="X34" s="593"/>
      <c r="Y34" s="595">
        <v>0</v>
      </c>
      <c r="Z34" s="514"/>
    </row>
    <row r="35" spans="1:26" s="526" customFormat="1" ht="9" customHeight="1" x14ac:dyDescent="0.2">
      <c r="A35" s="525"/>
      <c r="B35" s="514"/>
      <c r="C35" s="809" t="s">
        <v>1959</v>
      </c>
      <c r="D35" s="514"/>
      <c r="E35" s="529" t="s">
        <v>1215</v>
      </c>
      <c r="F35" s="514"/>
      <c r="G35" s="514"/>
      <c r="H35" s="529"/>
      <c r="I35" s="514"/>
      <c r="J35" s="514"/>
      <c r="K35" s="599"/>
      <c r="L35" s="514"/>
      <c r="M35" s="514"/>
      <c r="N35" s="515" t="s">
        <v>1625</v>
      </c>
      <c r="O35" s="593"/>
      <c r="P35" s="593"/>
      <c r="Q35" s="593"/>
      <c r="R35" s="593"/>
      <c r="S35" s="1162"/>
      <c r="T35" s="593"/>
      <c r="U35" s="593"/>
      <c r="V35" s="594"/>
      <c r="W35" s="593"/>
      <c r="X35" s="593"/>
      <c r="Y35" s="595">
        <v>0</v>
      </c>
      <c r="Z35" s="514"/>
    </row>
    <row r="36" spans="1:26" s="526" customFormat="1" ht="9" customHeight="1" x14ac:dyDescent="0.2">
      <c r="A36" s="525"/>
      <c r="B36" s="514"/>
      <c r="C36" s="809" t="s">
        <v>2326</v>
      </c>
      <c r="D36" s="514"/>
      <c r="E36" s="529" t="s">
        <v>1221</v>
      </c>
      <c r="F36" s="514"/>
      <c r="G36" s="514"/>
      <c r="H36" s="529"/>
      <c r="I36" s="514"/>
      <c r="J36" s="514"/>
      <c r="K36" s="599"/>
      <c r="L36" s="514"/>
      <c r="M36" s="514"/>
      <c r="N36" s="515" t="s">
        <v>1625</v>
      </c>
      <c r="O36" s="593"/>
      <c r="P36" s="593"/>
      <c r="Q36" s="593"/>
      <c r="R36" s="593"/>
      <c r="S36" s="1162"/>
      <c r="T36" s="593"/>
      <c r="U36" s="593"/>
      <c r="V36" s="594"/>
      <c r="W36" s="593"/>
      <c r="X36" s="593"/>
      <c r="Y36" s="595">
        <v>0</v>
      </c>
      <c r="Z36" s="514"/>
    </row>
    <row r="37" spans="1:26" s="526" customFormat="1" ht="9" customHeight="1" x14ac:dyDescent="0.2">
      <c r="A37" s="525"/>
      <c r="B37" s="514"/>
      <c r="C37" s="809" t="s">
        <v>1960</v>
      </c>
      <c r="D37" s="514"/>
      <c r="E37" s="529" t="s">
        <v>1369</v>
      </c>
      <c r="F37" s="514"/>
      <c r="G37" s="514"/>
      <c r="H37" s="529" t="s">
        <v>492</v>
      </c>
      <c r="I37" s="514"/>
      <c r="J37" s="514"/>
      <c r="K37" s="600"/>
      <c r="L37" s="514" t="s">
        <v>1349</v>
      </c>
      <c r="M37" s="514"/>
      <c r="N37" s="514" t="s">
        <v>1625</v>
      </c>
      <c r="O37" s="593"/>
      <c r="P37" s="593"/>
      <c r="Q37" s="593"/>
      <c r="R37" s="593"/>
      <c r="S37" s="1162"/>
      <c r="T37" s="593"/>
      <c r="U37" s="593"/>
      <c r="V37" s="594"/>
      <c r="W37" s="593"/>
      <c r="X37" s="593"/>
      <c r="Y37" s="595">
        <v>0</v>
      </c>
      <c r="Z37" s="514"/>
    </row>
    <row r="38" spans="1:26" s="531" customFormat="1" ht="9.9499999999999993" customHeight="1" x14ac:dyDescent="0.2">
      <c r="A38" s="525"/>
      <c r="B38" s="527"/>
      <c r="C38" s="809" t="s">
        <v>924</v>
      </c>
      <c r="D38" s="527"/>
      <c r="E38" s="530"/>
      <c r="F38" s="530"/>
      <c r="G38" s="530"/>
      <c r="H38" s="530"/>
      <c r="I38" s="530"/>
      <c r="J38" s="530"/>
      <c r="K38" s="601"/>
      <c r="L38" s="530" t="s">
        <v>796</v>
      </c>
      <c r="M38" s="530" t="s">
        <v>1682</v>
      </c>
      <c r="N38" s="530" t="s">
        <v>22</v>
      </c>
      <c r="O38" s="595">
        <v>81036</v>
      </c>
      <c r="P38" s="595">
        <v>0</v>
      </c>
      <c r="Q38" s="595">
        <v>0</v>
      </c>
      <c r="R38" s="595">
        <v>0</v>
      </c>
      <c r="S38" s="1100">
        <v>0</v>
      </c>
      <c r="T38" s="595">
        <v>0</v>
      </c>
      <c r="U38" s="595">
        <v>0</v>
      </c>
      <c r="V38" s="594"/>
      <c r="W38" s="595">
        <v>0</v>
      </c>
      <c r="X38" s="595">
        <v>81036</v>
      </c>
      <c r="Y38" s="595">
        <v>81036</v>
      </c>
      <c r="Z38" s="514"/>
    </row>
    <row r="39" spans="1:26" s="526" customFormat="1" ht="9" customHeight="1" x14ac:dyDescent="0.2">
      <c r="A39" s="525"/>
      <c r="B39" s="514"/>
      <c r="C39" s="809"/>
      <c r="D39" s="514"/>
      <c r="E39" s="527" t="s">
        <v>798</v>
      </c>
      <c r="F39" s="527"/>
      <c r="G39" s="527"/>
      <c r="H39" s="527"/>
      <c r="I39" s="527"/>
      <c r="J39" s="527"/>
      <c r="K39" s="598"/>
      <c r="L39" s="527"/>
      <c r="M39" s="527"/>
      <c r="N39" s="515"/>
      <c r="O39" s="594"/>
      <c r="P39" s="594"/>
      <c r="Q39" s="594"/>
      <c r="R39" s="594"/>
      <c r="S39" s="1161"/>
      <c r="T39" s="594"/>
      <c r="U39" s="594"/>
      <c r="V39" s="594"/>
      <c r="W39" s="594"/>
      <c r="X39" s="594"/>
      <c r="Y39" s="594"/>
      <c r="Z39" s="514"/>
    </row>
    <row r="40" spans="1:26" s="526" customFormat="1" ht="9" customHeight="1" x14ac:dyDescent="0.2">
      <c r="A40" s="525"/>
      <c r="B40" s="514"/>
      <c r="C40" s="809" t="s">
        <v>1680</v>
      </c>
      <c r="D40" s="514"/>
      <c r="E40" s="529" t="s">
        <v>2234</v>
      </c>
      <c r="F40" s="514"/>
      <c r="G40" s="514"/>
      <c r="H40" s="529"/>
      <c r="I40" s="514"/>
      <c r="J40" s="514"/>
      <c r="K40" s="599"/>
      <c r="L40" s="514"/>
      <c r="M40" s="514"/>
      <c r="N40" s="515" t="s">
        <v>1625</v>
      </c>
      <c r="O40" s="593"/>
      <c r="P40" s="593"/>
      <c r="Q40" s="593"/>
      <c r="R40" s="593"/>
      <c r="S40" s="1099"/>
      <c r="T40" s="593"/>
      <c r="U40" s="593"/>
      <c r="V40" s="594"/>
      <c r="W40" s="593"/>
      <c r="X40" s="593"/>
      <c r="Y40" s="595">
        <v>0</v>
      </c>
      <c r="Z40" s="514"/>
    </row>
    <row r="41" spans="1:26" s="526" customFormat="1" ht="9" customHeight="1" x14ac:dyDescent="0.2">
      <c r="A41" s="525"/>
      <c r="B41" s="514"/>
      <c r="C41" s="809" t="s">
        <v>1166</v>
      </c>
      <c r="D41" s="514"/>
      <c r="E41" s="529" t="s">
        <v>557</v>
      </c>
      <c r="F41" s="514"/>
      <c r="G41" s="514"/>
      <c r="H41" s="529"/>
      <c r="I41" s="514"/>
      <c r="J41" s="514"/>
      <c r="K41" s="599"/>
      <c r="L41" s="514"/>
      <c r="M41" s="514"/>
      <c r="N41" s="515" t="s">
        <v>1625</v>
      </c>
      <c r="O41" s="593"/>
      <c r="P41" s="593"/>
      <c r="Q41" s="593"/>
      <c r="R41" s="593"/>
      <c r="S41" s="1099"/>
      <c r="T41" s="593"/>
      <c r="U41" s="593"/>
      <c r="V41" s="594"/>
      <c r="W41" s="593"/>
      <c r="X41" s="593"/>
      <c r="Y41" s="595">
        <v>0</v>
      </c>
      <c r="Z41" s="514"/>
    </row>
    <row r="42" spans="1:26" s="526" customFormat="1" ht="9" customHeight="1" x14ac:dyDescent="0.2">
      <c r="A42" s="525"/>
      <c r="B42" s="514"/>
      <c r="C42" s="809" t="s">
        <v>1167</v>
      </c>
      <c r="D42" s="514"/>
      <c r="E42" s="529" t="s">
        <v>345</v>
      </c>
      <c r="F42" s="514"/>
      <c r="G42" s="514"/>
      <c r="H42" s="529"/>
      <c r="I42" s="514"/>
      <c r="J42" s="514"/>
      <c r="K42" s="599"/>
      <c r="L42" s="514"/>
      <c r="M42" s="514"/>
      <c r="N42" s="515" t="s">
        <v>1625</v>
      </c>
      <c r="O42" s="593">
        <v>795</v>
      </c>
      <c r="P42" s="593"/>
      <c r="Q42" s="593">
        <v>45867</v>
      </c>
      <c r="R42" s="593"/>
      <c r="S42" s="1099"/>
      <c r="T42" s="593"/>
      <c r="U42" s="593"/>
      <c r="V42" s="594"/>
      <c r="W42" s="593"/>
      <c r="X42" s="593">
        <v>46662</v>
      </c>
      <c r="Y42" s="595">
        <v>46662</v>
      </c>
      <c r="Z42" s="514"/>
    </row>
    <row r="43" spans="1:26" s="526" customFormat="1" ht="9" customHeight="1" x14ac:dyDescent="0.2">
      <c r="A43" s="525"/>
      <c r="B43" s="514"/>
      <c r="C43" s="809" t="s">
        <v>1168</v>
      </c>
      <c r="D43" s="514"/>
      <c r="E43" s="529" t="s">
        <v>274</v>
      </c>
      <c r="F43" s="514"/>
      <c r="G43" s="514"/>
      <c r="H43" s="529"/>
      <c r="I43" s="514"/>
      <c r="J43" s="514"/>
      <c r="K43" s="599"/>
      <c r="L43" s="514"/>
      <c r="M43" s="514"/>
      <c r="N43" s="515" t="s">
        <v>1625</v>
      </c>
      <c r="O43" s="593"/>
      <c r="P43" s="593"/>
      <c r="Q43" s="593"/>
      <c r="R43" s="593"/>
      <c r="S43" s="1099"/>
      <c r="T43" s="593"/>
      <c r="U43" s="593"/>
      <c r="V43" s="594"/>
      <c r="W43" s="593"/>
      <c r="X43" s="593"/>
      <c r="Y43" s="595">
        <v>0</v>
      </c>
      <c r="Z43" s="514"/>
    </row>
    <row r="44" spans="1:26" s="526" customFormat="1" ht="9" customHeight="1" x14ac:dyDescent="0.2">
      <c r="A44" s="525"/>
      <c r="B44" s="514"/>
      <c r="C44" s="809" t="s">
        <v>1169</v>
      </c>
      <c r="D44" s="514"/>
      <c r="E44" s="529" t="s">
        <v>83</v>
      </c>
      <c r="F44" s="514"/>
      <c r="G44" s="514"/>
      <c r="H44" s="529"/>
      <c r="I44" s="514"/>
      <c r="J44" s="514"/>
      <c r="K44" s="599"/>
      <c r="L44" s="514"/>
      <c r="M44" s="514"/>
      <c r="N44" s="515" t="s">
        <v>1625</v>
      </c>
      <c r="O44" s="593"/>
      <c r="P44" s="593">
        <v>25712</v>
      </c>
      <c r="Q44" s="593"/>
      <c r="R44" s="593"/>
      <c r="S44" s="1099"/>
      <c r="T44" s="593"/>
      <c r="U44" s="593"/>
      <c r="V44" s="594"/>
      <c r="W44" s="593"/>
      <c r="X44" s="593">
        <v>25712</v>
      </c>
      <c r="Y44" s="595">
        <v>25712</v>
      </c>
      <c r="Z44" s="514"/>
    </row>
    <row r="45" spans="1:26" s="526" customFormat="1" ht="9" customHeight="1" x14ac:dyDescent="0.2">
      <c r="A45" s="525"/>
      <c r="B45" s="514"/>
      <c r="C45" s="809" t="s">
        <v>1961</v>
      </c>
      <c r="D45" s="514"/>
      <c r="E45" s="529" t="s">
        <v>1495</v>
      </c>
      <c r="F45" s="514"/>
      <c r="G45" s="514"/>
      <c r="H45" s="529"/>
      <c r="I45" s="514"/>
      <c r="J45" s="514"/>
      <c r="K45" s="599"/>
      <c r="L45" s="514"/>
      <c r="M45" s="514"/>
      <c r="N45" s="515" t="s">
        <v>1625</v>
      </c>
      <c r="O45" s="593"/>
      <c r="P45" s="593"/>
      <c r="Q45" s="593"/>
      <c r="R45" s="593"/>
      <c r="S45" s="1099"/>
      <c r="T45" s="593"/>
      <c r="U45" s="593"/>
      <c r="V45" s="594"/>
      <c r="W45" s="593"/>
      <c r="X45" s="593"/>
      <c r="Y45" s="595">
        <v>0</v>
      </c>
      <c r="Z45" s="514"/>
    </row>
    <row r="46" spans="1:26" s="526" customFormat="1" ht="9" customHeight="1" x14ac:dyDescent="0.2">
      <c r="A46" s="525"/>
      <c r="B46" s="514"/>
      <c r="C46" s="809" t="s">
        <v>1303</v>
      </c>
      <c r="D46" s="514"/>
      <c r="E46" s="529" t="s">
        <v>1369</v>
      </c>
      <c r="F46" s="514"/>
      <c r="G46" s="514"/>
      <c r="H46" s="529" t="s">
        <v>492</v>
      </c>
      <c r="I46" s="514"/>
      <c r="J46" s="514"/>
      <c r="K46" s="600"/>
      <c r="L46" s="514" t="s">
        <v>1349</v>
      </c>
      <c r="M46" s="514"/>
      <c r="N46" s="514" t="s">
        <v>1625</v>
      </c>
      <c r="O46" s="593"/>
      <c r="P46" s="593"/>
      <c r="Q46" s="593"/>
      <c r="R46" s="593"/>
      <c r="S46" s="1099"/>
      <c r="T46" s="593"/>
      <c r="U46" s="593"/>
      <c r="V46" s="594"/>
      <c r="W46" s="593"/>
      <c r="X46" s="593"/>
      <c r="Y46" s="595">
        <v>0</v>
      </c>
      <c r="Z46" s="514"/>
    </row>
    <row r="47" spans="1:26" s="531" customFormat="1" ht="9.9499999999999993" customHeight="1" x14ac:dyDescent="0.2">
      <c r="A47" s="525"/>
      <c r="B47" s="527"/>
      <c r="C47" s="809" t="s">
        <v>925</v>
      </c>
      <c r="D47" s="527"/>
      <c r="E47" s="530"/>
      <c r="F47" s="530"/>
      <c r="G47" s="530"/>
      <c r="H47" s="530"/>
      <c r="I47" s="530"/>
      <c r="J47" s="530"/>
      <c r="K47" s="601"/>
      <c r="L47" s="530" t="s">
        <v>796</v>
      </c>
      <c r="M47" s="530" t="s">
        <v>1682</v>
      </c>
      <c r="N47" s="530" t="s">
        <v>22</v>
      </c>
      <c r="O47" s="595">
        <v>795</v>
      </c>
      <c r="P47" s="595">
        <v>25712</v>
      </c>
      <c r="Q47" s="595">
        <v>45867</v>
      </c>
      <c r="R47" s="595">
        <v>0</v>
      </c>
      <c r="S47" s="1100">
        <v>0</v>
      </c>
      <c r="T47" s="595">
        <v>0</v>
      </c>
      <c r="U47" s="595">
        <v>0</v>
      </c>
      <c r="V47" s="594"/>
      <c r="W47" s="595">
        <v>0</v>
      </c>
      <c r="X47" s="595">
        <v>72374</v>
      </c>
      <c r="Y47" s="595">
        <v>72374</v>
      </c>
      <c r="Z47" s="514"/>
    </row>
    <row r="48" spans="1:26" s="526" customFormat="1" ht="9" customHeight="1" x14ac:dyDescent="0.2">
      <c r="A48" s="525"/>
      <c r="B48" s="514"/>
      <c r="C48" s="809"/>
      <c r="D48" s="514"/>
      <c r="E48" s="527" t="s">
        <v>799</v>
      </c>
      <c r="F48" s="527"/>
      <c r="G48" s="527"/>
      <c r="H48" s="527"/>
      <c r="I48" s="527"/>
      <c r="J48" s="527"/>
      <c r="K48" s="598"/>
      <c r="L48" s="527"/>
      <c r="M48" s="527"/>
      <c r="N48" s="515"/>
      <c r="O48" s="594"/>
      <c r="P48" s="594"/>
      <c r="Q48" s="594"/>
      <c r="R48" s="594"/>
      <c r="S48" s="1161"/>
      <c r="T48" s="594"/>
      <c r="U48" s="594"/>
      <c r="V48" s="594"/>
      <c r="W48" s="594"/>
      <c r="X48" s="594"/>
      <c r="Y48" s="594"/>
      <c r="Z48" s="514"/>
    </row>
    <row r="49" spans="1:26" s="526" customFormat="1" ht="9" customHeight="1" x14ac:dyDescent="0.2">
      <c r="A49" s="525"/>
      <c r="B49" s="514"/>
      <c r="C49" s="809" t="s">
        <v>1430</v>
      </c>
      <c r="D49" s="514"/>
      <c r="E49" s="529" t="s">
        <v>2764</v>
      </c>
      <c r="F49" s="514"/>
      <c r="G49" s="514"/>
      <c r="H49" s="529"/>
      <c r="I49" s="514"/>
      <c r="J49" s="514"/>
      <c r="K49" s="599"/>
      <c r="L49" s="514"/>
      <c r="M49" s="514"/>
      <c r="N49" s="515" t="s">
        <v>1625</v>
      </c>
      <c r="O49" s="593"/>
      <c r="P49" s="593"/>
      <c r="Q49" s="593"/>
      <c r="R49" s="593"/>
      <c r="S49" s="1162"/>
      <c r="T49" s="593"/>
      <c r="U49" s="593"/>
      <c r="V49" s="594"/>
      <c r="W49" s="593"/>
      <c r="X49" s="593"/>
      <c r="Y49" s="595">
        <v>0</v>
      </c>
      <c r="Z49" s="514"/>
    </row>
    <row r="50" spans="1:26" s="526" customFormat="1" ht="9" customHeight="1" x14ac:dyDescent="0.2">
      <c r="A50" s="525"/>
      <c r="B50" s="514"/>
      <c r="C50" s="809" t="s">
        <v>1431</v>
      </c>
      <c r="D50" s="514"/>
      <c r="E50" s="529" t="s">
        <v>1659</v>
      </c>
      <c r="F50" s="514"/>
      <c r="G50" s="514"/>
      <c r="H50" s="529"/>
      <c r="I50" s="514"/>
      <c r="J50" s="514"/>
      <c r="K50" s="599"/>
      <c r="L50" s="514"/>
      <c r="M50" s="514"/>
      <c r="N50" s="515" t="s">
        <v>1625</v>
      </c>
      <c r="O50" s="593"/>
      <c r="P50" s="593"/>
      <c r="Q50" s="593"/>
      <c r="R50" s="593"/>
      <c r="S50" s="1162"/>
      <c r="T50" s="593"/>
      <c r="U50" s="593"/>
      <c r="V50" s="594"/>
      <c r="W50" s="593"/>
      <c r="X50" s="593"/>
      <c r="Y50" s="595">
        <v>0</v>
      </c>
      <c r="Z50" s="514"/>
    </row>
    <row r="51" spans="1:26" s="526" customFormat="1" ht="9" customHeight="1" x14ac:dyDescent="0.2">
      <c r="A51" s="525"/>
      <c r="B51" s="514"/>
      <c r="C51" s="809" t="s">
        <v>1963</v>
      </c>
      <c r="D51" s="514"/>
      <c r="E51" s="529" t="s">
        <v>634</v>
      </c>
      <c r="F51" s="514"/>
      <c r="G51" s="514"/>
      <c r="H51" s="529"/>
      <c r="I51" s="514"/>
      <c r="J51" s="514"/>
      <c r="K51" s="599"/>
      <c r="L51" s="514"/>
      <c r="M51" s="514"/>
      <c r="N51" s="515" t="s">
        <v>1625</v>
      </c>
      <c r="O51" s="593"/>
      <c r="P51" s="593"/>
      <c r="Q51" s="593"/>
      <c r="R51" s="593"/>
      <c r="S51" s="1162"/>
      <c r="T51" s="593"/>
      <c r="U51" s="593"/>
      <c r="V51" s="594"/>
      <c r="W51" s="593"/>
      <c r="X51" s="593"/>
      <c r="Y51" s="595">
        <v>0</v>
      </c>
      <c r="Z51" s="514"/>
    </row>
    <row r="52" spans="1:26" s="526" customFormat="1" ht="9" customHeight="1" x14ac:dyDescent="0.2">
      <c r="A52" s="525"/>
      <c r="B52" s="514"/>
      <c r="C52" s="809" t="s">
        <v>756</v>
      </c>
      <c r="D52" s="514"/>
      <c r="E52" s="529" t="s">
        <v>1501</v>
      </c>
      <c r="F52" s="514"/>
      <c r="G52" s="514"/>
      <c r="H52" s="529"/>
      <c r="I52" s="514"/>
      <c r="J52" s="514"/>
      <c r="K52" s="599"/>
      <c r="L52" s="514"/>
      <c r="M52" s="514"/>
      <c r="N52" s="515" t="s">
        <v>1625</v>
      </c>
      <c r="O52" s="593"/>
      <c r="P52" s="593"/>
      <c r="Q52" s="593"/>
      <c r="R52" s="593"/>
      <c r="S52" s="1162"/>
      <c r="T52" s="593"/>
      <c r="U52" s="593"/>
      <c r="V52" s="594"/>
      <c r="W52" s="593"/>
      <c r="X52" s="593"/>
      <c r="Y52" s="595">
        <v>0</v>
      </c>
      <c r="Z52" s="514"/>
    </row>
    <row r="53" spans="1:26" s="526" customFormat="1" ht="9" customHeight="1" x14ac:dyDescent="0.2">
      <c r="A53" s="525"/>
      <c r="B53" s="514"/>
      <c r="C53" s="809" t="s">
        <v>1964</v>
      </c>
      <c r="D53" s="514"/>
      <c r="E53" s="529" t="s">
        <v>1551</v>
      </c>
      <c r="F53" s="514"/>
      <c r="G53" s="514"/>
      <c r="H53" s="529"/>
      <c r="I53" s="514"/>
      <c r="J53" s="514"/>
      <c r="K53" s="599"/>
      <c r="L53" s="514"/>
      <c r="M53" s="514"/>
      <c r="N53" s="515" t="s">
        <v>1625</v>
      </c>
      <c r="O53" s="593"/>
      <c r="P53" s="593"/>
      <c r="Q53" s="593"/>
      <c r="R53" s="593"/>
      <c r="S53" s="1162"/>
      <c r="T53" s="593"/>
      <c r="U53" s="593"/>
      <c r="V53" s="594"/>
      <c r="W53" s="593"/>
      <c r="X53" s="593"/>
      <c r="Y53" s="595">
        <v>0</v>
      </c>
      <c r="Z53" s="514"/>
    </row>
    <row r="54" spans="1:26" s="526" customFormat="1" ht="9" customHeight="1" x14ac:dyDescent="0.2">
      <c r="A54" s="525"/>
      <c r="B54" s="514"/>
      <c r="C54" s="809" t="s">
        <v>1965</v>
      </c>
      <c r="D54" s="514"/>
      <c r="E54" s="529" t="s">
        <v>1369</v>
      </c>
      <c r="F54" s="514"/>
      <c r="G54" s="514"/>
      <c r="H54" s="529" t="s">
        <v>492</v>
      </c>
      <c r="I54" s="514"/>
      <c r="J54" s="514"/>
      <c r="K54" s="600"/>
      <c r="L54" s="514" t="s">
        <v>1349</v>
      </c>
      <c r="M54" s="514"/>
      <c r="N54" s="514" t="s">
        <v>1625</v>
      </c>
      <c r="O54" s="593"/>
      <c r="P54" s="593"/>
      <c r="Q54" s="593"/>
      <c r="R54" s="593"/>
      <c r="S54" s="1162"/>
      <c r="T54" s="593"/>
      <c r="U54" s="593"/>
      <c r="V54" s="594"/>
      <c r="W54" s="593"/>
      <c r="X54" s="593"/>
      <c r="Y54" s="595">
        <v>0</v>
      </c>
      <c r="Z54" s="514"/>
    </row>
    <row r="55" spans="1:26" s="531" customFormat="1" ht="9.9499999999999993" customHeight="1" x14ac:dyDescent="0.2">
      <c r="A55" s="525"/>
      <c r="B55" s="527"/>
      <c r="C55" s="809" t="s">
        <v>926</v>
      </c>
      <c r="D55" s="527"/>
      <c r="E55" s="530"/>
      <c r="F55" s="530"/>
      <c r="G55" s="530"/>
      <c r="H55" s="530"/>
      <c r="I55" s="530"/>
      <c r="J55" s="530"/>
      <c r="K55" s="601"/>
      <c r="L55" s="530" t="s">
        <v>796</v>
      </c>
      <c r="M55" s="530" t="s">
        <v>1682</v>
      </c>
      <c r="N55" s="530" t="s">
        <v>22</v>
      </c>
      <c r="O55" s="595">
        <v>0</v>
      </c>
      <c r="P55" s="595">
        <v>0</v>
      </c>
      <c r="Q55" s="595">
        <v>0</v>
      </c>
      <c r="R55" s="595">
        <v>0</v>
      </c>
      <c r="S55" s="1162">
        <v>0</v>
      </c>
      <c r="T55" s="595">
        <v>0</v>
      </c>
      <c r="U55" s="595">
        <v>0</v>
      </c>
      <c r="V55" s="594"/>
      <c r="W55" s="595">
        <v>0</v>
      </c>
      <c r="X55" s="595">
        <v>0</v>
      </c>
      <c r="Y55" s="595">
        <v>0</v>
      </c>
      <c r="Z55" s="514"/>
    </row>
    <row r="56" spans="1:26" s="526" customFormat="1" ht="9" customHeight="1" x14ac:dyDescent="0.2">
      <c r="A56" s="525"/>
      <c r="B56" s="514"/>
      <c r="C56" s="809"/>
      <c r="D56" s="514"/>
      <c r="E56" s="527" t="s">
        <v>1080</v>
      </c>
      <c r="F56" s="527"/>
      <c r="G56" s="527"/>
      <c r="H56" s="527"/>
      <c r="I56" s="527"/>
      <c r="J56" s="527"/>
      <c r="K56" s="598"/>
      <c r="L56" s="527"/>
      <c r="M56" s="527"/>
      <c r="N56" s="515"/>
      <c r="O56" s="594"/>
      <c r="P56" s="594"/>
      <c r="Q56" s="594"/>
      <c r="R56" s="594"/>
      <c r="S56" s="1161"/>
      <c r="T56" s="594"/>
      <c r="U56" s="594"/>
      <c r="V56" s="594"/>
      <c r="W56" s="594"/>
      <c r="X56" s="594"/>
      <c r="Y56" s="594"/>
      <c r="Z56" s="514"/>
    </row>
    <row r="57" spans="1:26" s="526" customFormat="1" ht="9" customHeight="1" x14ac:dyDescent="0.2">
      <c r="A57" s="525"/>
      <c r="B57" s="514"/>
      <c r="C57" s="809" t="s">
        <v>1969</v>
      </c>
      <c r="D57" s="514"/>
      <c r="E57" s="529" t="s">
        <v>1309</v>
      </c>
      <c r="F57" s="514"/>
      <c r="G57" s="514"/>
      <c r="H57" s="529"/>
      <c r="I57" s="514"/>
      <c r="J57" s="514"/>
      <c r="K57" s="599"/>
      <c r="L57" s="514"/>
      <c r="M57" s="514"/>
      <c r="N57" s="515" t="s">
        <v>1625</v>
      </c>
      <c r="O57" s="593"/>
      <c r="P57" s="593"/>
      <c r="Q57" s="593"/>
      <c r="R57" s="593"/>
      <c r="S57" s="1162"/>
      <c r="T57" s="593"/>
      <c r="U57" s="593"/>
      <c r="V57" s="594"/>
      <c r="W57" s="593"/>
      <c r="X57" s="593"/>
      <c r="Y57" s="595">
        <v>0</v>
      </c>
      <c r="Z57" s="514"/>
    </row>
    <row r="58" spans="1:26" s="526" customFormat="1" ht="9" customHeight="1" x14ac:dyDescent="0.2">
      <c r="A58" s="525"/>
      <c r="B58" s="514"/>
      <c r="C58" s="809" t="s">
        <v>1970</v>
      </c>
      <c r="D58" s="514"/>
      <c r="E58" s="529" t="s">
        <v>1363</v>
      </c>
      <c r="F58" s="514"/>
      <c r="G58" s="514"/>
      <c r="H58" s="529"/>
      <c r="I58" s="514"/>
      <c r="J58" s="514"/>
      <c r="K58" s="599"/>
      <c r="L58" s="514"/>
      <c r="M58" s="514"/>
      <c r="N58" s="515" t="s">
        <v>1625</v>
      </c>
      <c r="O58" s="593"/>
      <c r="P58" s="593"/>
      <c r="Q58" s="593"/>
      <c r="R58" s="593"/>
      <c r="S58" s="1162"/>
      <c r="T58" s="593"/>
      <c r="U58" s="593"/>
      <c r="V58" s="594"/>
      <c r="W58" s="593"/>
      <c r="X58" s="593"/>
      <c r="Y58" s="595">
        <v>0</v>
      </c>
      <c r="Z58" s="514"/>
    </row>
    <row r="59" spans="1:26" s="526" customFormat="1" ht="9" customHeight="1" x14ac:dyDescent="0.2">
      <c r="A59" s="525"/>
      <c r="B59" s="514"/>
      <c r="C59" s="809" t="s">
        <v>1156</v>
      </c>
      <c r="D59" s="514"/>
      <c r="E59" s="529" t="s">
        <v>2324</v>
      </c>
      <c r="F59" s="514"/>
      <c r="G59" s="514"/>
      <c r="H59" s="529"/>
      <c r="I59" s="514"/>
      <c r="J59" s="514"/>
      <c r="K59" s="599"/>
      <c r="L59" s="514"/>
      <c r="M59" s="514"/>
      <c r="N59" s="515" t="s">
        <v>1625</v>
      </c>
      <c r="O59" s="593"/>
      <c r="P59" s="593"/>
      <c r="Q59" s="593"/>
      <c r="R59" s="593"/>
      <c r="S59" s="1162"/>
      <c r="T59" s="593"/>
      <c r="U59" s="593"/>
      <c r="V59" s="594"/>
      <c r="W59" s="593"/>
      <c r="X59" s="593"/>
      <c r="Y59" s="595">
        <v>0</v>
      </c>
      <c r="Z59" s="514"/>
    </row>
    <row r="60" spans="1:26" s="526" customFormat="1" ht="9" customHeight="1" x14ac:dyDescent="0.2">
      <c r="A60" s="525"/>
      <c r="B60" s="514"/>
      <c r="C60" s="809" t="s">
        <v>1966</v>
      </c>
      <c r="D60" s="514"/>
      <c r="E60" s="529" t="s">
        <v>1369</v>
      </c>
      <c r="F60" s="514"/>
      <c r="G60" s="514"/>
      <c r="H60" s="529" t="s">
        <v>492</v>
      </c>
      <c r="I60" s="514"/>
      <c r="J60" s="514"/>
      <c r="K60" s="600"/>
      <c r="L60" s="514" t="s">
        <v>1349</v>
      </c>
      <c r="M60" s="514"/>
      <c r="N60" s="514" t="s">
        <v>1625</v>
      </c>
      <c r="O60" s="593"/>
      <c r="P60" s="593"/>
      <c r="Q60" s="593"/>
      <c r="R60" s="593"/>
      <c r="S60" s="1162"/>
      <c r="T60" s="593"/>
      <c r="U60" s="593"/>
      <c r="V60" s="594"/>
      <c r="W60" s="593"/>
      <c r="X60" s="593"/>
      <c r="Y60" s="595">
        <v>0</v>
      </c>
      <c r="Z60" s="514"/>
    </row>
    <row r="61" spans="1:26" s="531" customFormat="1" ht="9.9499999999999993" customHeight="1" x14ac:dyDescent="0.2">
      <c r="A61" s="525"/>
      <c r="B61" s="527"/>
      <c r="C61" s="809" t="s">
        <v>927</v>
      </c>
      <c r="D61" s="527"/>
      <c r="E61" s="530"/>
      <c r="F61" s="530"/>
      <c r="G61" s="530"/>
      <c r="H61" s="530"/>
      <c r="I61" s="530"/>
      <c r="J61" s="530"/>
      <c r="K61" s="601"/>
      <c r="L61" s="530" t="s">
        <v>796</v>
      </c>
      <c r="M61" s="530" t="s">
        <v>1682</v>
      </c>
      <c r="N61" s="530" t="s">
        <v>22</v>
      </c>
      <c r="O61" s="595">
        <v>0</v>
      </c>
      <c r="P61" s="595">
        <v>0</v>
      </c>
      <c r="Q61" s="595">
        <v>0</v>
      </c>
      <c r="R61" s="595">
        <v>0</v>
      </c>
      <c r="S61" s="1162">
        <v>0</v>
      </c>
      <c r="T61" s="595">
        <v>0</v>
      </c>
      <c r="U61" s="595">
        <v>0</v>
      </c>
      <c r="V61" s="594"/>
      <c r="W61" s="595">
        <v>0</v>
      </c>
      <c r="X61" s="595">
        <v>0</v>
      </c>
      <c r="Y61" s="595">
        <v>0</v>
      </c>
      <c r="Z61" s="514"/>
    </row>
    <row r="62" spans="1:26" s="526" customFormat="1" ht="5.0999999999999996" customHeight="1" x14ac:dyDescent="0.2">
      <c r="A62" s="525"/>
      <c r="B62" s="514"/>
      <c r="C62" s="809"/>
      <c r="D62" s="514"/>
      <c r="E62" s="527"/>
      <c r="F62" s="514"/>
      <c r="G62" s="514"/>
      <c r="H62" s="527"/>
      <c r="I62" s="514"/>
      <c r="J62" s="514"/>
      <c r="K62" s="599"/>
      <c r="L62" s="514"/>
      <c r="M62" s="514"/>
      <c r="N62" s="515"/>
      <c r="O62" s="594"/>
      <c r="P62" s="594"/>
      <c r="Q62" s="594"/>
      <c r="R62" s="594"/>
      <c r="S62" s="1161"/>
      <c r="T62" s="594"/>
      <c r="U62" s="594"/>
      <c r="V62" s="594"/>
      <c r="W62" s="594"/>
      <c r="X62" s="594"/>
      <c r="Y62" s="594"/>
      <c r="Z62" s="514"/>
    </row>
    <row r="63" spans="1:26" s="526" customFormat="1" ht="9.9499999999999993" customHeight="1" x14ac:dyDescent="0.2">
      <c r="A63" s="525"/>
      <c r="B63" s="514"/>
      <c r="C63" s="809" t="s">
        <v>928</v>
      </c>
      <c r="D63" s="514"/>
      <c r="E63" s="527" t="s">
        <v>1776</v>
      </c>
      <c r="F63" s="514"/>
      <c r="G63" s="514"/>
      <c r="H63" s="527"/>
      <c r="I63" s="514"/>
      <c r="J63" s="514"/>
      <c r="K63" s="599"/>
      <c r="L63" s="514"/>
      <c r="M63" s="514"/>
      <c r="N63" s="596" t="s">
        <v>1625</v>
      </c>
      <c r="O63" s="593"/>
      <c r="P63" s="593"/>
      <c r="Q63" s="593"/>
      <c r="R63" s="593"/>
      <c r="S63" s="1162"/>
      <c r="T63" s="593"/>
      <c r="U63" s="593"/>
      <c r="V63" s="594"/>
      <c r="W63" s="593"/>
      <c r="X63" s="593"/>
      <c r="Y63" s="595">
        <v>0</v>
      </c>
      <c r="Z63" s="514"/>
    </row>
    <row r="64" spans="1:26" s="526" customFormat="1" ht="5.0999999999999996" customHeight="1" x14ac:dyDescent="0.2">
      <c r="A64" s="525"/>
      <c r="B64" s="514"/>
      <c r="C64" s="809"/>
      <c r="D64" s="514"/>
      <c r="E64" s="527"/>
      <c r="F64" s="514"/>
      <c r="G64" s="514"/>
      <c r="H64" s="527"/>
      <c r="I64" s="514"/>
      <c r="J64" s="514"/>
      <c r="K64" s="599"/>
      <c r="L64" s="514"/>
      <c r="M64" s="514"/>
      <c r="N64" s="596"/>
      <c r="O64" s="594"/>
      <c r="P64" s="594"/>
      <c r="Q64" s="594"/>
      <c r="R64" s="594"/>
      <c r="S64" s="1161"/>
      <c r="T64" s="594"/>
      <c r="U64" s="594"/>
      <c r="V64" s="594"/>
      <c r="W64" s="594"/>
      <c r="X64" s="594"/>
      <c r="Y64" s="594"/>
      <c r="Z64" s="514"/>
    </row>
    <row r="65" spans="1:26" s="526" customFormat="1" ht="9" customHeight="1" x14ac:dyDescent="0.2">
      <c r="A65" s="525"/>
      <c r="B65" s="514"/>
      <c r="C65" s="809"/>
      <c r="D65" s="514"/>
      <c r="E65" s="527" t="s">
        <v>1844</v>
      </c>
      <c r="F65" s="527"/>
      <c r="G65" s="527"/>
      <c r="H65" s="527"/>
      <c r="I65" s="527"/>
      <c r="J65" s="527"/>
      <c r="K65" s="598"/>
      <c r="L65" s="527"/>
      <c r="M65" s="527"/>
      <c r="N65" s="515"/>
      <c r="O65" s="594"/>
      <c r="P65" s="594"/>
      <c r="Q65" s="594"/>
      <c r="R65" s="594"/>
      <c r="S65" s="1161"/>
      <c r="T65" s="594"/>
      <c r="U65" s="594"/>
      <c r="V65" s="594"/>
      <c r="W65" s="594"/>
      <c r="X65" s="594"/>
      <c r="Y65" s="594"/>
      <c r="Z65" s="514"/>
    </row>
    <row r="66" spans="1:26" s="526" customFormat="1" ht="9" customHeight="1" x14ac:dyDescent="0.2">
      <c r="A66" s="525"/>
      <c r="B66" s="514"/>
      <c r="C66" s="809" t="s">
        <v>1980</v>
      </c>
      <c r="D66" s="514"/>
      <c r="E66" s="529" t="s">
        <v>2683</v>
      </c>
      <c r="F66" s="514"/>
      <c r="G66" s="514"/>
      <c r="H66" s="529"/>
      <c r="I66" s="514"/>
      <c r="J66" s="514"/>
      <c r="K66" s="599"/>
      <c r="L66" s="514"/>
      <c r="M66" s="514"/>
      <c r="N66" s="515" t="s">
        <v>1625</v>
      </c>
      <c r="O66" s="593"/>
      <c r="P66" s="593"/>
      <c r="Q66" s="593"/>
      <c r="R66" s="593"/>
      <c r="S66" s="1162"/>
      <c r="T66" s="593"/>
      <c r="U66" s="593"/>
      <c r="V66" s="594"/>
      <c r="W66" s="593"/>
      <c r="X66" s="593"/>
      <c r="Y66" s="595">
        <v>0</v>
      </c>
      <c r="Z66" s="514"/>
    </row>
    <row r="67" spans="1:26" s="526" customFormat="1" ht="9" customHeight="1" x14ac:dyDescent="0.2">
      <c r="A67" s="525"/>
      <c r="B67" s="514"/>
      <c r="C67" s="809" t="s">
        <v>1981</v>
      </c>
      <c r="D67" s="514"/>
      <c r="E67" s="529" t="s">
        <v>2793</v>
      </c>
      <c r="F67" s="514"/>
      <c r="G67" s="514"/>
      <c r="H67" s="529"/>
      <c r="I67" s="514"/>
      <c r="J67" s="514"/>
      <c r="K67" s="599"/>
      <c r="L67" s="514"/>
      <c r="M67" s="514"/>
      <c r="N67" s="515" t="s">
        <v>1625</v>
      </c>
      <c r="O67" s="593"/>
      <c r="P67" s="593"/>
      <c r="Q67" s="593"/>
      <c r="R67" s="593"/>
      <c r="S67" s="1162"/>
      <c r="T67" s="593"/>
      <c r="U67" s="593"/>
      <c r="V67" s="594"/>
      <c r="W67" s="593"/>
      <c r="X67" s="593"/>
      <c r="Y67" s="595">
        <v>0</v>
      </c>
      <c r="Z67" s="514"/>
    </row>
    <row r="68" spans="1:26" s="889" customFormat="1" ht="9" customHeight="1" x14ac:dyDescent="0.2">
      <c r="A68" s="885"/>
      <c r="B68" s="886"/>
      <c r="C68" s="1001" t="s">
        <v>1727</v>
      </c>
      <c r="D68" s="1002"/>
      <c r="E68" s="1003" t="s">
        <v>2715</v>
      </c>
      <c r="F68" s="1002"/>
      <c r="G68" s="1002"/>
      <c r="H68" s="1003"/>
      <c r="I68" s="1002"/>
      <c r="J68" s="1002"/>
      <c r="K68" s="1004"/>
      <c r="L68" s="1002"/>
      <c r="M68" s="1002"/>
      <c r="N68" s="1005" t="s">
        <v>1625</v>
      </c>
      <c r="O68" s="1099"/>
      <c r="P68" s="1099"/>
      <c r="Q68" s="1099"/>
      <c r="R68" s="1099"/>
      <c r="S68" s="1162"/>
      <c r="T68" s="1099"/>
      <c r="U68" s="1099"/>
      <c r="V68" s="890"/>
      <c r="W68" s="1099"/>
      <c r="X68" s="1099"/>
      <c r="Y68" s="1100">
        <v>0</v>
      </c>
      <c r="Z68" s="886"/>
    </row>
    <row r="69" spans="1:26" s="889" customFormat="1" ht="9" customHeight="1" x14ac:dyDescent="0.2">
      <c r="A69" s="885"/>
      <c r="B69" s="886"/>
      <c r="C69" s="1001" t="s">
        <v>2772</v>
      </c>
      <c r="D69" s="1002"/>
      <c r="E69" s="1003" t="s">
        <v>2757</v>
      </c>
      <c r="F69" s="1002"/>
      <c r="G69" s="1002"/>
      <c r="H69" s="1003"/>
      <c r="I69" s="1002"/>
      <c r="J69" s="1002"/>
      <c r="K69" s="1004"/>
      <c r="L69" s="1002"/>
      <c r="M69" s="1002"/>
      <c r="N69" s="1005" t="s">
        <v>1625</v>
      </c>
      <c r="O69" s="1099"/>
      <c r="P69" s="1099"/>
      <c r="Q69" s="1099"/>
      <c r="R69" s="1099"/>
      <c r="S69" s="1162"/>
      <c r="T69" s="1099"/>
      <c r="U69" s="1099">
        <v>28250</v>
      </c>
      <c r="V69" s="890"/>
      <c r="W69" s="1099"/>
      <c r="X69" s="1099">
        <v>28250</v>
      </c>
      <c r="Y69" s="1100">
        <v>28250</v>
      </c>
      <c r="Z69" s="886"/>
    </row>
    <row r="70" spans="1:26" s="526" customFormat="1" ht="9" customHeight="1" x14ac:dyDescent="0.2">
      <c r="A70" s="525"/>
      <c r="B70" s="514"/>
      <c r="C70" s="809" t="s">
        <v>901</v>
      </c>
      <c r="D70" s="514"/>
      <c r="E70" s="529" t="s">
        <v>751</v>
      </c>
      <c r="F70" s="514"/>
      <c r="G70" s="514"/>
      <c r="H70" s="529"/>
      <c r="I70" s="514"/>
      <c r="J70" s="514"/>
      <c r="K70" s="599"/>
      <c r="L70" s="514"/>
      <c r="M70" s="514"/>
      <c r="N70" s="515" t="s">
        <v>1625</v>
      </c>
      <c r="O70" s="593"/>
      <c r="P70" s="593"/>
      <c r="Q70" s="593"/>
      <c r="R70" s="593"/>
      <c r="S70" s="1162"/>
      <c r="T70" s="593"/>
      <c r="U70" s="593"/>
      <c r="V70" s="594"/>
      <c r="W70" s="593"/>
      <c r="X70" s="593"/>
      <c r="Y70" s="595">
        <v>0</v>
      </c>
      <c r="Z70" s="514"/>
    </row>
    <row r="71" spans="1:26" s="526" customFormat="1" ht="9" customHeight="1" x14ac:dyDescent="0.2">
      <c r="A71" s="525"/>
      <c r="B71" s="514"/>
      <c r="C71" s="809" t="s">
        <v>902</v>
      </c>
      <c r="D71" s="514"/>
      <c r="E71" s="529" t="s">
        <v>62</v>
      </c>
      <c r="F71" s="514"/>
      <c r="G71" s="514"/>
      <c r="H71" s="529"/>
      <c r="I71" s="514"/>
      <c r="J71" s="514"/>
      <c r="K71" s="599"/>
      <c r="L71" s="514"/>
      <c r="M71" s="514"/>
      <c r="N71" s="515" t="s">
        <v>1625</v>
      </c>
      <c r="O71" s="593"/>
      <c r="P71" s="593"/>
      <c r="Q71" s="593"/>
      <c r="R71" s="593"/>
      <c r="S71" s="1162"/>
      <c r="T71" s="593"/>
      <c r="U71" s="593"/>
      <c r="V71" s="594"/>
      <c r="W71" s="593"/>
      <c r="X71" s="593"/>
      <c r="Y71" s="595">
        <v>0</v>
      </c>
      <c r="Z71" s="514"/>
    </row>
    <row r="72" spans="1:26" s="526" customFormat="1" ht="9" customHeight="1" x14ac:dyDescent="0.2">
      <c r="A72" s="525"/>
      <c r="B72" s="514"/>
      <c r="C72" s="809" t="s">
        <v>1967</v>
      </c>
      <c r="D72" s="514"/>
      <c r="E72" s="529" t="s">
        <v>1369</v>
      </c>
      <c r="F72" s="514"/>
      <c r="G72" s="514"/>
      <c r="H72" s="529" t="s">
        <v>492</v>
      </c>
      <c r="I72" s="514"/>
      <c r="J72" s="514"/>
      <c r="K72" s="600"/>
      <c r="L72" s="514" t="s">
        <v>1349</v>
      </c>
      <c r="M72" s="514"/>
      <c r="N72" s="514" t="s">
        <v>1625</v>
      </c>
      <c r="O72" s="593"/>
      <c r="P72" s="593"/>
      <c r="Q72" s="593"/>
      <c r="R72" s="593"/>
      <c r="S72" s="1162"/>
      <c r="T72" s="593"/>
      <c r="U72" s="593"/>
      <c r="V72" s="594"/>
      <c r="W72" s="593"/>
      <c r="X72" s="593"/>
      <c r="Y72" s="595">
        <v>0</v>
      </c>
      <c r="Z72" s="514"/>
    </row>
    <row r="73" spans="1:26" s="531" customFormat="1" ht="9.9499999999999993" customHeight="1" x14ac:dyDescent="0.2">
      <c r="A73" s="525"/>
      <c r="B73" s="527"/>
      <c r="C73" s="809" t="s">
        <v>929</v>
      </c>
      <c r="D73" s="527"/>
      <c r="E73" s="530"/>
      <c r="F73" s="530"/>
      <c r="G73" s="530"/>
      <c r="H73" s="530"/>
      <c r="I73" s="530"/>
      <c r="J73" s="530"/>
      <c r="K73" s="601"/>
      <c r="L73" s="530" t="s">
        <v>796</v>
      </c>
      <c r="M73" s="530" t="s">
        <v>1682</v>
      </c>
      <c r="N73" s="530" t="s">
        <v>22</v>
      </c>
      <c r="O73" s="595">
        <v>0</v>
      </c>
      <c r="P73" s="595">
        <v>0</v>
      </c>
      <c r="Q73" s="595">
        <v>0</v>
      </c>
      <c r="R73" s="595">
        <v>0</v>
      </c>
      <c r="S73" s="1162">
        <v>0</v>
      </c>
      <c r="T73" s="595">
        <v>0</v>
      </c>
      <c r="U73" s="595">
        <v>28250</v>
      </c>
      <c r="V73" s="594"/>
      <c r="W73" s="595">
        <v>0</v>
      </c>
      <c r="X73" s="595">
        <v>28250</v>
      </c>
      <c r="Y73" s="595">
        <v>28250</v>
      </c>
      <c r="Z73" s="514"/>
    </row>
    <row r="74" spans="1:26" s="526" customFormat="1" ht="9" customHeight="1" x14ac:dyDescent="0.2">
      <c r="A74" s="525"/>
      <c r="B74" s="514"/>
      <c r="C74" s="809"/>
      <c r="D74" s="514"/>
      <c r="E74" s="527" t="s">
        <v>2771</v>
      </c>
      <c r="F74" s="527"/>
      <c r="G74" s="527"/>
      <c r="H74" s="527"/>
      <c r="I74" s="527"/>
      <c r="J74" s="527"/>
      <c r="K74" s="598"/>
      <c r="L74" s="527"/>
      <c r="M74" s="527"/>
      <c r="N74" s="515"/>
      <c r="O74" s="594"/>
      <c r="P74" s="594"/>
      <c r="Q74" s="594"/>
      <c r="R74" s="594"/>
      <c r="S74" s="1161"/>
      <c r="T74" s="594"/>
      <c r="U74" s="594"/>
      <c r="V74" s="594"/>
      <c r="W74" s="594"/>
      <c r="X74" s="594"/>
      <c r="Y74" s="594"/>
      <c r="Z74" s="514"/>
    </row>
    <row r="75" spans="1:26" s="526" customFormat="1" ht="9" customHeight="1" x14ac:dyDescent="0.2">
      <c r="A75" s="525"/>
      <c r="B75" s="514"/>
      <c r="C75" s="809" t="s">
        <v>903</v>
      </c>
      <c r="D75" s="514"/>
      <c r="E75" s="529" t="s">
        <v>1407</v>
      </c>
      <c r="F75" s="514"/>
      <c r="G75" s="514"/>
      <c r="H75" s="529"/>
      <c r="I75" s="514"/>
      <c r="J75" s="514"/>
      <c r="K75" s="599"/>
      <c r="L75" s="514"/>
      <c r="M75" s="514"/>
      <c r="N75" s="515" t="s">
        <v>1625</v>
      </c>
      <c r="O75" s="593"/>
      <c r="P75" s="593"/>
      <c r="Q75" s="593"/>
      <c r="R75" s="1021"/>
      <c r="S75" s="1162"/>
      <c r="T75" s="1022"/>
      <c r="U75" s="593"/>
      <c r="V75" s="594"/>
      <c r="W75" s="593"/>
      <c r="X75" s="593"/>
      <c r="Y75" s="595">
        <v>0</v>
      </c>
      <c r="Z75" s="514"/>
    </row>
    <row r="76" spans="1:26" s="526" customFormat="1" ht="9" customHeight="1" x14ac:dyDescent="0.2">
      <c r="A76" s="525"/>
      <c r="B76" s="514"/>
      <c r="C76" s="809" t="s">
        <v>904</v>
      </c>
      <c r="D76" s="514"/>
      <c r="E76" s="529" t="s">
        <v>2157</v>
      </c>
      <c r="F76" s="514"/>
      <c r="G76" s="514"/>
      <c r="H76" s="529"/>
      <c r="I76" s="514"/>
      <c r="J76" s="514"/>
      <c r="K76" s="599"/>
      <c r="L76" s="514"/>
      <c r="M76" s="514"/>
      <c r="N76" s="515" t="s">
        <v>1625</v>
      </c>
      <c r="O76" s="593"/>
      <c r="P76" s="593"/>
      <c r="Q76" s="593"/>
      <c r="R76" s="1021"/>
      <c r="S76" s="1162"/>
      <c r="T76" s="1022"/>
      <c r="U76" s="593"/>
      <c r="V76" s="594"/>
      <c r="W76" s="593"/>
      <c r="X76" s="593"/>
      <c r="Y76" s="595">
        <v>0</v>
      </c>
      <c r="Z76" s="514"/>
    </row>
    <row r="77" spans="1:26" s="526" customFormat="1" ht="9" customHeight="1" x14ac:dyDescent="0.2">
      <c r="A77" s="525"/>
      <c r="B77" s="514"/>
      <c r="C77" s="809" t="s">
        <v>905</v>
      </c>
      <c r="D77" s="514"/>
      <c r="E77" s="529" t="s">
        <v>800</v>
      </c>
      <c r="F77" s="514"/>
      <c r="G77" s="514"/>
      <c r="H77" s="529"/>
      <c r="I77" s="514"/>
      <c r="J77" s="514"/>
      <c r="K77" s="599"/>
      <c r="L77" s="514"/>
      <c r="M77" s="514"/>
      <c r="N77" s="515" t="s">
        <v>1625</v>
      </c>
      <c r="O77" s="593"/>
      <c r="P77" s="593"/>
      <c r="Q77" s="593"/>
      <c r="R77" s="1021"/>
      <c r="S77" s="1162"/>
      <c r="T77" s="1022"/>
      <c r="U77" s="593"/>
      <c r="V77" s="594"/>
      <c r="W77" s="593"/>
      <c r="X77" s="593"/>
      <c r="Y77" s="595">
        <v>0</v>
      </c>
      <c r="Z77" s="514"/>
    </row>
    <row r="78" spans="1:26" s="526" customFormat="1" ht="9" customHeight="1" x14ac:dyDescent="0.2">
      <c r="A78" s="525"/>
      <c r="B78" s="514"/>
      <c r="C78" s="809" t="s">
        <v>906</v>
      </c>
      <c r="D78" s="514"/>
      <c r="E78" s="529" t="s">
        <v>2763</v>
      </c>
      <c r="F78" s="514"/>
      <c r="G78" s="514"/>
      <c r="H78" s="529"/>
      <c r="I78" s="514"/>
      <c r="J78" s="514"/>
      <c r="K78" s="599"/>
      <c r="L78" s="514"/>
      <c r="M78" s="514"/>
      <c r="N78" s="515" t="s">
        <v>1625</v>
      </c>
      <c r="O78" s="593"/>
      <c r="P78" s="593"/>
      <c r="Q78" s="593"/>
      <c r="R78" s="1021"/>
      <c r="S78" s="1162"/>
      <c r="T78" s="1022"/>
      <c r="U78" s="593"/>
      <c r="V78" s="594"/>
      <c r="W78" s="593"/>
      <c r="X78" s="593"/>
      <c r="Y78" s="595">
        <v>0</v>
      </c>
      <c r="Z78" s="514"/>
    </row>
    <row r="79" spans="1:26" s="526" customFormat="1" ht="9" customHeight="1" x14ac:dyDescent="0.2">
      <c r="A79" s="525"/>
      <c r="B79" s="514"/>
      <c r="C79" s="809" t="s">
        <v>907</v>
      </c>
      <c r="D79" s="514"/>
      <c r="E79" s="529" t="s">
        <v>718</v>
      </c>
      <c r="F79" s="514"/>
      <c r="G79" s="514"/>
      <c r="H79" s="529"/>
      <c r="I79" s="514"/>
      <c r="J79" s="514"/>
      <c r="K79" s="599"/>
      <c r="L79" s="514"/>
      <c r="M79" s="514"/>
      <c r="N79" s="515" t="s">
        <v>1625</v>
      </c>
      <c r="O79" s="775"/>
      <c r="P79" s="775" t="s">
        <v>1625</v>
      </c>
      <c r="Q79" s="775" t="s">
        <v>1625</v>
      </c>
      <c r="R79" s="775" t="s">
        <v>1625</v>
      </c>
      <c r="S79" s="1162"/>
      <c r="T79" s="775" t="s">
        <v>1625</v>
      </c>
      <c r="U79" s="775" t="s">
        <v>1625</v>
      </c>
      <c r="V79" s="594"/>
      <c r="W79" s="775" t="s">
        <v>1625</v>
      </c>
      <c r="X79" s="775" t="s">
        <v>1625</v>
      </c>
      <c r="Y79" s="775" t="s">
        <v>1625</v>
      </c>
      <c r="Z79" s="514"/>
    </row>
    <row r="80" spans="1:26" s="526" customFormat="1" ht="9" customHeight="1" x14ac:dyDescent="0.2">
      <c r="A80" s="525"/>
      <c r="B80" s="514"/>
      <c r="C80" s="809" t="s">
        <v>1968</v>
      </c>
      <c r="D80" s="514"/>
      <c r="E80" s="529" t="s">
        <v>1369</v>
      </c>
      <c r="F80" s="514"/>
      <c r="G80" s="514"/>
      <c r="H80" s="529" t="s">
        <v>492</v>
      </c>
      <c r="I80" s="514"/>
      <c r="J80" s="514"/>
      <c r="K80" s="600"/>
      <c r="L80" s="514" t="s">
        <v>1349</v>
      </c>
      <c r="M80" s="514"/>
      <c r="N80" s="514" t="s">
        <v>1625</v>
      </c>
      <c r="O80" s="593"/>
      <c r="P80" s="593"/>
      <c r="Q80" s="593"/>
      <c r="R80" s="1021"/>
      <c r="S80" s="1162"/>
      <c r="T80" s="1022"/>
      <c r="U80" s="593"/>
      <c r="V80" s="594"/>
      <c r="W80" s="593"/>
      <c r="X80" s="593"/>
      <c r="Y80" s="595">
        <v>0</v>
      </c>
      <c r="Z80" s="514"/>
    </row>
    <row r="81" spans="1:26" s="531" customFormat="1" ht="9.9499999999999993" customHeight="1" x14ac:dyDescent="0.2">
      <c r="A81" s="525"/>
      <c r="B81" s="527"/>
      <c r="C81" s="809" t="s">
        <v>930</v>
      </c>
      <c r="D81" s="527"/>
      <c r="E81" s="530"/>
      <c r="F81" s="530"/>
      <c r="G81" s="530"/>
      <c r="H81" s="530"/>
      <c r="I81" s="530"/>
      <c r="J81" s="530"/>
      <c r="K81" s="601"/>
      <c r="L81" s="530" t="s">
        <v>796</v>
      </c>
      <c r="M81" s="530" t="s">
        <v>1682</v>
      </c>
      <c r="N81" s="530" t="s">
        <v>22</v>
      </c>
      <c r="O81" s="595">
        <v>0</v>
      </c>
      <c r="P81" s="595">
        <v>0</v>
      </c>
      <c r="Q81" s="595">
        <v>0</v>
      </c>
      <c r="R81" s="595">
        <v>0</v>
      </c>
      <c r="S81" s="1162">
        <v>0</v>
      </c>
      <c r="T81" s="595">
        <v>0</v>
      </c>
      <c r="U81" s="595">
        <v>0</v>
      </c>
      <c r="V81" s="594"/>
      <c r="W81" s="595">
        <v>0</v>
      </c>
      <c r="X81" s="595">
        <v>0</v>
      </c>
      <c r="Y81" s="595">
        <v>0</v>
      </c>
      <c r="Z81" s="514"/>
    </row>
    <row r="82" spans="1:26" s="526" customFormat="1" ht="5.0999999999999996" customHeight="1" x14ac:dyDescent="0.2">
      <c r="A82" s="525"/>
      <c r="B82" s="514"/>
      <c r="C82" s="809"/>
      <c r="D82" s="514"/>
      <c r="E82" s="515"/>
      <c r="F82" s="515"/>
      <c r="G82" s="515"/>
      <c r="H82" s="515"/>
      <c r="I82" s="515"/>
      <c r="J82" s="515"/>
      <c r="K82" s="602"/>
      <c r="L82" s="515"/>
      <c r="M82" s="515"/>
      <c r="N82" s="515"/>
      <c r="O82" s="594"/>
      <c r="P82" s="594"/>
      <c r="Q82" s="594"/>
      <c r="R82" s="594"/>
      <c r="S82" s="1161"/>
      <c r="T82" s="594"/>
      <c r="U82" s="594"/>
      <c r="V82" s="594"/>
      <c r="W82" s="594"/>
      <c r="X82" s="594"/>
      <c r="Y82" s="594"/>
      <c r="Z82" s="514"/>
    </row>
    <row r="83" spans="1:26" s="526" customFormat="1" ht="9" customHeight="1" x14ac:dyDescent="0.2">
      <c r="A83" s="525"/>
      <c r="B83" s="514"/>
      <c r="C83" s="1346" t="s">
        <v>2799</v>
      </c>
      <c r="D83" s="1347"/>
      <c r="E83" s="1348" t="s">
        <v>1369</v>
      </c>
      <c r="F83" s="1347"/>
      <c r="G83" s="1347"/>
      <c r="H83" s="1348" t="s">
        <v>492</v>
      </c>
      <c r="I83" s="1347"/>
      <c r="J83" s="1347"/>
      <c r="K83" s="1345"/>
      <c r="L83" s="514" t="s">
        <v>1349</v>
      </c>
      <c r="M83" s="514"/>
      <c r="N83" s="514" t="s">
        <v>1625</v>
      </c>
      <c r="O83" s="1341"/>
      <c r="P83" s="1341"/>
      <c r="Q83" s="1341"/>
      <c r="R83" s="1341"/>
      <c r="S83" s="1349"/>
      <c r="T83" s="1341"/>
      <c r="U83" s="1341"/>
      <c r="V83" s="594"/>
      <c r="W83" s="1341"/>
      <c r="X83" s="1341"/>
      <c r="Y83" s="595">
        <v>0</v>
      </c>
      <c r="Z83" s="514"/>
    </row>
    <row r="84" spans="1:26" s="526" customFormat="1" ht="5.0999999999999996" customHeight="1" x14ac:dyDescent="0.2">
      <c r="A84" s="525"/>
      <c r="B84" s="514"/>
      <c r="C84" s="809"/>
      <c r="D84" s="514"/>
      <c r="E84" s="515"/>
      <c r="F84" s="515"/>
      <c r="G84" s="515"/>
      <c r="H84" s="515"/>
      <c r="I84" s="515"/>
      <c r="J84" s="515"/>
      <c r="K84" s="602"/>
      <c r="L84" s="515"/>
      <c r="M84" s="515"/>
      <c r="N84" s="515"/>
      <c r="O84" s="594"/>
      <c r="P84" s="594"/>
      <c r="Q84" s="594"/>
      <c r="R84" s="594"/>
      <c r="S84" s="1161"/>
      <c r="T84" s="594"/>
      <c r="U84" s="594"/>
      <c r="V84" s="594"/>
      <c r="W84" s="594"/>
      <c r="X84" s="594"/>
      <c r="Y84" s="594"/>
      <c r="Z84" s="514"/>
    </row>
    <row r="85" spans="1:26" s="526" customFormat="1" ht="9" customHeight="1" x14ac:dyDescent="0.2">
      <c r="A85" s="525"/>
      <c r="B85" s="514"/>
      <c r="C85" s="809" t="s">
        <v>563</v>
      </c>
      <c r="D85" s="514"/>
      <c r="E85" s="514" t="s">
        <v>2094</v>
      </c>
      <c r="F85" s="514"/>
      <c r="G85" s="514"/>
      <c r="H85" s="514"/>
      <c r="I85" s="514"/>
      <c r="J85" s="514"/>
      <c r="K85" s="599"/>
      <c r="L85" s="514"/>
      <c r="M85" s="514"/>
      <c r="N85" s="515" t="s">
        <v>1625</v>
      </c>
      <c r="O85" s="593"/>
      <c r="P85" s="593"/>
      <c r="Q85" s="593"/>
      <c r="R85" s="593"/>
      <c r="S85" s="1162"/>
      <c r="T85" s="593"/>
      <c r="U85" s="593"/>
      <c r="V85" s="594"/>
      <c r="W85" s="593"/>
      <c r="X85" s="593"/>
      <c r="Y85" s="595">
        <v>0</v>
      </c>
      <c r="Z85" s="514"/>
    </row>
    <row r="86" spans="1:26" s="526" customFormat="1" ht="5.0999999999999996" customHeight="1" x14ac:dyDescent="0.2">
      <c r="A86" s="525"/>
      <c r="B86" s="514"/>
      <c r="C86" s="809"/>
      <c r="D86" s="514"/>
      <c r="E86" s="527"/>
      <c r="F86" s="514"/>
      <c r="G86" s="514"/>
      <c r="H86" s="527"/>
      <c r="I86" s="514"/>
      <c r="J86" s="514"/>
      <c r="K86" s="599"/>
      <c r="L86" s="514"/>
      <c r="M86" s="514"/>
      <c r="N86" s="515"/>
      <c r="O86" s="594"/>
      <c r="P86" s="594"/>
      <c r="Q86" s="594"/>
      <c r="R86" s="594"/>
      <c r="S86" s="1161"/>
      <c r="T86" s="594"/>
      <c r="U86" s="594"/>
      <c r="V86" s="594"/>
      <c r="W86" s="594"/>
      <c r="X86" s="594"/>
      <c r="Y86" s="594"/>
      <c r="Z86" s="514"/>
    </row>
    <row r="87" spans="1:26" s="526" customFormat="1" ht="9.9499999999999993" customHeight="1" x14ac:dyDescent="0.2">
      <c r="A87" s="525"/>
      <c r="B87" s="514"/>
      <c r="C87" s="809" t="s">
        <v>2790</v>
      </c>
      <c r="D87" s="514"/>
      <c r="E87" s="514" t="s">
        <v>509</v>
      </c>
      <c r="F87" s="514"/>
      <c r="G87" s="514"/>
      <c r="H87" s="527"/>
      <c r="I87" s="514"/>
      <c r="J87" s="514"/>
      <c r="K87" s="599"/>
      <c r="L87" s="514"/>
      <c r="M87" s="514"/>
      <c r="N87" s="596" t="s">
        <v>1625</v>
      </c>
      <c r="O87" s="1020"/>
      <c r="P87" s="1020"/>
      <c r="Q87" s="1020"/>
      <c r="R87" s="1020"/>
      <c r="S87" s="1162"/>
      <c r="T87" s="1020"/>
      <c r="U87" s="1020"/>
      <c r="V87" s="594"/>
      <c r="W87" s="593"/>
      <c r="X87" s="593"/>
      <c r="Y87" s="595">
        <v>0</v>
      </c>
      <c r="Z87" s="514"/>
    </row>
    <row r="88" spans="1:26" s="526" customFormat="1" ht="5.0999999999999996" customHeight="1" x14ac:dyDescent="0.2">
      <c r="B88" s="514"/>
      <c r="C88" s="945"/>
      <c r="D88" s="514"/>
      <c r="E88" s="514"/>
      <c r="F88" s="514"/>
      <c r="G88" s="514"/>
      <c r="H88" s="514"/>
      <c r="I88" s="514"/>
      <c r="J88" s="514"/>
      <c r="K88" s="599"/>
      <c r="L88" s="514"/>
      <c r="M88" s="514"/>
      <c r="N88" s="516"/>
      <c r="O88" s="594"/>
      <c r="P88" s="594"/>
      <c r="Q88" s="594"/>
      <c r="R88" s="594"/>
      <c r="S88" s="1105"/>
      <c r="T88" s="594"/>
      <c r="U88" s="594"/>
      <c r="V88" s="594"/>
      <c r="W88" s="594"/>
      <c r="X88" s="594"/>
      <c r="Y88" s="594"/>
      <c r="Z88" s="514"/>
    </row>
    <row r="89" spans="1:26" s="531" customFormat="1" ht="11.1" customHeight="1" x14ac:dyDescent="0.2">
      <c r="A89" s="525"/>
      <c r="B89" s="527"/>
      <c r="C89" s="811" t="s">
        <v>909</v>
      </c>
      <c r="D89" s="527"/>
      <c r="E89" s="530"/>
      <c r="F89" s="530"/>
      <c r="G89" s="530"/>
      <c r="H89" s="530"/>
      <c r="I89" s="530"/>
      <c r="J89" s="530"/>
      <c r="K89" s="601"/>
      <c r="L89" s="530" t="s">
        <v>758</v>
      </c>
      <c r="M89" s="530" t="s">
        <v>758</v>
      </c>
      <c r="N89" s="530"/>
      <c r="O89" s="597">
        <v>186182</v>
      </c>
      <c r="P89" s="597">
        <v>125712</v>
      </c>
      <c r="Q89" s="597">
        <v>45867</v>
      </c>
      <c r="R89" s="597">
        <v>0</v>
      </c>
      <c r="S89" s="1104">
        <v>0</v>
      </c>
      <c r="T89" s="597">
        <v>0</v>
      </c>
      <c r="U89" s="597">
        <v>28250</v>
      </c>
      <c r="V89" s="594"/>
      <c r="W89" s="597">
        <v>0</v>
      </c>
      <c r="X89" s="597">
        <v>386011</v>
      </c>
      <c r="Y89" s="597">
        <v>386011</v>
      </c>
      <c r="Z89" s="514"/>
    </row>
    <row r="90" spans="1:26" s="531" customFormat="1" ht="9.75" customHeight="1" x14ac:dyDescent="0.2">
      <c r="A90" s="525"/>
      <c r="B90" s="527"/>
      <c r="C90" s="1023"/>
      <c r="D90" s="1024"/>
      <c r="E90" s="1025"/>
      <c r="F90" s="1025"/>
      <c r="G90" s="1025"/>
      <c r="H90" s="1025"/>
      <c r="I90" s="1025"/>
      <c r="J90" s="1025"/>
      <c r="K90" s="1026"/>
      <c r="L90" s="1027"/>
      <c r="M90" s="1027"/>
      <c r="N90" s="1027"/>
      <c r="O90" s="1028"/>
      <c r="P90" s="1028"/>
      <c r="Q90" s="1028"/>
      <c r="R90" s="601"/>
      <c r="S90" s="601"/>
      <c r="T90" s="601"/>
      <c r="U90" s="601"/>
      <c r="V90" s="601"/>
      <c r="W90" s="601"/>
      <c r="X90" s="601"/>
      <c r="Y90" s="601"/>
      <c r="Z90" s="514"/>
    </row>
    <row r="91" spans="1:26" s="531" customFormat="1" ht="1.5" hidden="1" customHeight="1" x14ac:dyDescent="0.2">
      <c r="A91" s="525"/>
      <c r="B91" s="527"/>
      <c r="C91" s="1023"/>
      <c r="D91" s="1024"/>
      <c r="E91" s="1029"/>
      <c r="F91" s="1029"/>
      <c r="G91" s="1029"/>
      <c r="H91" s="1029"/>
      <c r="I91" s="1029"/>
      <c r="J91" s="1029"/>
      <c r="K91" s="1030"/>
      <c r="L91" s="1031"/>
      <c r="M91" s="1031"/>
      <c r="N91" s="1031"/>
      <c r="O91" s="1028"/>
      <c r="P91" s="1028"/>
      <c r="Q91" s="1028"/>
      <c r="R91" s="1028"/>
      <c r="S91" s="1028"/>
      <c r="T91" s="1028"/>
      <c r="U91" s="1028"/>
      <c r="V91" s="1028"/>
      <c r="W91" s="1028"/>
      <c r="X91" s="1028"/>
      <c r="Y91" s="1028"/>
      <c r="Z91" s="514"/>
    </row>
    <row r="92" spans="1:26" s="2" customFormat="1" ht="4.5" hidden="1" customHeight="1" x14ac:dyDescent="0.2">
      <c r="A92" s="95"/>
      <c r="B92" s="227"/>
      <c r="C92" s="1006"/>
      <c r="D92" s="1009"/>
      <c r="E92" s="1009"/>
      <c r="F92" s="1009"/>
      <c r="G92" s="1009"/>
      <c r="H92" s="1009"/>
      <c r="I92" s="1009"/>
      <c r="J92" s="1009"/>
      <c r="K92" s="1009"/>
      <c r="L92" s="1009"/>
      <c r="M92" s="1009"/>
      <c r="N92" s="1018"/>
      <c r="O92" s="1009"/>
      <c r="P92" s="1009"/>
      <c r="Q92" s="1009"/>
      <c r="R92" s="228"/>
      <c r="S92" s="228"/>
      <c r="T92" s="228"/>
      <c r="U92" s="228"/>
      <c r="V92" s="228"/>
      <c r="W92" s="228"/>
      <c r="X92" s="228"/>
      <c r="Y92" s="228"/>
      <c r="Z92" s="227"/>
    </row>
    <row r="93" spans="1:26" s="18" customFormat="1" x14ac:dyDescent="0.2">
      <c r="A93" s="222"/>
      <c r="C93" s="16"/>
      <c r="N93" s="19"/>
      <c r="O93" s="19"/>
      <c r="P93" s="19"/>
    </row>
    <row r="94" spans="1:26" hidden="1" x14ac:dyDescent="0.2"/>
    <row r="95" spans="1:26" hidden="1" x14ac:dyDescent="0.2"/>
    <row r="96" spans="1:26" hidden="1" x14ac:dyDescent="0.2"/>
  </sheetData>
  <mergeCells count="8">
    <mergeCell ref="Y14:Y16"/>
    <mergeCell ref="W12:W13"/>
    <mergeCell ref="X12:X13"/>
    <mergeCell ref="Y12:Y13"/>
    <mergeCell ref="T12:T13"/>
    <mergeCell ref="U12:U13"/>
    <mergeCell ref="W14:W16"/>
    <mergeCell ref="X14:X16"/>
  </mergeCells>
  <phoneticPr fontId="9" type="noConversion"/>
  <conditionalFormatting sqref="T83:U83 O83:R83 K83 W83:X83">
    <cfRule type="expression" dxfId="15" priority="1" stopIfTrue="1">
      <formula>RIGHT($C5,5)="25102"</formula>
    </cfRule>
    <cfRule type="expression" dxfId="14" priority="2" stopIfTrue="1">
      <formula>RIGHT($C5,5)="46102"</formula>
    </cfRule>
    <cfRule type="expression" dxfId="13" priority="3" stopIfTrue="1">
      <formula>RIGHT($C5,5)="89101"</formula>
    </cfRule>
  </conditionalFormatting>
  <dataValidations count="1">
    <dataValidation allowBlank="1" showInputMessage="1" showErrorMessage="1" sqref="A1:XFD1048576"/>
  </dataValidations>
  <printOptions horizontalCentered="1"/>
  <pageMargins left="0.39370078740157483" right="0" top="0.19685039370078741" bottom="0" header="0.19685039370078741" footer="0"/>
  <pageSetup scale="91"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dimension ref="A1:AD151"/>
  <sheetViews>
    <sheetView showGridLines="0" zoomScaleNormal="100" workbookViewId="0"/>
  </sheetViews>
  <sheetFormatPr defaultColWidth="0" defaultRowHeight="12.75" zeroHeight="1" x14ac:dyDescent="0.2"/>
  <cols>
    <col min="1" max="1" width="1.7109375" style="219" customWidth="1"/>
    <col min="2" max="2" width="0.85546875" style="32" customWidth="1"/>
    <col min="3" max="3" width="4.28515625" style="21" customWidth="1"/>
    <col min="4" max="4" width="0.85546875" style="32" customWidth="1"/>
    <col min="5" max="5" width="8.7109375" style="32" customWidth="1"/>
    <col min="6" max="8" width="3.7109375" style="32" hidden="1" customWidth="1"/>
    <col min="9" max="9" width="8.7109375" style="32" hidden="1" customWidth="1"/>
    <col min="10" max="12" width="3.7109375" style="32" hidden="1" customWidth="1"/>
    <col min="13" max="13" width="18.7109375" style="169" customWidth="1"/>
    <col min="14" max="16" width="2.7109375" style="32" customWidth="1"/>
    <col min="17" max="17" width="8.7109375" style="32" customWidth="1"/>
    <col min="18" max="18" width="8.7109375" style="32" hidden="1" customWidth="1"/>
    <col min="19" max="19" width="0.85546875" style="32" customWidth="1"/>
    <col min="20" max="22" width="14.7109375" style="32" customWidth="1"/>
    <col min="23" max="23" width="0.85546875" style="32" customWidth="1"/>
    <col min="24" max="24" width="2.7109375" style="32" customWidth="1"/>
    <col min="25" max="25" width="12.7109375" style="32" customWidth="1"/>
    <col min="26" max="26" width="2.42578125" style="32" customWidth="1"/>
    <col min="27" max="16384" width="9.140625" style="32" hidden="1"/>
  </cols>
  <sheetData>
    <row r="1" spans="1:30" s="205" customFormat="1" ht="9.9499999999999993" customHeight="1" x14ac:dyDescent="0.2">
      <c r="A1" s="799"/>
      <c r="B1" s="201"/>
      <c r="C1" s="796" t="s">
        <v>2857</v>
      </c>
      <c r="D1" s="201"/>
      <c r="E1" s="162"/>
      <c r="F1" s="203" t="s">
        <v>2419</v>
      </c>
      <c r="G1" s="203" t="s">
        <v>2419</v>
      </c>
      <c r="H1" s="203" t="s">
        <v>2419</v>
      </c>
      <c r="I1" s="162" t="s">
        <v>1188</v>
      </c>
      <c r="J1" s="203" t="s">
        <v>2419</v>
      </c>
      <c r="K1" s="203" t="s">
        <v>2419</v>
      </c>
      <c r="L1" s="203" t="s">
        <v>2419</v>
      </c>
      <c r="M1" s="204"/>
      <c r="N1" s="203"/>
      <c r="O1" s="203"/>
      <c r="P1" s="203"/>
      <c r="Q1" s="203"/>
      <c r="R1" s="203" t="s">
        <v>1188</v>
      </c>
      <c r="S1" s="203"/>
      <c r="T1" s="203"/>
      <c r="U1" s="203"/>
      <c r="V1" s="824">
        <v>42893.551108217594</v>
      </c>
      <c r="W1" s="203"/>
    </row>
    <row r="2" spans="1:30" s="174" customFormat="1" ht="6" customHeight="1" x14ac:dyDescent="0.15">
      <c r="A2" s="213"/>
      <c r="B2" s="1258"/>
      <c r="C2" s="1218" t="s">
        <v>2703</v>
      </c>
      <c r="D2" s="1259"/>
      <c r="E2" s="1258"/>
      <c r="F2" s="1260"/>
      <c r="G2" s="1262"/>
      <c r="H2" s="1261"/>
      <c r="I2" s="1261"/>
      <c r="J2" s="1262"/>
      <c r="K2" s="1260"/>
      <c r="L2" s="1262"/>
      <c r="M2" s="1261"/>
      <c r="N2" s="1261"/>
      <c r="O2" s="1261"/>
      <c r="P2" s="1261"/>
      <c r="Q2" s="1261"/>
      <c r="R2" s="1261"/>
      <c r="S2" s="1261"/>
      <c r="T2" s="1261"/>
      <c r="U2" s="1261"/>
      <c r="V2" s="1278"/>
      <c r="W2" s="1261"/>
    </row>
    <row r="3" spans="1:30" s="177" customFormat="1" ht="17.100000000000001" customHeight="1" x14ac:dyDescent="0.25">
      <c r="A3" s="209"/>
      <c r="B3" s="1264"/>
      <c r="C3" s="1220" t="s">
        <v>2860</v>
      </c>
      <c r="D3" s="1265"/>
      <c r="E3" s="1264"/>
      <c r="F3" s="1266"/>
      <c r="G3" s="1268"/>
      <c r="H3" s="1267"/>
      <c r="I3" s="1267"/>
      <c r="J3" s="1268"/>
      <c r="K3" s="1266"/>
      <c r="L3" s="1268"/>
      <c r="M3" s="1296"/>
      <c r="N3" s="1267"/>
      <c r="O3" s="1267"/>
      <c r="P3" s="1267"/>
      <c r="Q3" s="1267"/>
      <c r="R3" s="1267"/>
      <c r="S3" s="1267"/>
      <c r="T3" s="1267"/>
      <c r="U3" s="1267"/>
      <c r="V3" s="1223" t="s">
        <v>739</v>
      </c>
      <c r="W3" s="1267"/>
    </row>
    <row r="4" spans="1:30" s="182" customFormat="1" ht="15" customHeight="1" x14ac:dyDescent="0.25">
      <c r="A4" s="162"/>
      <c r="B4" s="1224"/>
      <c r="C4" s="1225" t="s">
        <v>2861</v>
      </c>
      <c r="D4" s="1226"/>
      <c r="E4" s="1227"/>
      <c r="F4" s="1269"/>
      <c r="G4" s="1271"/>
      <c r="H4" s="1270"/>
      <c r="I4" s="1270"/>
      <c r="J4" s="1271"/>
      <c r="K4" s="1272"/>
      <c r="L4" s="1272"/>
      <c r="M4" s="1269"/>
      <c r="N4" s="1269"/>
      <c r="O4" s="1269"/>
      <c r="P4" s="1269"/>
      <c r="Q4" s="1269"/>
      <c r="R4" s="1269"/>
      <c r="S4" s="1269"/>
      <c r="T4" s="1269"/>
      <c r="U4" s="1269"/>
      <c r="V4" s="1229" t="s">
        <v>1090</v>
      </c>
      <c r="W4" s="1272"/>
      <c r="AD4" s="186"/>
    </row>
    <row r="5" spans="1:30" s="182" customFormat="1" ht="11.1" customHeight="1" x14ac:dyDescent="0.2">
      <c r="A5" s="162"/>
      <c r="B5" s="1227"/>
      <c r="C5" s="1230" t="s">
        <v>2862</v>
      </c>
      <c r="D5" s="1227"/>
      <c r="E5" s="1227"/>
      <c r="F5" s="1270"/>
      <c r="G5" s="1273"/>
      <c r="H5" s="1270"/>
      <c r="I5" s="1270"/>
      <c r="J5" s="1270"/>
      <c r="K5" s="1270"/>
      <c r="L5" s="1270"/>
      <c r="M5" s="1279"/>
      <c r="N5" s="1269"/>
      <c r="O5" s="1269"/>
      <c r="P5" s="1269"/>
      <c r="Q5" s="1269"/>
      <c r="R5" s="1269"/>
      <c r="S5" s="1269"/>
      <c r="T5" s="1269"/>
      <c r="U5" s="1269"/>
      <c r="V5" s="1233" t="s">
        <v>2863</v>
      </c>
      <c r="W5" s="1272"/>
      <c r="AD5" s="170"/>
    </row>
    <row r="6" spans="1:30" s="180" customFormat="1" ht="17.100000000000001" hidden="1" customHeight="1" x14ac:dyDescent="0.25">
      <c r="A6" s="209"/>
      <c r="B6" s="1264"/>
      <c r="C6" s="1220" t="s">
        <v>2864</v>
      </c>
      <c r="D6" s="1265"/>
      <c r="E6" s="1264"/>
      <c r="F6" s="1266"/>
      <c r="G6" s="1280"/>
      <c r="H6" s="1267"/>
      <c r="I6" s="1267"/>
      <c r="J6" s="1274"/>
      <c r="K6" s="1266"/>
      <c r="L6" s="1268"/>
      <c r="M6" s="1267"/>
      <c r="N6" s="1267"/>
      <c r="O6" s="1267"/>
      <c r="P6" s="1267"/>
      <c r="Q6" s="1267"/>
      <c r="R6" s="1267"/>
      <c r="S6" s="1267"/>
      <c r="T6" s="1267"/>
      <c r="U6" s="1267"/>
      <c r="V6" s="1223" t="s">
        <v>562</v>
      </c>
      <c r="W6" s="1267"/>
    </row>
    <row r="7" spans="1:30" s="184" customFormat="1" ht="15" hidden="1" customHeight="1" x14ac:dyDescent="0.25">
      <c r="A7" s="162"/>
      <c r="B7" s="1224"/>
      <c r="C7" s="1225" t="s">
        <v>2865</v>
      </c>
      <c r="D7" s="1226"/>
      <c r="E7" s="1227"/>
      <c r="F7" s="1269"/>
      <c r="G7" s="1281"/>
      <c r="H7" s="1270"/>
      <c r="I7" s="1270"/>
      <c r="J7" s="1271"/>
      <c r="K7" s="1272"/>
      <c r="L7" s="1272"/>
      <c r="M7" s="1269"/>
      <c r="N7" s="1269"/>
      <c r="O7" s="1269"/>
      <c r="P7" s="1269"/>
      <c r="Q7" s="1269"/>
      <c r="R7" s="1269"/>
      <c r="S7" s="1269"/>
      <c r="T7" s="1269"/>
      <c r="U7" s="1269"/>
      <c r="V7" s="1229"/>
      <c r="W7" s="1272"/>
      <c r="AD7" s="189"/>
    </row>
    <row r="8" spans="1:30" s="184" customFormat="1" ht="11.1" hidden="1" customHeight="1" x14ac:dyDescent="0.2">
      <c r="A8" s="162"/>
      <c r="B8" s="1227"/>
      <c r="C8" s="1230" t="s">
        <v>2866</v>
      </c>
      <c r="D8" s="1227"/>
      <c r="E8" s="1227"/>
      <c r="F8" s="1270"/>
      <c r="G8" s="1273"/>
      <c r="H8" s="1270"/>
      <c r="I8" s="1270"/>
      <c r="J8" s="1270"/>
      <c r="K8" s="1270"/>
      <c r="L8" s="1270"/>
      <c r="M8" s="1279"/>
      <c r="N8" s="1269"/>
      <c r="O8" s="1269"/>
      <c r="P8" s="1269"/>
      <c r="Q8" s="1269"/>
      <c r="R8" s="1269"/>
      <c r="S8" s="1269"/>
      <c r="T8" s="1269"/>
      <c r="U8" s="1269"/>
      <c r="V8" s="1233" t="s">
        <v>2867</v>
      </c>
      <c r="W8" s="1272"/>
      <c r="AD8" s="171"/>
    </row>
    <row r="9" spans="1:30" s="171" customFormat="1" ht="3.95" customHeight="1" x14ac:dyDescent="0.2">
      <c r="A9" s="131"/>
      <c r="B9" s="1221"/>
      <c r="C9" s="1221"/>
      <c r="D9" s="1219"/>
      <c r="E9" s="1219"/>
      <c r="F9" s="1275"/>
      <c r="G9" s="1275"/>
      <c r="H9" s="1275"/>
      <c r="I9" s="1275"/>
      <c r="J9" s="1275"/>
      <c r="K9" s="1275"/>
      <c r="L9" s="1275"/>
      <c r="M9" s="1282"/>
      <c r="N9" s="1276"/>
      <c r="O9" s="1277"/>
      <c r="P9" s="1277"/>
      <c r="Q9" s="1277"/>
      <c r="R9" s="1277"/>
      <c r="S9" s="1277"/>
      <c r="T9" s="1277"/>
      <c r="U9" s="1277"/>
      <c r="V9" s="1277"/>
      <c r="W9" s="1277"/>
    </row>
    <row r="10" spans="1:30" s="419" customFormat="1" ht="5.0999999999999996" customHeight="1" x14ac:dyDescent="0.15">
      <c r="A10" s="417"/>
      <c r="B10" s="424"/>
      <c r="C10" s="197"/>
      <c r="D10" s="424"/>
      <c r="E10" s="424"/>
      <c r="F10" s="424"/>
      <c r="G10" s="424"/>
      <c r="H10" s="424"/>
      <c r="I10" s="424"/>
      <c r="J10" s="424"/>
      <c r="K10" s="424"/>
      <c r="L10" s="424"/>
      <c r="M10" s="425"/>
      <c r="N10" s="426"/>
      <c r="O10" s="426"/>
      <c r="P10" s="426"/>
      <c r="Q10" s="426"/>
      <c r="R10" s="426"/>
      <c r="S10" s="427"/>
      <c r="T10" s="424"/>
      <c r="U10" s="424"/>
      <c r="V10" s="424"/>
      <c r="W10" s="424"/>
    </row>
    <row r="11" spans="1:30" s="421" customFormat="1" ht="18" x14ac:dyDescent="0.2">
      <c r="A11" s="420"/>
      <c r="B11" s="428"/>
      <c r="C11" s="197"/>
      <c r="D11" s="428"/>
      <c r="E11" s="428"/>
      <c r="F11" s="428"/>
      <c r="G11" s="428"/>
      <c r="H11" s="429"/>
      <c r="I11" s="428"/>
      <c r="J11" s="429"/>
      <c r="K11" s="429"/>
      <c r="L11" s="429"/>
      <c r="M11" s="430"/>
      <c r="N11" s="431"/>
      <c r="O11" s="431"/>
      <c r="P11" s="431"/>
      <c r="Q11" s="431"/>
      <c r="R11" s="431"/>
      <c r="S11" s="431"/>
      <c r="T11" s="251" t="s">
        <v>2487</v>
      </c>
      <c r="U11" s="251" t="s">
        <v>2488</v>
      </c>
      <c r="V11" s="251" t="s">
        <v>1091</v>
      </c>
      <c r="W11" s="428"/>
      <c r="Y11" s="431" t="s">
        <v>758</v>
      </c>
    </row>
    <row r="12" spans="1:30" s="421" customFormat="1" ht="9" hidden="1" x14ac:dyDescent="0.2">
      <c r="A12" s="420" t="s">
        <v>1188</v>
      </c>
      <c r="B12" s="428"/>
      <c r="C12" s="197"/>
      <c r="D12" s="428"/>
      <c r="E12" s="428"/>
      <c r="F12" s="428"/>
      <c r="G12" s="428"/>
      <c r="H12" s="429"/>
      <c r="I12" s="428"/>
      <c r="J12" s="429"/>
      <c r="K12" s="429"/>
      <c r="L12" s="429"/>
      <c r="M12" s="430"/>
      <c r="N12" s="431"/>
      <c r="O12" s="431"/>
      <c r="P12" s="431"/>
      <c r="Q12" s="431"/>
      <c r="R12" s="431"/>
      <c r="S12" s="431"/>
      <c r="T12" s="252"/>
      <c r="U12" s="252"/>
      <c r="V12" s="252"/>
      <c r="W12" s="428"/>
      <c r="Y12" s="428"/>
    </row>
    <row r="13" spans="1:30" s="2" customFormat="1" ht="12" customHeight="1" x14ac:dyDescent="0.2">
      <c r="A13" s="95"/>
      <c r="B13" s="227"/>
      <c r="C13" s="197"/>
      <c r="D13" s="227"/>
      <c r="E13" s="227"/>
      <c r="F13" s="227"/>
      <c r="G13" s="227"/>
      <c r="H13" s="227"/>
      <c r="I13" s="227"/>
      <c r="J13" s="227"/>
      <c r="K13" s="227"/>
      <c r="L13" s="227"/>
      <c r="M13" s="233"/>
      <c r="N13" s="229"/>
      <c r="O13" s="229"/>
      <c r="P13" s="229"/>
      <c r="Q13" s="229"/>
      <c r="R13" s="229"/>
      <c r="S13" s="229"/>
      <c r="T13" s="37">
        <v>1</v>
      </c>
      <c r="U13" s="37">
        <v>2</v>
      </c>
      <c r="V13" s="37">
        <v>3</v>
      </c>
      <c r="W13" s="227"/>
      <c r="Y13" s="227"/>
    </row>
    <row r="14" spans="1:30" s="2" customFormat="1" ht="12" customHeight="1" x14ac:dyDescent="0.2">
      <c r="A14" s="95"/>
      <c r="B14" s="227"/>
      <c r="C14" s="197"/>
      <c r="D14" s="227"/>
      <c r="E14" s="227"/>
      <c r="F14" s="227"/>
      <c r="G14" s="227"/>
      <c r="H14" s="227"/>
      <c r="I14" s="227"/>
      <c r="J14" s="227"/>
      <c r="K14" s="227"/>
      <c r="L14" s="227"/>
      <c r="M14" s="233"/>
      <c r="N14" s="229"/>
      <c r="O14" s="229"/>
      <c r="P14" s="229"/>
      <c r="Q14" s="229"/>
      <c r="R14" s="229"/>
      <c r="S14" s="229"/>
      <c r="T14" s="38" t="s">
        <v>1476</v>
      </c>
      <c r="U14" s="38" t="s">
        <v>1476</v>
      </c>
      <c r="V14" s="38" t="s">
        <v>1476</v>
      </c>
      <c r="W14" s="227"/>
      <c r="Y14" s="227"/>
    </row>
    <row r="15" spans="1:30" s="2" customFormat="1" x14ac:dyDescent="0.2">
      <c r="A15" s="95"/>
      <c r="B15" s="227"/>
      <c r="C15" s="197" t="s">
        <v>1609</v>
      </c>
      <c r="D15" s="227"/>
      <c r="E15" s="194" t="s">
        <v>2631</v>
      </c>
      <c r="F15" s="193"/>
      <c r="G15" s="193"/>
      <c r="H15" s="194"/>
      <c r="I15" s="194"/>
      <c r="J15" s="194"/>
      <c r="K15" s="194"/>
      <c r="L15" s="194"/>
      <c r="M15" s="233"/>
      <c r="N15" s="239"/>
      <c r="O15" s="235"/>
      <c r="P15" s="235"/>
      <c r="Q15" s="235"/>
      <c r="R15" s="235"/>
      <c r="S15" s="416" t="s">
        <v>1625</v>
      </c>
      <c r="T15" s="111">
        <v>56924</v>
      </c>
      <c r="U15" s="111">
        <v>27137</v>
      </c>
      <c r="V15" s="111">
        <v>2027550</v>
      </c>
      <c r="W15" s="227"/>
      <c r="Y15" s="394">
        <v>2111611</v>
      </c>
    </row>
    <row r="16" spans="1:30" s="2" customFormat="1" ht="5.0999999999999996" customHeight="1" x14ac:dyDescent="0.2">
      <c r="A16" s="95"/>
      <c r="B16" s="227"/>
      <c r="C16" s="197"/>
      <c r="D16" s="227"/>
      <c r="E16" s="193"/>
      <c r="F16" s="193"/>
      <c r="G16" s="193"/>
      <c r="H16" s="193"/>
      <c r="I16" s="193"/>
      <c r="J16" s="193"/>
      <c r="K16" s="193"/>
      <c r="L16" s="193"/>
      <c r="M16" s="233"/>
      <c r="N16" s="235"/>
      <c r="O16" s="235"/>
      <c r="P16" s="235"/>
      <c r="Q16" s="235"/>
      <c r="R16" s="235"/>
      <c r="S16" s="416"/>
      <c r="T16" s="394"/>
      <c r="U16" s="394"/>
      <c r="V16" s="394"/>
      <c r="W16" s="227"/>
      <c r="Y16" s="227"/>
    </row>
    <row r="17" spans="1:25" s="401" customFormat="1" ht="11.45" customHeight="1" x14ac:dyDescent="0.2">
      <c r="A17" s="95"/>
      <c r="B17" s="234"/>
      <c r="C17" s="197"/>
      <c r="D17" s="234"/>
      <c r="E17" s="194" t="s">
        <v>1261</v>
      </c>
      <c r="F17" s="194"/>
      <c r="G17" s="194"/>
      <c r="H17" s="194"/>
      <c r="I17" s="194"/>
      <c r="J17" s="194"/>
      <c r="K17" s="194"/>
      <c r="L17" s="194"/>
      <c r="M17" s="233"/>
      <c r="N17" s="235"/>
      <c r="O17" s="239"/>
      <c r="P17" s="239"/>
      <c r="Q17" s="239"/>
      <c r="R17" s="239"/>
      <c r="S17" s="416"/>
      <c r="T17" s="394"/>
      <c r="U17" s="394"/>
      <c r="V17" s="394"/>
      <c r="W17" s="234"/>
      <c r="Y17" s="234"/>
    </row>
    <row r="18" spans="1:25" s="2" customFormat="1" ht="11.45" customHeight="1" x14ac:dyDescent="0.2">
      <c r="A18" s="95"/>
      <c r="B18" s="227"/>
      <c r="C18" s="197" t="s">
        <v>123</v>
      </c>
      <c r="D18" s="227"/>
      <c r="E18" s="236" t="s">
        <v>2060</v>
      </c>
      <c r="F18" s="193"/>
      <c r="G18" s="193"/>
      <c r="H18" s="193"/>
      <c r="I18" s="236"/>
      <c r="J18" s="193"/>
      <c r="K18" s="193"/>
      <c r="L18" s="193"/>
      <c r="M18" s="233"/>
      <c r="N18" s="193"/>
      <c r="O18" s="193"/>
      <c r="P18" s="193"/>
      <c r="Q18" s="193"/>
      <c r="R18" s="193"/>
      <c r="S18" s="416" t="s">
        <v>1625</v>
      </c>
      <c r="T18" s="111"/>
      <c r="U18" s="111">
        <v>15609</v>
      </c>
      <c r="V18" s="111">
        <v>236947</v>
      </c>
      <c r="W18" s="227"/>
      <c r="Y18" s="394">
        <v>252556</v>
      </c>
    </row>
    <row r="19" spans="1:25" s="2" customFormat="1" ht="11.45" customHeight="1" x14ac:dyDescent="0.2">
      <c r="A19" s="95"/>
      <c r="B19" s="227"/>
      <c r="C19" s="197" t="s">
        <v>124</v>
      </c>
      <c r="D19" s="227"/>
      <c r="E19" s="236" t="s">
        <v>2443</v>
      </c>
      <c r="F19" s="193"/>
      <c r="G19" s="193"/>
      <c r="H19" s="193"/>
      <c r="I19" s="236"/>
      <c r="J19" s="193"/>
      <c r="K19" s="193"/>
      <c r="L19" s="193"/>
      <c r="M19" s="233"/>
      <c r="N19" s="235"/>
      <c r="O19" s="235"/>
      <c r="P19" s="235"/>
      <c r="Q19" s="235"/>
      <c r="R19" s="235"/>
      <c r="S19" s="416" t="s">
        <v>1625</v>
      </c>
      <c r="T19" s="111"/>
      <c r="U19" s="111"/>
      <c r="V19" s="111"/>
      <c r="W19" s="227"/>
      <c r="Y19" s="394">
        <v>0</v>
      </c>
    </row>
    <row r="20" spans="1:25" s="2" customFormat="1" ht="11.45" customHeight="1" x14ac:dyDescent="0.2">
      <c r="A20" s="95"/>
      <c r="B20" s="227"/>
      <c r="C20" s="197" t="s">
        <v>1610</v>
      </c>
      <c r="D20" s="227"/>
      <c r="E20" s="194"/>
      <c r="F20" s="193"/>
      <c r="G20" s="193"/>
      <c r="H20" s="194"/>
      <c r="I20" s="194"/>
      <c r="J20" s="194"/>
      <c r="K20" s="194"/>
      <c r="L20" s="194"/>
      <c r="M20" s="233"/>
      <c r="N20" s="239"/>
      <c r="O20" s="235"/>
      <c r="P20" s="235"/>
      <c r="Q20" s="850" t="s">
        <v>796</v>
      </c>
      <c r="R20" s="195" t="s">
        <v>738</v>
      </c>
      <c r="S20" s="237"/>
      <c r="T20" s="334">
        <v>0</v>
      </c>
      <c r="U20" s="334">
        <v>15609</v>
      </c>
      <c r="V20" s="334">
        <v>236947</v>
      </c>
      <c r="W20" s="227"/>
      <c r="Y20" s="394">
        <v>252556</v>
      </c>
    </row>
    <row r="21" spans="1:25" s="2" customFormat="1" ht="5.0999999999999996" customHeight="1" x14ac:dyDescent="0.2">
      <c r="A21" s="95"/>
      <c r="B21" s="227"/>
      <c r="C21" s="197"/>
      <c r="D21" s="227"/>
      <c r="E21" s="193"/>
      <c r="F21" s="193"/>
      <c r="G21" s="193"/>
      <c r="H21" s="193"/>
      <c r="I21" s="193"/>
      <c r="J21" s="193"/>
      <c r="K21" s="193"/>
      <c r="L21" s="193"/>
      <c r="M21" s="233"/>
      <c r="N21" s="235"/>
      <c r="O21" s="235"/>
      <c r="P21" s="235"/>
      <c r="Q21" s="235"/>
      <c r="R21" s="235"/>
      <c r="S21" s="416"/>
      <c r="T21" s="394"/>
      <c r="U21" s="394"/>
      <c r="V21" s="394"/>
      <c r="W21" s="227"/>
      <c r="Y21" s="227"/>
    </row>
    <row r="22" spans="1:25" s="2" customFormat="1" ht="11.45" customHeight="1" x14ac:dyDescent="0.2">
      <c r="A22" s="95"/>
      <c r="B22" s="227"/>
      <c r="C22" s="197"/>
      <c r="D22" s="227"/>
      <c r="E22" s="236" t="s">
        <v>2444</v>
      </c>
      <c r="F22" s="193"/>
      <c r="G22" s="193"/>
      <c r="H22" s="193"/>
      <c r="I22" s="236"/>
      <c r="J22" s="193"/>
      <c r="K22" s="193"/>
      <c r="L22" s="193"/>
      <c r="M22" s="233"/>
      <c r="N22" s="235"/>
      <c r="O22" s="235"/>
      <c r="P22" s="235"/>
      <c r="Q22" s="235"/>
      <c r="R22" s="235"/>
      <c r="S22" s="416"/>
      <c r="T22" s="394"/>
      <c r="U22" s="394"/>
      <c r="V22" s="394"/>
      <c r="W22" s="227"/>
      <c r="Y22" s="227"/>
    </row>
    <row r="23" spans="1:25" s="2" customFormat="1" ht="11.45" customHeight="1" x14ac:dyDescent="0.2">
      <c r="A23" s="95"/>
      <c r="B23" s="227"/>
      <c r="C23" s="197" t="s">
        <v>1676</v>
      </c>
      <c r="D23" s="227"/>
      <c r="E23" s="314" t="s">
        <v>51</v>
      </c>
      <c r="F23" s="193"/>
      <c r="G23" s="193"/>
      <c r="H23" s="193"/>
      <c r="I23" s="314"/>
      <c r="J23" s="193"/>
      <c r="K23" s="193"/>
      <c r="L23" s="193"/>
      <c r="M23" s="233"/>
      <c r="N23" s="235"/>
      <c r="O23" s="235"/>
      <c r="P23" s="235"/>
      <c r="Q23" s="235"/>
      <c r="R23" s="235"/>
      <c r="S23" s="416" t="s">
        <v>1625</v>
      </c>
      <c r="T23" s="111"/>
      <c r="U23" s="34"/>
      <c r="V23" s="34"/>
      <c r="W23" s="227"/>
      <c r="Y23" s="394">
        <v>0</v>
      </c>
    </row>
    <row r="24" spans="1:25" s="2" customFormat="1" ht="11.45" customHeight="1" x14ac:dyDescent="0.2">
      <c r="A24" s="95"/>
      <c r="B24" s="227"/>
      <c r="C24" s="197" t="s">
        <v>1677</v>
      </c>
      <c r="D24" s="227"/>
      <c r="E24" s="314" t="s">
        <v>52</v>
      </c>
      <c r="F24" s="193"/>
      <c r="G24" s="193"/>
      <c r="H24" s="193"/>
      <c r="I24" s="314"/>
      <c r="J24" s="193"/>
      <c r="K24" s="193"/>
      <c r="L24" s="193"/>
      <c r="M24" s="233"/>
      <c r="N24" s="235"/>
      <c r="O24" s="235"/>
      <c r="P24" s="235"/>
      <c r="Q24" s="235"/>
      <c r="R24" s="235"/>
      <c r="S24" s="416" t="s">
        <v>1625</v>
      </c>
      <c r="T24" s="111"/>
      <c r="U24" s="34"/>
      <c r="V24" s="34"/>
      <c r="W24" s="227"/>
      <c r="Y24" s="394">
        <v>0</v>
      </c>
    </row>
    <row r="25" spans="1:25" s="2" customFormat="1" ht="11.45" customHeight="1" x14ac:dyDescent="0.2">
      <c r="A25" s="95"/>
      <c r="B25" s="227"/>
      <c r="C25" s="197" t="s">
        <v>1678</v>
      </c>
      <c r="D25" s="227"/>
      <c r="E25" s="314" t="s">
        <v>715</v>
      </c>
      <c r="F25" s="193"/>
      <c r="G25" s="193"/>
      <c r="H25" s="193"/>
      <c r="I25" s="314"/>
      <c r="J25" s="193"/>
      <c r="K25" s="193"/>
      <c r="L25" s="193"/>
      <c r="M25" s="233"/>
      <c r="N25" s="235"/>
      <c r="O25" s="235"/>
      <c r="P25" s="235"/>
      <c r="Q25" s="235"/>
      <c r="R25" s="235"/>
      <c r="S25" s="416" t="s">
        <v>1625</v>
      </c>
      <c r="T25" s="111"/>
      <c r="U25" s="34"/>
      <c r="V25" s="34"/>
      <c r="W25" s="227"/>
      <c r="Y25" s="394">
        <v>0</v>
      </c>
    </row>
    <row r="26" spans="1:25" s="2" customFormat="1" ht="11.45" customHeight="1" x14ac:dyDescent="0.2">
      <c r="A26" s="95"/>
      <c r="B26" s="227"/>
      <c r="C26" s="197" t="s">
        <v>924</v>
      </c>
      <c r="D26" s="227"/>
      <c r="E26" s="236"/>
      <c r="F26" s="193"/>
      <c r="G26" s="193"/>
      <c r="H26" s="193"/>
      <c r="I26" s="236"/>
      <c r="J26" s="193"/>
      <c r="K26" s="193"/>
      <c r="L26" s="193"/>
      <c r="M26" s="233"/>
      <c r="N26" s="235"/>
      <c r="O26" s="235"/>
      <c r="P26" s="235"/>
      <c r="Q26" s="850" t="s">
        <v>2095</v>
      </c>
      <c r="R26" s="851" t="s">
        <v>738</v>
      </c>
      <c r="S26" s="353"/>
      <c r="T26" s="334">
        <v>0</v>
      </c>
      <c r="U26" s="34"/>
      <c r="V26" s="34"/>
      <c r="W26" s="227"/>
      <c r="Y26" s="394">
        <v>0</v>
      </c>
    </row>
    <row r="27" spans="1:25" s="2" customFormat="1" ht="5.0999999999999996" customHeight="1" x14ac:dyDescent="0.2">
      <c r="A27" s="95"/>
      <c r="B27" s="227"/>
      <c r="C27" s="197"/>
      <c r="D27" s="227"/>
      <c r="E27" s="193"/>
      <c r="F27" s="193"/>
      <c r="G27" s="193"/>
      <c r="H27" s="193"/>
      <c r="I27" s="193"/>
      <c r="J27" s="193"/>
      <c r="K27" s="193"/>
      <c r="L27" s="193"/>
      <c r="M27" s="233"/>
      <c r="N27" s="235"/>
      <c r="O27" s="235"/>
      <c r="P27" s="235"/>
      <c r="Q27" s="235"/>
      <c r="R27" s="235"/>
      <c r="S27" s="416"/>
      <c r="T27" s="394"/>
      <c r="U27" s="394"/>
      <c r="V27" s="394"/>
      <c r="W27" s="227"/>
      <c r="Y27" s="227"/>
    </row>
    <row r="28" spans="1:25" s="2" customFormat="1" ht="11.45" customHeight="1" x14ac:dyDescent="0.2">
      <c r="A28" s="95"/>
      <c r="B28" s="227"/>
      <c r="C28" s="197" t="s">
        <v>1680</v>
      </c>
      <c r="D28" s="227"/>
      <c r="E28" s="236" t="s">
        <v>1823</v>
      </c>
      <c r="F28" s="193"/>
      <c r="G28" s="193"/>
      <c r="H28" s="193"/>
      <c r="I28" s="236"/>
      <c r="J28" s="193"/>
      <c r="K28" s="193"/>
      <c r="L28" s="193"/>
      <c r="M28" s="233"/>
      <c r="N28" s="235"/>
      <c r="O28" s="235"/>
      <c r="P28" s="235"/>
      <c r="Q28" s="235"/>
      <c r="R28" s="235"/>
      <c r="S28" s="416" t="s">
        <v>1625</v>
      </c>
      <c r="T28" s="34"/>
      <c r="U28" s="111"/>
      <c r="V28" s="111"/>
      <c r="W28" s="227"/>
      <c r="Y28" s="394">
        <v>0</v>
      </c>
    </row>
    <row r="29" spans="1:25" s="2" customFormat="1" ht="11.45" customHeight="1" x14ac:dyDescent="0.2">
      <c r="A29" s="95"/>
      <c r="B29" s="227"/>
      <c r="C29" s="197" t="s">
        <v>1166</v>
      </c>
      <c r="D29" s="227"/>
      <c r="E29" s="236" t="s">
        <v>824</v>
      </c>
      <c r="F29" s="193"/>
      <c r="G29" s="193"/>
      <c r="H29" s="193"/>
      <c r="I29" s="236"/>
      <c r="J29" s="193"/>
      <c r="K29" s="193"/>
      <c r="L29" s="193"/>
      <c r="M29" s="233"/>
      <c r="N29" s="235"/>
      <c r="O29" s="235"/>
      <c r="P29" s="235"/>
      <c r="Q29" s="235"/>
      <c r="R29" s="235"/>
      <c r="S29" s="416" t="s">
        <v>1625</v>
      </c>
      <c r="T29" s="111">
        <v>1074</v>
      </c>
      <c r="U29" s="34"/>
      <c r="V29" s="34"/>
      <c r="W29" s="227"/>
      <c r="Y29" s="394">
        <v>1074</v>
      </c>
    </row>
    <row r="30" spans="1:25" s="2" customFormat="1" ht="11.45" customHeight="1" x14ac:dyDescent="0.2">
      <c r="A30" s="95"/>
      <c r="B30" s="227"/>
      <c r="C30" s="197" t="s">
        <v>1167</v>
      </c>
      <c r="D30" s="227"/>
      <c r="E30" s="236" t="s">
        <v>1949</v>
      </c>
      <c r="F30" s="193"/>
      <c r="G30" s="193"/>
      <c r="H30" s="193"/>
      <c r="I30" s="236"/>
      <c r="J30" s="193"/>
      <c r="K30" s="193"/>
      <c r="L30" s="193"/>
      <c r="M30" s="233"/>
      <c r="N30" s="235"/>
      <c r="O30" s="235"/>
      <c r="P30" s="235"/>
      <c r="Q30" s="235"/>
      <c r="R30" s="235"/>
      <c r="S30" s="416" t="s">
        <v>1625</v>
      </c>
      <c r="T30" s="111">
        <v>9735</v>
      </c>
      <c r="U30" s="34"/>
      <c r="V30" s="34"/>
      <c r="W30" s="227"/>
      <c r="Y30" s="394">
        <v>9735</v>
      </c>
    </row>
    <row r="31" spans="1:25" s="2" customFormat="1" ht="11.45" customHeight="1" x14ac:dyDescent="0.2">
      <c r="A31" s="95"/>
      <c r="B31" s="227"/>
      <c r="C31" s="197"/>
      <c r="D31" s="227"/>
      <c r="E31" s="236" t="s">
        <v>1453</v>
      </c>
      <c r="F31" s="193"/>
      <c r="G31" s="193"/>
      <c r="H31" s="193"/>
      <c r="I31" s="236"/>
      <c r="J31" s="193"/>
      <c r="K31" s="193"/>
      <c r="L31" s="193"/>
      <c r="M31" s="233"/>
      <c r="N31" s="235"/>
      <c r="O31" s="235"/>
      <c r="P31" s="235"/>
      <c r="Q31" s="235"/>
      <c r="R31" s="235"/>
      <c r="S31" s="416"/>
      <c r="T31" s="394"/>
      <c r="U31" s="394"/>
      <c r="V31" s="394"/>
      <c r="W31" s="227"/>
      <c r="Y31" s="227"/>
    </row>
    <row r="32" spans="1:25" s="2" customFormat="1" ht="11.45" customHeight="1" x14ac:dyDescent="0.2">
      <c r="A32" s="95"/>
      <c r="B32" s="227"/>
      <c r="C32" s="197" t="s">
        <v>1168</v>
      </c>
      <c r="D32" s="227"/>
      <c r="E32" s="314" t="s">
        <v>1771</v>
      </c>
      <c r="F32" s="193"/>
      <c r="G32" s="193"/>
      <c r="H32" s="193"/>
      <c r="I32" s="314"/>
      <c r="J32" s="193"/>
      <c r="K32" s="193"/>
      <c r="L32" s="193"/>
      <c r="M32" s="233"/>
      <c r="N32" s="193"/>
      <c r="O32" s="235"/>
      <c r="P32" s="235"/>
      <c r="Q32" s="235"/>
      <c r="R32" s="235"/>
      <c r="S32" s="416" t="s">
        <v>1625</v>
      </c>
      <c r="T32" s="111"/>
      <c r="U32" s="111"/>
      <c r="V32" s="111"/>
      <c r="W32" s="227"/>
      <c r="Y32" s="394">
        <v>0</v>
      </c>
    </row>
    <row r="33" spans="1:25" s="2" customFormat="1" ht="11.45" customHeight="1" x14ac:dyDescent="0.2">
      <c r="A33" s="95"/>
      <c r="B33" s="227"/>
      <c r="C33" s="197" t="s">
        <v>1169</v>
      </c>
      <c r="D33" s="227"/>
      <c r="E33" s="314" t="s">
        <v>763</v>
      </c>
      <c r="F33" s="193"/>
      <c r="G33" s="193"/>
      <c r="H33" s="193"/>
      <c r="I33" s="314"/>
      <c r="J33" s="193"/>
      <c r="K33" s="193"/>
      <c r="L33" s="193"/>
      <c r="M33" s="233"/>
      <c r="N33" s="193"/>
      <c r="O33" s="235"/>
      <c r="P33" s="235"/>
      <c r="Q33" s="235"/>
      <c r="R33" s="235"/>
      <c r="S33" s="416" t="s">
        <v>1625</v>
      </c>
      <c r="T33" s="111">
        <v>2572</v>
      </c>
      <c r="U33" s="111"/>
      <c r="V33" s="111"/>
      <c r="W33" s="227"/>
      <c r="Y33" s="394">
        <v>2572</v>
      </c>
    </row>
    <row r="34" spans="1:25" s="2" customFormat="1" ht="11.45" customHeight="1" x14ac:dyDescent="0.2">
      <c r="A34" s="95"/>
      <c r="B34" s="227"/>
      <c r="C34" s="992" t="s">
        <v>1961</v>
      </c>
      <c r="D34" s="993"/>
      <c r="E34" s="994" t="s">
        <v>1569</v>
      </c>
      <c r="F34" s="995"/>
      <c r="G34" s="995"/>
      <c r="H34" s="995"/>
      <c r="I34" s="996"/>
      <c r="J34" s="995"/>
      <c r="K34" s="995"/>
      <c r="L34" s="995"/>
      <c r="M34" s="1130"/>
      <c r="N34" s="995"/>
      <c r="O34" s="998"/>
      <c r="P34" s="998"/>
      <c r="Q34" s="998"/>
      <c r="R34" s="235"/>
      <c r="S34" s="416" t="s">
        <v>1625</v>
      </c>
      <c r="T34" s="1101"/>
      <c r="U34" s="34"/>
      <c r="V34" s="386"/>
      <c r="W34" s="227"/>
      <c r="Y34" s="394">
        <v>0</v>
      </c>
    </row>
    <row r="35" spans="1:25" s="2" customFormat="1" ht="11.45" customHeight="1" x14ac:dyDescent="0.2">
      <c r="A35" s="95"/>
      <c r="B35" s="227"/>
      <c r="C35" s="992" t="s">
        <v>1336</v>
      </c>
      <c r="D35" s="993"/>
      <c r="E35" s="994" t="s">
        <v>2227</v>
      </c>
      <c r="F35" s="995"/>
      <c r="G35" s="995"/>
      <c r="H35" s="995"/>
      <c r="I35" s="996"/>
      <c r="J35" s="995"/>
      <c r="K35" s="995"/>
      <c r="L35" s="995"/>
      <c r="M35" s="1130"/>
      <c r="N35" s="995"/>
      <c r="O35" s="998"/>
      <c r="P35" s="998"/>
      <c r="Q35" s="998"/>
      <c r="R35" s="235"/>
      <c r="S35" s="416" t="s">
        <v>1625</v>
      </c>
      <c r="T35" s="1101"/>
      <c r="U35" s="34"/>
      <c r="V35" s="1076"/>
      <c r="W35" s="227"/>
      <c r="Y35" s="394">
        <v>0</v>
      </c>
    </row>
    <row r="36" spans="1:25" s="2" customFormat="1" ht="11.45" customHeight="1" x14ac:dyDescent="0.2">
      <c r="A36" s="95"/>
      <c r="B36" s="227"/>
      <c r="C36" s="992" t="s">
        <v>1337</v>
      </c>
      <c r="D36" s="993"/>
      <c r="E36" s="994" t="s">
        <v>1568</v>
      </c>
      <c r="F36" s="995"/>
      <c r="G36" s="995"/>
      <c r="H36" s="995"/>
      <c r="I36" s="996"/>
      <c r="J36" s="995"/>
      <c r="K36" s="995"/>
      <c r="L36" s="995"/>
      <c r="M36" s="1130"/>
      <c r="N36" s="995"/>
      <c r="O36" s="998"/>
      <c r="P36" s="998"/>
      <c r="Q36" s="998"/>
      <c r="R36" s="235"/>
      <c r="S36" s="416" t="s">
        <v>1625</v>
      </c>
      <c r="T36" s="1101">
        <v>32391</v>
      </c>
      <c r="U36" s="34"/>
      <c r="V36" s="1076"/>
      <c r="W36" s="227"/>
      <c r="Y36" s="394">
        <v>32391</v>
      </c>
    </row>
    <row r="37" spans="1:25" s="2" customFormat="1" ht="11.45" customHeight="1" x14ac:dyDescent="0.2">
      <c r="A37" s="95"/>
      <c r="B37" s="227"/>
      <c r="C37" s="992" t="s">
        <v>1338</v>
      </c>
      <c r="D37" s="993"/>
      <c r="E37" s="994" t="s">
        <v>1160</v>
      </c>
      <c r="F37" s="995"/>
      <c r="G37" s="995"/>
      <c r="H37" s="995"/>
      <c r="I37" s="996"/>
      <c r="J37" s="995"/>
      <c r="K37" s="995"/>
      <c r="L37" s="995"/>
      <c r="M37" s="1130"/>
      <c r="N37" s="995"/>
      <c r="O37" s="998"/>
      <c r="P37" s="998"/>
      <c r="Q37" s="998"/>
      <c r="R37" s="235"/>
      <c r="S37" s="416" t="s">
        <v>1625</v>
      </c>
      <c r="T37" s="1101"/>
      <c r="U37" s="34"/>
      <c r="V37" s="1083"/>
      <c r="W37" s="227"/>
      <c r="Y37" s="394"/>
    </row>
    <row r="38" spans="1:25" s="2" customFormat="1" ht="11.45" customHeight="1" x14ac:dyDescent="0.2">
      <c r="A38" s="95"/>
      <c r="B38" s="227"/>
      <c r="C38" s="992" t="s">
        <v>1962</v>
      </c>
      <c r="D38" s="993"/>
      <c r="E38" s="994" t="s">
        <v>283</v>
      </c>
      <c r="F38" s="995"/>
      <c r="G38" s="995"/>
      <c r="H38" s="995"/>
      <c r="I38" s="996"/>
      <c r="J38" s="995"/>
      <c r="K38" s="995"/>
      <c r="L38" s="995"/>
      <c r="M38" s="1130"/>
      <c r="N38" s="995"/>
      <c r="O38" s="998"/>
      <c r="P38" s="998"/>
      <c r="Q38" s="998"/>
      <c r="R38" s="235"/>
      <c r="S38" s="416" t="s">
        <v>1625</v>
      </c>
      <c r="T38" s="1187"/>
      <c r="U38" s="1101"/>
      <c r="V38" s="1101"/>
      <c r="W38" s="227"/>
      <c r="Y38" s="394"/>
    </row>
    <row r="39" spans="1:25" s="2" customFormat="1" ht="11.45" customHeight="1" x14ac:dyDescent="0.2">
      <c r="A39" s="95"/>
      <c r="B39" s="227"/>
      <c r="C39" s="992" t="s">
        <v>1516</v>
      </c>
      <c r="D39" s="993"/>
      <c r="E39" s="1134" t="s">
        <v>1162</v>
      </c>
      <c r="F39" s="995"/>
      <c r="G39" s="995"/>
      <c r="H39" s="995"/>
      <c r="I39" s="996" t="s">
        <v>492</v>
      </c>
      <c r="J39" s="995"/>
      <c r="K39" s="995"/>
      <c r="L39" s="995"/>
      <c r="M39" s="1136"/>
      <c r="N39" s="995" t="s">
        <v>247</v>
      </c>
      <c r="O39" s="995"/>
      <c r="P39" s="998"/>
      <c r="Q39" s="998"/>
      <c r="R39" s="235"/>
      <c r="S39" s="416" t="s">
        <v>1625</v>
      </c>
      <c r="T39" s="1101"/>
      <c r="U39" s="1101"/>
      <c r="V39" s="1101"/>
      <c r="W39" s="227"/>
      <c r="Y39" s="394"/>
    </row>
    <row r="40" spans="1:25" s="2" customFormat="1" x14ac:dyDescent="0.2">
      <c r="A40" s="95"/>
      <c r="B40" s="227"/>
      <c r="C40" s="240" t="s">
        <v>909</v>
      </c>
      <c r="D40" s="227"/>
      <c r="E40" s="194"/>
      <c r="F40" s="193"/>
      <c r="G40" s="193"/>
      <c r="H40" s="194"/>
      <c r="I40" s="194"/>
      <c r="J40" s="194"/>
      <c r="K40" s="194"/>
      <c r="L40" s="194"/>
      <c r="M40" s="233"/>
      <c r="N40" s="239"/>
      <c r="O40" s="235"/>
      <c r="P40" s="235"/>
      <c r="Q40" s="196" t="s">
        <v>2096</v>
      </c>
      <c r="R40" s="195" t="s">
        <v>738</v>
      </c>
      <c r="S40" s="237"/>
      <c r="T40" s="334">
        <v>45772</v>
      </c>
      <c r="U40" s="334">
        <v>15609</v>
      </c>
      <c r="V40" s="334">
        <v>236947</v>
      </c>
      <c r="W40" s="227"/>
      <c r="Y40" s="394">
        <v>298328</v>
      </c>
    </row>
    <row r="41" spans="1:25" s="2" customFormat="1" ht="5.0999999999999996" customHeight="1" x14ac:dyDescent="0.2">
      <c r="A41" s="95"/>
      <c r="B41" s="227"/>
      <c r="C41" s="197"/>
      <c r="D41" s="227"/>
      <c r="E41" s="193"/>
      <c r="F41" s="193"/>
      <c r="G41" s="193"/>
      <c r="H41" s="193"/>
      <c r="I41" s="193"/>
      <c r="J41" s="193"/>
      <c r="K41" s="193"/>
      <c r="L41" s="193"/>
      <c r="M41" s="233"/>
      <c r="N41" s="235"/>
      <c r="O41" s="235"/>
      <c r="P41" s="235"/>
      <c r="Q41" s="235"/>
      <c r="R41" s="235"/>
      <c r="S41" s="416"/>
      <c r="T41" s="394"/>
      <c r="U41" s="394"/>
      <c r="V41" s="394"/>
      <c r="W41" s="227"/>
      <c r="Y41" s="227"/>
    </row>
    <row r="42" spans="1:25" s="2" customFormat="1" ht="11.45" customHeight="1" x14ac:dyDescent="0.2">
      <c r="A42" s="95"/>
      <c r="B42" s="227"/>
      <c r="C42" s="197"/>
      <c r="D42" s="227"/>
      <c r="E42" s="194" t="s">
        <v>1662</v>
      </c>
      <c r="F42" s="193"/>
      <c r="G42" s="193"/>
      <c r="H42" s="194"/>
      <c r="I42" s="194"/>
      <c r="J42" s="194"/>
      <c r="K42" s="194"/>
      <c r="L42" s="194"/>
      <c r="M42" s="233"/>
      <c r="N42" s="235"/>
      <c r="O42" s="235"/>
      <c r="P42" s="235"/>
      <c r="Q42" s="235"/>
      <c r="R42" s="235"/>
      <c r="S42" s="416"/>
      <c r="T42" s="394"/>
      <c r="U42" s="394"/>
      <c r="V42" s="394"/>
      <c r="W42" s="227"/>
      <c r="Y42" s="227"/>
    </row>
    <row r="43" spans="1:25" s="401" customFormat="1" ht="11.45" customHeight="1" x14ac:dyDescent="0.2">
      <c r="A43" s="95"/>
      <c r="B43" s="234"/>
      <c r="C43" s="197" t="s">
        <v>1430</v>
      </c>
      <c r="D43" s="234"/>
      <c r="E43" s="236" t="s">
        <v>262</v>
      </c>
      <c r="F43" s="193"/>
      <c r="G43" s="193"/>
      <c r="H43" s="193"/>
      <c r="I43" s="236"/>
      <c r="J43" s="193"/>
      <c r="K43" s="193"/>
      <c r="L43" s="193"/>
      <c r="M43" s="233"/>
      <c r="N43" s="235"/>
      <c r="O43" s="239"/>
      <c r="P43" s="239"/>
      <c r="Q43" s="239"/>
      <c r="R43" s="239"/>
      <c r="S43" s="416" t="s">
        <v>1625</v>
      </c>
      <c r="T43" s="111"/>
      <c r="U43" s="111">
        <v>25712</v>
      </c>
      <c r="V43" s="111">
        <v>100000</v>
      </c>
      <c r="W43" s="234"/>
      <c r="Y43" s="394">
        <v>125712</v>
      </c>
    </row>
    <row r="44" spans="1:25" s="2" customFormat="1" ht="11.45" customHeight="1" x14ac:dyDescent="0.2">
      <c r="A44" s="95"/>
      <c r="B44" s="227"/>
      <c r="C44" s="197" t="s">
        <v>1431</v>
      </c>
      <c r="D44" s="227"/>
      <c r="E44" s="236" t="s">
        <v>187</v>
      </c>
      <c r="F44" s="193"/>
      <c r="G44" s="193"/>
      <c r="H44" s="193"/>
      <c r="I44" s="236"/>
      <c r="J44" s="193"/>
      <c r="K44" s="193"/>
      <c r="L44" s="193"/>
      <c r="M44" s="233"/>
      <c r="N44" s="193"/>
      <c r="O44" s="193"/>
      <c r="P44" s="193"/>
      <c r="Q44" s="193"/>
      <c r="R44" s="193"/>
      <c r="S44" s="416" t="s">
        <v>1625</v>
      </c>
      <c r="T44" s="111"/>
      <c r="U44" s="111"/>
      <c r="V44" s="111">
        <v>33578</v>
      </c>
      <c r="W44" s="227"/>
      <c r="Y44" s="394">
        <v>33578</v>
      </c>
    </row>
    <row r="45" spans="1:25" s="2" customFormat="1" ht="11.45" customHeight="1" x14ac:dyDescent="0.2">
      <c r="A45" s="95"/>
      <c r="B45" s="227"/>
      <c r="C45" s="197" t="s">
        <v>1963</v>
      </c>
      <c r="D45" s="227"/>
      <c r="E45" s="236" t="s">
        <v>358</v>
      </c>
      <c r="F45" s="193"/>
      <c r="G45" s="193"/>
      <c r="H45" s="193"/>
      <c r="I45" s="236"/>
      <c r="J45" s="193"/>
      <c r="K45" s="193"/>
      <c r="L45" s="193"/>
      <c r="M45" s="233"/>
      <c r="N45" s="193"/>
      <c r="O45" s="235"/>
      <c r="P45" s="235"/>
      <c r="Q45" s="235"/>
      <c r="R45" s="235"/>
      <c r="S45" s="416" t="s">
        <v>1625</v>
      </c>
      <c r="T45" s="111"/>
      <c r="U45" s="111"/>
      <c r="V45" s="111"/>
      <c r="W45" s="227"/>
      <c r="Y45" s="394">
        <v>0</v>
      </c>
    </row>
    <row r="46" spans="1:25" s="2" customFormat="1" ht="11.45" customHeight="1" x14ac:dyDescent="0.2">
      <c r="A46" s="95"/>
      <c r="B46" s="227"/>
      <c r="C46" s="197" t="s">
        <v>1964</v>
      </c>
      <c r="D46" s="227"/>
      <c r="E46" s="236" t="s">
        <v>699</v>
      </c>
      <c r="F46" s="193"/>
      <c r="G46" s="193"/>
      <c r="H46" s="193"/>
      <c r="I46" s="236"/>
      <c r="J46" s="193"/>
      <c r="K46" s="193"/>
      <c r="L46" s="193"/>
      <c r="M46" s="233"/>
      <c r="N46" s="193"/>
      <c r="O46" s="235"/>
      <c r="P46" s="235"/>
      <c r="Q46" s="235"/>
      <c r="R46" s="235"/>
      <c r="S46" s="416" t="s">
        <v>1625</v>
      </c>
      <c r="T46" s="111"/>
      <c r="U46" s="111"/>
      <c r="V46" s="111"/>
      <c r="W46" s="227"/>
      <c r="Y46" s="394">
        <v>0</v>
      </c>
    </row>
    <row r="47" spans="1:25" s="2" customFormat="1" ht="11.45" customHeight="1" x14ac:dyDescent="0.2">
      <c r="A47" s="95"/>
      <c r="B47" s="227"/>
      <c r="C47" s="197" t="s">
        <v>413</v>
      </c>
      <c r="D47" s="227"/>
      <c r="E47" s="236" t="s">
        <v>116</v>
      </c>
      <c r="F47" s="193"/>
      <c r="G47" s="193"/>
      <c r="H47" s="193"/>
      <c r="I47" s="236"/>
      <c r="J47" s="193"/>
      <c r="K47" s="193"/>
      <c r="L47" s="193"/>
      <c r="M47" s="233"/>
      <c r="N47" s="193"/>
      <c r="O47" s="235"/>
      <c r="P47" s="235"/>
      <c r="Q47" s="235"/>
      <c r="R47" s="235"/>
      <c r="S47" s="416" t="s">
        <v>1625</v>
      </c>
      <c r="T47" s="1101"/>
      <c r="U47" s="111"/>
      <c r="V47" s="111"/>
      <c r="W47" s="227"/>
      <c r="Y47" s="394">
        <v>0</v>
      </c>
    </row>
    <row r="48" spans="1:25" s="2" customFormat="1" ht="11.45" customHeight="1" x14ac:dyDescent="0.2">
      <c r="A48" s="95"/>
      <c r="B48" s="227"/>
      <c r="C48" s="992" t="s">
        <v>1417</v>
      </c>
      <c r="D48" s="993"/>
      <c r="E48" s="994" t="s">
        <v>283</v>
      </c>
      <c r="F48" s="995"/>
      <c r="G48" s="995"/>
      <c r="H48" s="995"/>
      <c r="I48" s="996"/>
      <c r="J48" s="995"/>
      <c r="K48" s="995"/>
      <c r="L48" s="995"/>
      <c r="M48" s="1130"/>
      <c r="N48" s="995"/>
      <c r="O48" s="998"/>
      <c r="P48" s="998"/>
      <c r="Q48" s="998"/>
      <c r="R48" s="235"/>
      <c r="S48" s="416" t="s">
        <v>1625</v>
      </c>
      <c r="T48" s="1187"/>
      <c r="U48" s="1101"/>
      <c r="V48" s="1101"/>
      <c r="W48" s="227"/>
      <c r="Y48" s="394"/>
    </row>
    <row r="49" spans="1:25" s="2" customFormat="1" ht="11.45" customHeight="1" x14ac:dyDescent="0.2">
      <c r="A49" s="95"/>
      <c r="B49" s="227"/>
      <c r="C49" s="992" t="s">
        <v>1517</v>
      </c>
      <c r="D49" s="993"/>
      <c r="E49" s="1134" t="s">
        <v>1162</v>
      </c>
      <c r="F49" s="995"/>
      <c r="G49" s="995"/>
      <c r="H49" s="995"/>
      <c r="I49" s="996" t="s">
        <v>492</v>
      </c>
      <c r="J49" s="995"/>
      <c r="K49" s="995"/>
      <c r="L49" s="995"/>
      <c r="M49" s="1136"/>
      <c r="N49" s="995" t="s">
        <v>247</v>
      </c>
      <c r="O49" s="995"/>
      <c r="P49" s="998"/>
      <c r="Q49" s="998"/>
      <c r="R49" s="235"/>
      <c r="S49" s="416" t="s">
        <v>1625</v>
      </c>
      <c r="T49" s="1101"/>
      <c r="U49" s="1101"/>
      <c r="V49" s="1101"/>
      <c r="W49" s="227"/>
      <c r="Y49" s="394"/>
    </row>
    <row r="50" spans="1:25" s="2" customFormat="1" x14ac:dyDescent="0.2">
      <c r="A50" s="95"/>
      <c r="B50" s="227"/>
      <c r="C50" s="240" t="s">
        <v>910</v>
      </c>
      <c r="D50" s="227"/>
      <c r="E50" s="194"/>
      <c r="F50" s="193"/>
      <c r="G50" s="193"/>
      <c r="H50" s="194"/>
      <c r="I50" s="194"/>
      <c r="J50" s="194"/>
      <c r="K50" s="194"/>
      <c r="L50" s="194"/>
      <c r="M50" s="233"/>
      <c r="N50" s="239"/>
      <c r="O50" s="235"/>
      <c r="P50" s="235"/>
      <c r="Q50" s="196" t="s">
        <v>542</v>
      </c>
      <c r="R50" s="195"/>
      <c r="S50" s="237"/>
      <c r="T50" s="334">
        <v>0</v>
      </c>
      <c r="U50" s="334">
        <v>25712</v>
      </c>
      <c r="V50" s="334">
        <v>133578</v>
      </c>
      <c r="W50" s="227"/>
      <c r="Y50" s="394">
        <v>159290</v>
      </c>
    </row>
    <row r="51" spans="1:25" s="2" customFormat="1" ht="5.0999999999999996" customHeight="1" x14ac:dyDescent="0.2">
      <c r="A51" s="95"/>
      <c r="B51" s="227"/>
      <c r="C51" s="197"/>
      <c r="D51" s="227"/>
      <c r="E51" s="193"/>
      <c r="F51" s="193"/>
      <c r="G51" s="193"/>
      <c r="H51" s="193"/>
      <c r="I51" s="193"/>
      <c r="J51" s="193"/>
      <c r="K51" s="193"/>
      <c r="L51" s="193"/>
      <c r="M51" s="233"/>
      <c r="N51" s="235"/>
      <c r="O51" s="235"/>
      <c r="P51" s="235"/>
      <c r="Q51" s="235"/>
      <c r="R51" s="235"/>
      <c r="S51" s="416"/>
      <c r="T51" s="394"/>
      <c r="U51" s="394"/>
      <c r="V51" s="394"/>
      <c r="W51" s="227"/>
      <c r="Y51" s="227"/>
    </row>
    <row r="52" spans="1:25" s="2" customFormat="1" x14ac:dyDescent="0.2">
      <c r="A52" s="95"/>
      <c r="B52" s="227"/>
      <c r="C52" s="197" t="s">
        <v>2769</v>
      </c>
      <c r="D52" s="227"/>
      <c r="E52" s="194" t="s">
        <v>1876</v>
      </c>
      <c r="F52" s="193"/>
      <c r="G52" s="193"/>
      <c r="H52" s="194"/>
      <c r="I52" s="194"/>
      <c r="J52" s="194"/>
      <c r="K52" s="194"/>
      <c r="L52" s="194"/>
      <c r="M52" s="233"/>
      <c r="N52" s="235"/>
      <c r="O52" s="235"/>
      <c r="P52" s="235"/>
      <c r="Q52" s="235"/>
      <c r="R52" s="235"/>
      <c r="S52" s="416" t="s">
        <v>1625</v>
      </c>
      <c r="T52" s="364">
        <v>102696</v>
      </c>
      <c r="U52" s="364">
        <v>17034</v>
      </c>
      <c r="V52" s="364">
        <v>2130919</v>
      </c>
      <c r="W52" s="227"/>
      <c r="Y52" s="394">
        <v>2250649</v>
      </c>
    </row>
    <row r="53" spans="1:25" s="401" customFormat="1" ht="3.95" customHeight="1" x14ac:dyDescent="0.2">
      <c r="A53" s="95"/>
      <c r="B53" s="234"/>
      <c r="C53" s="197"/>
      <c r="D53" s="234"/>
      <c r="E53" s="193"/>
      <c r="F53" s="194"/>
      <c r="G53" s="194"/>
      <c r="H53" s="193"/>
      <c r="I53" s="193"/>
      <c r="J53" s="193"/>
      <c r="K53" s="193"/>
      <c r="L53" s="193"/>
      <c r="M53" s="233"/>
      <c r="N53" s="239"/>
      <c r="O53" s="239"/>
      <c r="P53" s="239"/>
      <c r="Q53" s="239"/>
      <c r="R53" s="239"/>
      <c r="S53" s="416"/>
      <c r="T53" s="228"/>
      <c r="U53" s="228"/>
      <c r="V53" s="228"/>
      <c r="W53" s="234"/>
      <c r="Y53" s="234"/>
    </row>
    <row r="54" spans="1:25" s="2" customFormat="1" ht="3.95" customHeight="1" x14ac:dyDescent="0.2">
      <c r="A54" s="95"/>
      <c r="B54" s="227"/>
      <c r="C54" s="197"/>
      <c r="D54" s="227"/>
      <c r="E54" s="193"/>
      <c r="F54" s="193"/>
      <c r="G54" s="193"/>
      <c r="H54" s="193"/>
      <c r="I54" s="193"/>
      <c r="J54" s="193"/>
      <c r="K54" s="193"/>
      <c r="L54" s="193"/>
      <c r="M54" s="233"/>
      <c r="N54" s="193"/>
      <c r="O54" s="193"/>
      <c r="P54" s="193"/>
      <c r="Q54" s="193"/>
      <c r="R54" s="193"/>
      <c r="S54" s="233"/>
      <c r="T54" s="228"/>
      <c r="U54" s="228"/>
      <c r="V54" s="228"/>
      <c r="W54" s="227"/>
      <c r="Y54" s="227"/>
    </row>
    <row r="55" spans="1:25" s="2" customFormat="1" ht="17.25" customHeight="1" x14ac:dyDescent="0.2">
      <c r="A55" s="95"/>
      <c r="B55" s="227"/>
      <c r="C55" s="197"/>
      <c r="D55" s="227"/>
      <c r="E55" s="193"/>
      <c r="F55" s="193"/>
      <c r="G55" s="193"/>
      <c r="H55" s="193"/>
      <c r="I55" s="193"/>
      <c r="J55" s="193"/>
      <c r="K55" s="193"/>
      <c r="L55" s="193"/>
      <c r="M55" s="233"/>
      <c r="N55" s="193"/>
      <c r="O55" s="193"/>
      <c r="P55" s="193"/>
      <c r="Q55" s="193"/>
      <c r="R55" s="193"/>
      <c r="S55" s="233"/>
      <c r="T55" s="10" t="s">
        <v>2487</v>
      </c>
      <c r="U55" s="10" t="s">
        <v>2488</v>
      </c>
      <c r="V55" s="10" t="s">
        <v>1091</v>
      </c>
      <c r="W55" s="227"/>
      <c r="Y55" s="227"/>
    </row>
    <row r="56" spans="1:25" s="2" customFormat="1" hidden="1" x14ac:dyDescent="0.2">
      <c r="A56" s="95" t="s">
        <v>1188</v>
      </c>
      <c r="B56" s="227"/>
      <c r="C56" s="197"/>
      <c r="D56" s="227"/>
      <c r="E56" s="193"/>
      <c r="F56" s="193"/>
      <c r="G56" s="193"/>
      <c r="H56" s="193"/>
      <c r="I56" s="193"/>
      <c r="J56" s="193"/>
      <c r="K56" s="193"/>
      <c r="L56" s="193"/>
      <c r="M56" s="233"/>
      <c r="N56" s="193"/>
      <c r="O56" s="193"/>
      <c r="P56" s="193"/>
      <c r="Q56" s="193"/>
      <c r="R56" s="193"/>
      <c r="S56" s="233"/>
      <c r="T56" s="37"/>
      <c r="U56" s="37"/>
      <c r="V56" s="37"/>
      <c r="W56" s="227"/>
      <c r="Y56" s="227"/>
    </row>
    <row r="57" spans="1:25" s="2" customFormat="1" ht="9.75" customHeight="1" x14ac:dyDescent="0.2">
      <c r="A57" s="95"/>
      <c r="B57" s="227"/>
      <c r="C57" s="197"/>
      <c r="D57" s="227"/>
      <c r="E57" s="194" t="s">
        <v>2275</v>
      </c>
      <c r="F57" s="193"/>
      <c r="G57" s="193"/>
      <c r="H57" s="193"/>
      <c r="I57" s="194"/>
      <c r="J57" s="193"/>
      <c r="K57" s="193"/>
      <c r="L57" s="193"/>
      <c r="M57" s="233"/>
      <c r="N57" s="193"/>
      <c r="O57" s="193"/>
      <c r="P57" s="193"/>
      <c r="Q57" s="193"/>
      <c r="R57" s="193"/>
      <c r="S57" s="233"/>
      <c r="T57" s="37">
        <v>1</v>
      </c>
      <c r="U57" s="37">
        <v>2</v>
      </c>
      <c r="V57" s="37">
        <v>3</v>
      </c>
      <c r="W57" s="227"/>
      <c r="Y57" s="227"/>
    </row>
    <row r="58" spans="1:25" s="2" customFormat="1" ht="9.9499999999999993" customHeight="1" x14ac:dyDescent="0.2">
      <c r="A58" s="95"/>
      <c r="B58" s="227"/>
      <c r="C58" s="197"/>
      <c r="D58" s="227"/>
      <c r="E58" s="194"/>
      <c r="F58" s="193"/>
      <c r="G58" s="193"/>
      <c r="H58" s="194"/>
      <c r="I58" s="194"/>
      <c r="J58" s="194"/>
      <c r="K58" s="194"/>
      <c r="L58" s="194"/>
      <c r="M58" s="233"/>
      <c r="N58" s="235"/>
      <c r="O58" s="235"/>
      <c r="P58" s="235"/>
      <c r="Q58" s="235"/>
      <c r="R58" s="235"/>
      <c r="S58" s="416"/>
      <c r="T58" s="38" t="s">
        <v>1476</v>
      </c>
      <c r="U58" s="38" t="s">
        <v>1476</v>
      </c>
      <c r="V58" s="38" t="s">
        <v>1476</v>
      </c>
      <c r="W58" s="227"/>
      <c r="Y58" s="227"/>
    </row>
    <row r="59" spans="1:25" s="2" customFormat="1" ht="10.35" customHeight="1" x14ac:dyDescent="0.2">
      <c r="A59" s="95"/>
      <c r="B59" s="227"/>
      <c r="C59" s="197" t="s">
        <v>540</v>
      </c>
      <c r="D59" s="227"/>
      <c r="E59" s="236" t="s">
        <v>2626</v>
      </c>
      <c r="F59" s="193"/>
      <c r="G59" s="193"/>
      <c r="H59" s="193"/>
      <c r="I59" s="236"/>
      <c r="J59" s="193"/>
      <c r="K59" s="193"/>
      <c r="L59" s="195"/>
      <c r="M59" s="228"/>
      <c r="N59" s="235"/>
      <c r="O59" s="235"/>
      <c r="P59" s="235"/>
      <c r="Q59" s="235"/>
      <c r="R59" s="235"/>
      <c r="S59" s="416" t="s">
        <v>1625</v>
      </c>
      <c r="T59" s="1077"/>
      <c r="U59" s="118"/>
      <c r="V59" s="118">
        <v>815828</v>
      </c>
      <c r="W59" s="227"/>
      <c r="Y59" s="394">
        <v>815828</v>
      </c>
    </row>
    <row r="60" spans="1:25" s="2" customFormat="1" ht="10.35" customHeight="1" x14ac:dyDescent="0.2">
      <c r="A60" s="95"/>
      <c r="B60" s="227"/>
      <c r="C60" s="197" t="s">
        <v>2008</v>
      </c>
      <c r="D60" s="227"/>
      <c r="E60" s="236" t="s">
        <v>659</v>
      </c>
      <c r="F60" s="193"/>
      <c r="G60" s="193"/>
      <c r="H60" s="193"/>
      <c r="I60" s="236"/>
      <c r="J60" s="193"/>
      <c r="K60" s="193"/>
      <c r="L60" s="195"/>
      <c r="M60" s="227"/>
      <c r="N60" s="193"/>
      <c r="O60" s="235"/>
      <c r="P60" s="235"/>
      <c r="Q60" s="235"/>
      <c r="R60" s="235"/>
      <c r="S60" s="416" t="s">
        <v>1625</v>
      </c>
      <c r="T60" s="1080"/>
      <c r="U60" s="111"/>
      <c r="V60" s="111"/>
      <c r="W60" s="227"/>
      <c r="Y60" s="394">
        <v>0</v>
      </c>
    </row>
    <row r="61" spans="1:25" s="2" customFormat="1" ht="10.35" customHeight="1" x14ac:dyDescent="0.2">
      <c r="A61" s="95"/>
      <c r="B61" s="227"/>
      <c r="C61" s="197"/>
      <c r="D61" s="227"/>
      <c r="E61" s="236" t="s">
        <v>1216</v>
      </c>
      <c r="F61" s="193"/>
      <c r="G61" s="193"/>
      <c r="H61" s="193"/>
      <c r="I61" s="236"/>
      <c r="J61" s="193"/>
      <c r="K61" s="193"/>
      <c r="L61" s="195"/>
      <c r="M61" s="227"/>
      <c r="N61" s="193"/>
      <c r="O61" s="235"/>
      <c r="P61" s="235"/>
      <c r="Q61" s="235"/>
      <c r="R61" s="235"/>
      <c r="S61" s="416"/>
      <c r="T61" s="394"/>
      <c r="U61" s="394"/>
      <c r="V61" s="394"/>
      <c r="W61" s="227"/>
      <c r="Y61" s="227"/>
    </row>
    <row r="62" spans="1:25" s="2" customFormat="1" ht="10.35" customHeight="1" x14ac:dyDescent="0.2">
      <c r="A62" s="95"/>
      <c r="B62" s="227"/>
      <c r="C62" s="197" t="s">
        <v>1759</v>
      </c>
      <c r="D62" s="227"/>
      <c r="E62" s="314" t="s">
        <v>600</v>
      </c>
      <c r="F62" s="193"/>
      <c r="G62" s="193"/>
      <c r="H62" s="193"/>
      <c r="I62" s="314"/>
      <c r="J62" s="193"/>
      <c r="K62" s="193"/>
      <c r="L62" s="195"/>
      <c r="M62" s="228"/>
      <c r="N62" s="235"/>
      <c r="O62" s="235"/>
      <c r="P62" s="235"/>
      <c r="Q62" s="235"/>
      <c r="R62" s="235"/>
      <c r="S62" s="416" t="s">
        <v>1625</v>
      </c>
      <c r="T62" s="1077"/>
      <c r="U62" s="111"/>
      <c r="V62" s="111"/>
      <c r="W62" s="227"/>
      <c r="Y62" s="394">
        <v>0</v>
      </c>
    </row>
    <row r="63" spans="1:25" s="401" customFormat="1" ht="10.35" customHeight="1" x14ac:dyDescent="0.2">
      <c r="A63" s="95"/>
      <c r="B63" s="234"/>
      <c r="C63" s="197" t="s">
        <v>1760</v>
      </c>
      <c r="D63" s="234"/>
      <c r="E63" s="314" t="s">
        <v>2734</v>
      </c>
      <c r="F63" s="193"/>
      <c r="G63" s="193"/>
      <c r="H63" s="193"/>
      <c r="I63" s="314"/>
      <c r="J63" s="193"/>
      <c r="K63" s="193"/>
      <c r="L63" s="195"/>
      <c r="M63" s="228"/>
      <c r="N63" s="235"/>
      <c r="O63" s="239"/>
      <c r="P63" s="239"/>
      <c r="Q63" s="239"/>
      <c r="R63" s="239"/>
      <c r="S63" s="416" t="s">
        <v>1625</v>
      </c>
      <c r="T63" s="1079"/>
      <c r="U63" s="111"/>
      <c r="V63" s="111"/>
      <c r="W63" s="234"/>
      <c r="Y63" s="394">
        <v>0</v>
      </c>
    </row>
    <row r="64" spans="1:25" s="2" customFormat="1" ht="10.35" customHeight="1" x14ac:dyDescent="0.2">
      <c r="A64" s="95"/>
      <c r="B64" s="227"/>
      <c r="C64" s="197" t="s">
        <v>1519</v>
      </c>
      <c r="D64" s="227"/>
      <c r="E64" s="236" t="s">
        <v>61</v>
      </c>
      <c r="F64" s="193"/>
      <c r="G64" s="193"/>
      <c r="H64" s="193"/>
      <c r="I64" s="236"/>
      <c r="J64" s="193"/>
      <c r="K64" s="193"/>
      <c r="L64" s="195"/>
      <c r="M64" s="227"/>
      <c r="N64" s="193"/>
      <c r="O64" s="193"/>
      <c r="P64" s="193"/>
      <c r="Q64" s="193"/>
      <c r="R64" s="193"/>
      <c r="S64" s="416" t="s">
        <v>1625</v>
      </c>
      <c r="T64" s="1079"/>
      <c r="U64" s="111"/>
      <c r="V64" s="111"/>
      <c r="W64" s="227"/>
      <c r="Y64" s="394">
        <v>0</v>
      </c>
    </row>
    <row r="65" spans="1:25" s="2" customFormat="1" ht="10.35" customHeight="1" x14ac:dyDescent="0.2">
      <c r="A65" s="95"/>
      <c r="B65" s="227"/>
      <c r="C65" s="197" t="s">
        <v>1520</v>
      </c>
      <c r="D65" s="227"/>
      <c r="E65" s="236" t="s">
        <v>1858</v>
      </c>
      <c r="F65" s="193"/>
      <c r="G65" s="193"/>
      <c r="H65" s="193"/>
      <c r="I65" s="236"/>
      <c r="J65" s="193"/>
      <c r="K65" s="193"/>
      <c r="L65" s="195"/>
      <c r="M65" s="228"/>
      <c r="N65" s="235"/>
      <c r="O65" s="235"/>
      <c r="P65" s="235"/>
      <c r="Q65" s="235"/>
      <c r="R65" s="235"/>
      <c r="S65" s="416" t="s">
        <v>1625</v>
      </c>
      <c r="T65" s="1079"/>
      <c r="U65" s="111"/>
      <c r="V65" s="111"/>
      <c r="W65" s="227"/>
      <c r="Y65" s="394">
        <v>0</v>
      </c>
    </row>
    <row r="66" spans="1:25" s="2" customFormat="1" ht="10.35" customHeight="1" x14ac:dyDescent="0.2">
      <c r="A66" s="95"/>
      <c r="B66" s="227"/>
      <c r="C66" s="197" t="s">
        <v>1521</v>
      </c>
      <c r="D66" s="227"/>
      <c r="E66" s="236" t="s">
        <v>1972</v>
      </c>
      <c r="F66" s="193"/>
      <c r="G66" s="193"/>
      <c r="H66" s="193"/>
      <c r="I66" s="236"/>
      <c r="J66" s="193"/>
      <c r="K66" s="193"/>
      <c r="L66" s="195"/>
      <c r="M66" s="228"/>
      <c r="N66" s="235"/>
      <c r="O66" s="235"/>
      <c r="P66" s="235"/>
      <c r="Q66" s="235"/>
      <c r="R66" s="235"/>
      <c r="S66" s="416" t="s">
        <v>1625</v>
      </c>
      <c r="T66" s="1079"/>
      <c r="U66" s="111"/>
      <c r="V66" s="111"/>
      <c r="W66" s="227"/>
      <c r="Y66" s="394">
        <v>0</v>
      </c>
    </row>
    <row r="67" spans="1:25" s="2" customFormat="1" ht="10.35" customHeight="1" x14ac:dyDescent="0.2">
      <c r="A67" s="95"/>
      <c r="B67" s="227"/>
      <c r="C67" s="197" t="s">
        <v>1522</v>
      </c>
      <c r="D67" s="227"/>
      <c r="E67" s="236" t="s">
        <v>1350</v>
      </c>
      <c r="F67" s="193"/>
      <c r="G67" s="193"/>
      <c r="H67" s="193"/>
      <c r="I67" s="236"/>
      <c r="J67" s="193"/>
      <c r="K67" s="193"/>
      <c r="L67" s="195"/>
      <c r="M67" s="228"/>
      <c r="N67" s="235"/>
      <c r="O67" s="235"/>
      <c r="P67" s="235"/>
      <c r="Q67" s="235"/>
      <c r="R67" s="235"/>
      <c r="S67" s="416" t="s">
        <v>1625</v>
      </c>
      <c r="T67" s="1079"/>
      <c r="U67" s="111"/>
      <c r="V67" s="111"/>
      <c r="W67" s="227"/>
      <c r="Y67" s="394">
        <v>0</v>
      </c>
    </row>
    <row r="68" spans="1:25" s="2" customFormat="1" ht="10.35" customHeight="1" x14ac:dyDescent="0.2">
      <c r="A68" s="95"/>
      <c r="B68" s="227"/>
      <c r="C68" s="197" t="s">
        <v>1523</v>
      </c>
      <c r="D68" s="227"/>
      <c r="E68" s="236" t="s">
        <v>468</v>
      </c>
      <c r="F68" s="193"/>
      <c r="G68" s="193"/>
      <c r="H68" s="193"/>
      <c r="I68" s="236"/>
      <c r="J68" s="193"/>
      <c r="K68" s="193"/>
      <c r="L68" s="195"/>
      <c r="M68" s="228"/>
      <c r="N68" s="235"/>
      <c r="O68" s="235"/>
      <c r="P68" s="235"/>
      <c r="Q68" s="235"/>
      <c r="R68" s="235"/>
      <c r="S68" s="416" t="s">
        <v>1625</v>
      </c>
      <c r="T68" s="1079"/>
      <c r="U68" s="111"/>
      <c r="V68" s="111"/>
      <c r="W68" s="227"/>
      <c r="Y68" s="394">
        <v>0</v>
      </c>
    </row>
    <row r="69" spans="1:25" s="2" customFormat="1" ht="10.35" customHeight="1" x14ac:dyDescent="0.2">
      <c r="A69" s="95"/>
      <c r="B69" s="227"/>
      <c r="C69" s="197" t="s">
        <v>1525</v>
      </c>
      <c r="D69" s="227"/>
      <c r="E69" s="236" t="s">
        <v>1823</v>
      </c>
      <c r="F69" s="193"/>
      <c r="G69" s="193"/>
      <c r="H69" s="193"/>
      <c r="I69" s="236"/>
      <c r="J69" s="193"/>
      <c r="K69" s="193"/>
      <c r="L69" s="195"/>
      <c r="M69" s="228"/>
      <c r="N69" s="235"/>
      <c r="O69" s="235"/>
      <c r="P69" s="235"/>
      <c r="Q69" s="235"/>
      <c r="R69" s="235"/>
      <c r="S69" s="416" t="s">
        <v>1625</v>
      </c>
      <c r="T69" s="1079"/>
      <c r="U69" s="111"/>
      <c r="V69" s="111"/>
      <c r="W69" s="227"/>
      <c r="Y69" s="394">
        <v>0</v>
      </c>
    </row>
    <row r="70" spans="1:25" s="2" customFormat="1" ht="10.35" customHeight="1" x14ac:dyDescent="0.2">
      <c r="A70" s="95"/>
      <c r="B70" s="227"/>
      <c r="C70" s="197" t="s">
        <v>1528</v>
      </c>
      <c r="D70" s="227"/>
      <c r="E70" s="236" t="s">
        <v>478</v>
      </c>
      <c r="F70" s="193"/>
      <c r="G70" s="193"/>
      <c r="H70" s="193"/>
      <c r="I70" s="236"/>
      <c r="J70" s="193"/>
      <c r="K70" s="193"/>
      <c r="L70" s="195"/>
      <c r="M70" s="228"/>
      <c r="N70" s="235"/>
      <c r="O70" s="235"/>
      <c r="P70" s="235"/>
      <c r="Q70" s="235"/>
      <c r="R70" s="235"/>
      <c r="S70" s="416" t="s">
        <v>1625</v>
      </c>
      <c r="T70" s="1079"/>
      <c r="U70" s="111"/>
      <c r="V70" s="111"/>
      <c r="W70" s="227"/>
      <c r="Y70" s="394">
        <v>0</v>
      </c>
    </row>
    <row r="71" spans="1:25" s="2" customFormat="1" ht="10.35" customHeight="1" x14ac:dyDescent="0.2">
      <c r="A71" s="95"/>
      <c r="B71" s="227"/>
      <c r="C71" s="197" t="s">
        <v>1529</v>
      </c>
      <c r="D71" s="227"/>
      <c r="E71" s="236" t="s">
        <v>194</v>
      </c>
      <c r="F71" s="193"/>
      <c r="G71" s="193"/>
      <c r="H71" s="193"/>
      <c r="I71" s="236"/>
      <c r="J71" s="193"/>
      <c r="K71" s="193"/>
      <c r="L71" s="195"/>
      <c r="M71" s="228"/>
      <c r="N71" s="235"/>
      <c r="O71" s="235"/>
      <c r="P71" s="235"/>
      <c r="Q71" s="235"/>
      <c r="R71" s="235"/>
      <c r="S71" s="416" t="s">
        <v>1625</v>
      </c>
      <c r="T71" s="1079"/>
      <c r="U71" s="111"/>
      <c r="V71" s="111"/>
      <c r="W71" s="227"/>
      <c r="Y71" s="394">
        <v>0</v>
      </c>
    </row>
    <row r="72" spans="1:25" s="2" customFormat="1" ht="10.35" customHeight="1" x14ac:dyDescent="0.2">
      <c r="A72" s="95"/>
      <c r="B72" s="227"/>
      <c r="C72" s="197" t="s">
        <v>1530</v>
      </c>
      <c r="D72" s="227"/>
      <c r="E72" s="236" t="s">
        <v>827</v>
      </c>
      <c r="F72" s="193"/>
      <c r="G72" s="193"/>
      <c r="H72" s="193"/>
      <c r="I72" s="236"/>
      <c r="J72" s="193"/>
      <c r="K72" s="193"/>
      <c r="L72" s="195"/>
      <c r="M72" s="228"/>
      <c r="N72" s="235"/>
      <c r="O72" s="235"/>
      <c r="P72" s="235"/>
      <c r="Q72" s="235"/>
      <c r="R72" s="235"/>
      <c r="S72" s="416" t="s">
        <v>1625</v>
      </c>
      <c r="T72" s="1080"/>
      <c r="U72" s="111"/>
      <c r="V72" s="111"/>
      <c r="W72" s="227"/>
      <c r="Y72" s="394">
        <v>0</v>
      </c>
    </row>
    <row r="73" spans="1:25" s="401" customFormat="1" ht="2.25" customHeight="1" x14ac:dyDescent="0.2">
      <c r="A73" s="95"/>
      <c r="B73" s="234"/>
      <c r="C73" s="197"/>
      <c r="D73" s="234"/>
      <c r="E73" s="228"/>
      <c r="F73" s="194"/>
      <c r="G73" s="193"/>
      <c r="H73" s="193"/>
      <c r="I73" s="313"/>
      <c r="J73" s="193"/>
      <c r="K73" s="193"/>
      <c r="L73" s="195"/>
      <c r="M73" s="228"/>
      <c r="N73" s="235"/>
      <c r="O73" s="239"/>
      <c r="P73" s="239"/>
      <c r="Q73" s="239"/>
      <c r="R73" s="239"/>
      <c r="S73" s="416"/>
      <c r="T73" s="394"/>
      <c r="U73" s="394"/>
      <c r="V73" s="394"/>
      <c r="W73" s="234"/>
      <c r="Y73" s="234"/>
    </row>
    <row r="74" spans="1:25" s="401" customFormat="1" ht="9" customHeight="1" x14ac:dyDescent="0.2">
      <c r="A74" s="95"/>
      <c r="B74" s="234"/>
      <c r="C74" s="197"/>
      <c r="D74" s="234"/>
      <c r="E74" s="313" t="s">
        <v>469</v>
      </c>
      <c r="F74" s="194"/>
      <c r="G74" s="193"/>
      <c r="H74" s="193"/>
      <c r="I74" s="313"/>
      <c r="J74" s="193"/>
      <c r="K74" s="193"/>
      <c r="L74" s="195"/>
      <c r="M74" s="228"/>
      <c r="N74" s="235"/>
      <c r="O74" s="239"/>
      <c r="P74" s="239"/>
      <c r="Q74" s="239"/>
      <c r="R74" s="239"/>
      <c r="S74" s="416"/>
      <c r="T74" s="394"/>
      <c r="U74" s="394"/>
      <c r="V74" s="394"/>
      <c r="W74" s="234"/>
      <c r="Y74" s="234"/>
    </row>
    <row r="75" spans="1:25" s="2" customFormat="1" ht="10.35" customHeight="1" x14ac:dyDescent="0.2">
      <c r="A75" s="95"/>
      <c r="B75" s="227"/>
      <c r="C75" s="197">
        <v>5205</v>
      </c>
      <c r="D75" s="227"/>
      <c r="E75" s="314" t="s">
        <v>231</v>
      </c>
      <c r="F75" s="193"/>
      <c r="G75" s="193"/>
      <c r="H75" s="193"/>
      <c r="I75" s="314"/>
      <c r="J75" s="193"/>
      <c r="K75" s="193"/>
      <c r="L75" s="195"/>
      <c r="M75" s="227"/>
      <c r="N75" s="193"/>
      <c r="O75" s="193"/>
      <c r="P75" s="193"/>
      <c r="Q75" s="193"/>
      <c r="R75" s="193"/>
      <c r="S75" s="416" t="s">
        <v>1625</v>
      </c>
      <c r="T75" s="1077"/>
      <c r="U75" s="111"/>
      <c r="V75" s="111"/>
      <c r="W75" s="227"/>
      <c r="Y75" s="394">
        <v>0</v>
      </c>
    </row>
    <row r="76" spans="1:25" s="2" customFormat="1" ht="10.35" customHeight="1" x14ac:dyDescent="0.2">
      <c r="A76" s="95"/>
      <c r="B76" s="227"/>
      <c r="C76" s="197">
        <v>5210</v>
      </c>
      <c r="D76" s="227"/>
      <c r="E76" s="314" t="s">
        <v>1218</v>
      </c>
      <c r="F76" s="193"/>
      <c r="G76" s="193"/>
      <c r="H76" s="193"/>
      <c r="I76" s="314"/>
      <c r="J76" s="193"/>
      <c r="K76" s="193"/>
      <c r="L76" s="195"/>
      <c r="M76" s="228"/>
      <c r="N76" s="235"/>
      <c r="O76" s="239"/>
      <c r="P76" s="239"/>
      <c r="Q76" s="193"/>
      <c r="R76" s="193"/>
      <c r="S76" s="416" t="s">
        <v>1625</v>
      </c>
      <c r="T76" s="1080"/>
      <c r="U76" s="111"/>
      <c r="V76" s="111"/>
      <c r="W76" s="227"/>
      <c r="Y76" s="394">
        <v>0</v>
      </c>
    </row>
    <row r="77" spans="1:25" s="2" customFormat="1" ht="10.35" customHeight="1" x14ac:dyDescent="0.2">
      <c r="A77" s="95"/>
      <c r="B77" s="227"/>
      <c r="C77" s="197"/>
      <c r="D77" s="227"/>
      <c r="E77" s="314" t="s">
        <v>53</v>
      </c>
      <c r="F77" s="193"/>
      <c r="G77" s="193"/>
      <c r="H77" s="193"/>
      <c r="I77" s="314"/>
      <c r="J77" s="193"/>
      <c r="K77" s="193"/>
      <c r="L77" s="195"/>
      <c r="M77" s="228"/>
      <c r="N77" s="235"/>
      <c r="O77" s="239"/>
      <c r="P77" s="239"/>
      <c r="Q77" s="193"/>
      <c r="R77" s="239"/>
      <c r="S77" s="416"/>
      <c r="T77" s="394"/>
      <c r="U77" s="394"/>
      <c r="V77" s="394"/>
      <c r="W77" s="234"/>
      <c r="Y77" s="227"/>
    </row>
    <row r="78" spans="1:25" s="2" customFormat="1" ht="10.35" customHeight="1" x14ac:dyDescent="0.2">
      <c r="A78" s="95"/>
      <c r="B78" s="227"/>
      <c r="C78" s="197">
        <v>5215</v>
      </c>
      <c r="D78" s="227"/>
      <c r="E78" s="852" t="s">
        <v>261</v>
      </c>
      <c r="F78" s="193"/>
      <c r="G78" s="193"/>
      <c r="H78" s="235"/>
      <c r="I78" s="852"/>
      <c r="J78" s="193"/>
      <c r="K78" s="193"/>
      <c r="L78" s="195"/>
      <c r="M78" s="228"/>
      <c r="N78" s="235"/>
      <c r="O78" s="193"/>
      <c r="P78" s="193"/>
      <c r="Q78" s="193"/>
      <c r="R78" s="193"/>
      <c r="S78" s="416" t="s">
        <v>1625</v>
      </c>
      <c r="T78" s="1077"/>
      <c r="U78" s="111"/>
      <c r="V78" s="111"/>
      <c r="W78" s="227"/>
      <c r="Y78" s="394">
        <v>0</v>
      </c>
    </row>
    <row r="79" spans="1:25" s="2" customFormat="1" ht="10.35" customHeight="1" x14ac:dyDescent="0.2">
      <c r="A79" s="95"/>
      <c r="B79" s="227"/>
      <c r="C79" s="992">
        <v>5220</v>
      </c>
      <c r="D79" s="993"/>
      <c r="E79" s="1163" t="s">
        <v>1145</v>
      </c>
      <c r="F79" s="995"/>
      <c r="G79" s="995"/>
      <c r="H79" s="995"/>
      <c r="I79" s="1163"/>
      <c r="J79" s="995"/>
      <c r="K79" s="995"/>
      <c r="L79" s="999"/>
      <c r="M79" s="993"/>
      <c r="N79" s="995"/>
      <c r="O79" s="995"/>
      <c r="P79" s="995"/>
      <c r="Q79" s="995"/>
      <c r="R79" s="193"/>
      <c r="S79" s="416" t="s">
        <v>1625</v>
      </c>
      <c r="T79" s="1080"/>
      <c r="U79" s="1101"/>
      <c r="V79" s="1101"/>
      <c r="W79" s="227"/>
      <c r="Y79" s="394">
        <v>0</v>
      </c>
    </row>
    <row r="80" spans="1:25" s="2" customFormat="1" ht="10.35" customHeight="1" x14ac:dyDescent="0.2">
      <c r="A80" s="95"/>
      <c r="B80" s="227"/>
      <c r="C80" s="197"/>
      <c r="D80" s="227"/>
      <c r="E80" s="314" t="s">
        <v>2363</v>
      </c>
      <c r="F80" s="193"/>
      <c r="G80" s="193"/>
      <c r="H80" s="193"/>
      <c r="I80" s="314"/>
      <c r="J80" s="193"/>
      <c r="K80" s="193"/>
      <c r="L80" s="195"/>
      <c r="M80" s="227"/>
      <c r="N80" s="193"/>
      <c r="O80" s="193"/>
      <c r="P80" s="193"/>
      <c r="Q80" s="193"/>
      <c r="R80" s="239"/>
      <c r="S80" s="416"/>
      <c r="T80" s="394"/>
      <c r="U80" s="394"/>
      <c r="V80" s="394"/>
      <c r="W80" s="234"/>
      <c r="Y80" s="227"/>
    </row>
    <row r="81" spans="1:25" s="2" customFormat="1" ht="10.35" customHeight="1" x14ac:dyDescent="0.2">
      <c r="A81" s="95"/>
      <c r="B81" s="227"/>
      <c r="C81" s="197">
        <v>5225</v>
      </c>
      <c r="D81" s="227"/>
      <c r="E81" s="852" t="s">
        <v>1484</v>
      </c>
      <c r="F81" s="193"/>
      <c r="G81" s="193"/>
      <c r="H81" s="235"/>
      <c r="I81" s="852"/>
      <c r="J81" s="193"/>
      <c r="K81" s="193"/>
      <c r="L81" s="195"/>
      <c r="M81" s="228"/>
      <c r="N81" s="235"/>
      <c r="O81" s="235"/>
      <c r="P81" s="235"/>
      <c r="Q81" s="193"/>
      <c r="R81" s="193"/>
      <c r="S81" s="416" t="s">
        <v>1625</v>
      </c>
      <c r="T81" s="1077"/>
      <c r="U81" s="111"/>
      <c r="V81" s="111">
        <v>36332</v>
      </c>
      <c r="W81" s="227"/>
      <c r="Y81" s="394">
        <v>36332</v>
      </c>
    </row>
    <row r="82" spans="1:25" s="2" customFormat="1" ht="10.35" customHeight="1" x14ac:dyDescent="0.2">
      <c r="A82" s="95"/>
      <c r="B82" s="227"/>
      <c r="C82" s="197">
        <v>5230</v>
      </c>
      <c r="D82" s="227"/>
      <c r="E82" s="852" t="s">
        <v>359</v>
      </c>
      <c r="F82" s="193"/>
      <c r="G82" s="193"/>
      <c r="H82" s="235"/>
      <c r="I82" s="852"/>
      <c r="J82" s="193"/>
      <c r="K82" s="193"/>
      <c r="L82" s="195"/>
      <c r="M82" s="228"/>
      <c r="N82" s="235"/>
      <c r="O82" s="235"/>
      <c r="P82" s="235"/>
      <c r="Q82" s="193"/>
      <c r="R82" s="193"/>
      <c r="S82" s="416" t="s">
        <v>1625</v>
      </c>
      <c r="T82" s="1079"/>
      <c r="U82" s="111"/>
      <c r="V82" s="111"/>
      <c r="W82" s="227"/>
      <c r="Y82" s="394">
        <v>0</v>
      </c>
    </row>
    <row r="83" spans="1:25" s="2" customFormat="1" ht="10.35" customHeight="1" x14ac:dyDescent="0.2">
      <c r="A83" s="95"/>
      <c r="B83" s="227"/>
      <c r="C83" s="197">
        <v>5235</v>
      </c>
      <c r="D83" s="227"/>
      <c r="E83" s="852" t="s">
        <v>1009</v>
      </c>
      <c r="F83" s="193"/>
      <c r="G83" s="193"/>
      <c r="H83" s="235"/>
      <c r="I83" s="852"/>
      <c r="J83" s="193"/>
      <c r="K83" s="193"/>
      <c r="L83" s="195"/>
      <c r="M83" s="228"/>
      <c r="N83" s="235"/>
      <c r="O83" s="235"/>
      <c r="P83" s="235"/>
      <c r="Q83" s="193"/>
      <c r="R83" s="193"/>
      <c r="S83" s="416" t="s">
        <v>1625</v>
      </c>
      <c r="T83" s="1079"/>
      <c r="U83" s="111"/>
      <c r="V83" s="111"/>
      <c r="W83" s="227"/>
      <c r="Y83" s="394">
        <v>0</v>
      </c>
    </row>
    <row r="84" spans="1:25" s="2" customFormat="1" ht="10.35" customHeight="1" x14ac:dyDescent="0.2">
      <c r="A84" s="95"/>
      <c r="B84" s="227"/>
      <c r="C84" s="197">
        <v>5240</v>
      </c>
      <c r="D84" s="227"/>
      <c r="E84" s="852" t="s">
        <v>2161</v>
      </c>
      <c r="F84" s="193"/>
      <c r="G84" s="193"/>
      <c r="H84" s="235"/>
      <c r="I84" s="852"/>
      <c r="J84" s="193"/>
      <c r="K84" s="193"/>
      <c r="L84" s="195"/>
      <c r="M84" s="228"/>
      <c r="N84" s="235"/>
      <c r="O84" s="235"/>
      <c r="P84" s="235"/>
      <c r="Q84" s="193"/>
      <c r="R84" s="193"/>
      <c r="S84" s="416" t="s">
        <v>1625</v>
      </c>
      <c r="T84" s="1079"/>
      <c r="U84" s="111"/>
      <c r="V84" s="111"/>
      <c r="W84" s="227"/>
      <c r="Y84" s="394">
        <v>0</v>
      </c>
    </row>
    <row r="85" spans="1:25" s="2" customFormat="1" ht="10.35" customHeight="1" x14ac:dyDescent="0.2">
      <c r="A85" s="95"/>
      <c r="B85" s="227"/>
      <c r="C85" s="197">
        <v>5245</v>
      </c>
      <c r="D85" s="227"/>
      <c r="E85" s="852" t="s">
        <v>2362</v>
      </c>
      <c r="F85" s="193"/>
      <c r="G85" s="193"/>
      <c r="H85" s="235"/>
      <c r="I85" s="852"/>
      <c r="J85" s="193"/>
      <c r="K85" s="193"/>
      <c r="L85" s="195"/>
      <c r="M85" s="228"/>
      <c r="N85" s="235"/>
      <c r="O85" s="235"/>
      <c r="P85" s="235"/>
      <c r="Q85" s="193"/>
      <c r="R85" s="193"/>
      <c r="S85" s="416" t="s">
        <v>1625</v>
      </c>
      <c r="T85" s="1079"/>
      <c r="U85" s="111">
        <v>17034</v>
      </c>
      <c r="V85" s="111"/>
      <c r="W85" s="227"/>
      <c r="Y85" s="394">
        <v>17034</v>
      </c>
    </row>
    <row r="86" spans="1:25" s="2" customFormat="1" ht="10.35" customHeight="1" x14ac:dyDescent="0.2">
      <c r="A86" s="95"/>
      <c r="B86" s="227"/>
      <c r="C86" s="197">
        <v>5250</v>
      </c>
      <c r="D86" s="227"/>
      <c r="E86" s="314" t="s">
        <v>775</v>
      </c>
      <c r="F86" s="193"/>
      <c r="G86" s="193"/>
      <c r="H86" s="193"/>
      <c r="I86" s="314"/>
      <c r="J86" s="193"/>
      <c r="K86" s="193"/>
      <c r="L86" s="195"/>
      <c r="M86" s="228"/>
      <c r="N86" s="235"/>
      <c r="O86" s="235"/>
      <c r="P86" s="235"/>
      <c r="Q86" s="193"/>
      <c r="R86" s="193"/>
      <c r="S86" s="416" t="s">
        <v>1625</v>
      </c>
      <c r="T86" s="1079"/>
      <c r="U86" s="111"/>
      <c r="V86" s="111"/>
      <c r="W86" s="227"/>
      <c r="Y86" s="394">
        <v>0</v>
      </c>
    </row>
    <row r="87" spans="1:25" s="2" customFormat="1" ht="10.35" customHeight="1" x14ac:dyDescent="0.2">
      <c r="A87" s="95"/>
      <c r="B87" s="227"/>
      <c r="C87" s="197">
        <v>5255</v>
      </c>
      <c r="D87" s="227"/>
      <c r="E87" s="314" t="s">
        <v>683</v>
      </c>
      <c r="F87" s="193"/>
      <c r="G87" s="193"/>
      <c r="H87" s="193"/>
      <c r="I87" s="314"/>
      <c r="J87" s="193"/>
      <c r="K87" s="193"/>
      <c r="L87" s="195"/>
      <c r="M87" s="228"/>
      <c r="N87" s="235"/>
      <c r="O87" s="235"/>
      <c r="P87" s="235"/>
      <c r="Q87" s="193"/>
      <c r="R87" s="193"/>
      <c r="S87" s="416" t="s">
        <v>1625</v>
      </c>
      <c r="T87" s="1079"/>
      <c r="U87" s="111"/>
      <c r="V87" s="111"/>
      <c r="W87" s="227"/>
      <c r="Y87" s="394">
        <v>0</v>
      </c>
    </row>
    <row r="88" spans="1:25" s="2" customFormat="1" ht="10.35" customHeight="1" x14ac:dyDescent="0.2">
      <c r="A88" s="95"/>
      <c r="B88" s="227"/>
      <c r="C88" s="197">
        <v>5260</v>
      </c>
      <c r="D88" s="227"/>
      <c r="E88" s="314" t="s">
        <v>2001</v>
      </c>
      <c r="F88" s="193"/>
      <c r="G88" s="193"/>
      <c r="H88" s="193"/>
      <c r="I88" s="314"/>
      <c r="J88" s="193"/>
      <c r="K88" s="193"/>
      <c r="L88" s="195"/>
      <c r="M88" s="228"/>
      <c r="N88" s="235"/>
      <c r="O88" s="235"/>
      <c r="P88" s="235"/>
      <c r="Q88" s="193"/>
      <c r="R88" s="193"/>
      <c r="S88" s="416" t="s">
        <v>1625</v>
      </c>
      <c r="T88" s="1080"/>
      <c r="U88" s="111"/>
      <c r="V88" s="111"/>
      <c r="W88" s="227"/>
      <c r="Y88" s="394">
        <v>0</v>
      </c>
    </row>
    <row r="89" spans="1:25" s="2" customFormat="1" ht="10.35" customHeight="1" x14ac:dyDescent="0.2">
      <c r="A89" s="95"/>
      <c r="B89" s="227"/>
      <c r="C89" s="197"/>
      <c r="D89" s="227"/>
      <c r="E89" s="314" t="s">
        <v>2546</v>
      </c>
      <c r="F89" s="193"/>
      <c r="G89" s="193"/>
      <c r="H89" s="193"/>
      <c r="I89" s="314"/>
      <c r="J89" s="193"/>
      <c r="K89" s="193"/>
      <c r="L89" s="195"/>
      <c r="M89" s="228"/>
      <c r="N89" s="235"/>
      <c r="O89" s="235"/>
      <c r="P89" s="235"/>
      <c r="Q89" s="193"/>
      <c r="R89" s="239"/>
      <c r="S89" s="416"/>
      <c r="T89" s="394"/>
      <c r="U89" s="394"/>
      <c r="V89" s="394"/>
      <c r="W89" s="234"/>
      <c r="Y89" s="227"/>
    </row>
    <row r="90" spans="1:25" s="401" customFormat="1" ht="10.35" customHeight="1" x14ac:dyDescent="0.2">
      <c r="A90" s="95"/>
      <c r="B90" s="234"/>
      <c r="C90" s="197">
        <v>5265</v>
      </c>
      <c r="D90" s="234"/>
      <c r="E90" s="852" t="s">
        <v>2302</v>
      </c>
      <c r="F90" s="193"/>
      <c r="G90" s="193"/>
      <c r="H90" s="235"/>
      <c r="I90" s="852"/>
      <c r="J90" s="193"/>
      <c r="K90" s="193"/>
      <c r="L90" s="195"/>
      <c r="M90" s="228"/>
      <c r="N90" s="235"/>
      <c r="O90" s="235"/>
      <c r="P90" s="239"/>
      <c r="Q90" s="193"/>
      <c r="R90" s="193"/>
      <c r="S90" s="416" t="s">
        <v>1625</v>
      </c>
      <c r="T90" s="1077"/>
      <c r="U90" s="111"/>
      <c r="V90" s="111"/>
      <c r="W90" s="234"/>
      <c r="Y90" s="394">
        <v>0</v>
      </c>
    </row>
    <row r="91" spans="1:25" s="894" customFormat="1" ht="10.35" customHeight="1" x14ac:dyDescent="0.2">
      <c r="A91" s="891"/>
      <c r="B91" s="877"/>
      <c r="C91" s="992" t="s">
        <v>1728</v>
      </c>
      <c r="D91" s="993"/>
      <c r="E91" s="997" t="s">
        <v>2716</v>
      </c>
      <c r="F91" s="995"/>
      <c r="G91" s="995"/>
      <c r="H91" s="998"/>
      <c r="I91" s="997"/>
      <c r="J91" s="995"/>
      <c r="K91" s="995"/>
      <c r="L91" s="999"/>
      <c r="M91" s="1000"/>
      <c r="N91" s="998"/>
      <c r="O91" s="998"/>
      <c r="P91" s="995"/>
      <c r="Q91" s="878"/>
      <c r="R91" s="878"/>
      <c r="S91" s="893" t="s">
        <v>1625</v>
      </c>
      <c r="T91" s="1078"/>
      <c r="U91" s="1101"/>
      <c r="V91" s="1101"/>
      <c r="W91" s="877"/>
      <c r="Y91" s="1102">
        <v>0</v>
      </c>
    </row>
    <row r="92" spans="1:25" s="894" customFormat="1" ht="10.35" customHeight="1" x14ac:dyDescent="0.2">
      <c r="A92" s="891"/>
      <c r="B92" s="877"/>
      <c r="C92" s="992" t="s">
        <v>2608</v>
      </c>
      <c r="D92" s="993"/>
      <c r="E92" s="997" t="s">
        <v>2607</v>
      </c>
      <c r="F92" s="995"/>
      <c r="G92" s="995"/>
      <c r="H92" s="998"/>
      <c r="I92" s="997"/>
      <c r="J92" s="995"/>
      <c r="K92" s="995"/>
      <c r="L92" s="999"/>
      <c r="M92" s="1000"/>
      <c r="N92" s="998"/>
      <c r="O92" s="998"/>
      <c r="P92" s="995"/>
      <c r="Q92" s="878"/>
      <c r="R92" s="878"/>
      <c r="S92" s="893" t="s">
        <v>1625</v>
      </c>
      <c r="T92" s="1078"/>
      <c r="U92" s="1101"/>
      <c r="V92" s="1101"/>
      <c r="W92" s="877"/>
      <c r="Y92" s="1102">
        <v>0</v>
      </c>
    </row>
    <row r="93" spans="1:25" s="2" customFormat="1" ht="10.35" customHeight="1" x14ac:dyDescent="0.2">
      <c r="A93" s="95"/>
      <c r="B93" s="227"/>
      <c r="C93" s="197">
        <v>5275</v>
      </c>
      <c r="D93" s="227"/>
      <c r="E93" s="852" t="s">
        <v>2392</v>
      </c>
      <c r="F93" s="193"/>
      <c r="G93" s="193"/>
      <c r="H93" s="235"/>
      <c r="I93" s="852"/>
      <c r="J93" s="193"/>
      <c r="K93" s="193"/>
      <c r="L93" s="195"/>
      <c r="M93" s="228"/>
      <c r="N93" s="235"/>
      <c r="O93" s="235"/>
      <c r="P93" s="193"/>
      <c r="Q93" s="193"/>
      <c r="R93" s="193"/>
      <c r="S93" s="416" t="s">
        <v>1625</v>
      </c>
      <c r="T93" s="1079"/>
      <c r="U93" s="111"/>
      <c r="V93" s="111"/>
      <c r="W93" s="227"/>
      <c r="Y93" s="394">
        <v>0</v>
      </c>
    </row>
    <row r="94" spans="1:25" s="2" customFormat="1" ht="10.35" customHeight="1" x14ac:dyDescent="0.2">
      <c r="A94" s="95"/>
      <c r="B94" s="227"/>
      <c r="C94" s="197">
        <v>5280</v>
      </c>
      <c r="D94" s="227"/>
      <c r="E94" s="314" t="s">
        <v>543</v>
      </c>
      <c r="F94" s="193"/>
      <c r="G94" s="193"/>
      <c r="H94" s="193"/>
      <c r="I94" s="314"/>
      <c r="J94" s="193"/>
      <c r="K94" s="193"/>
      <c r="L94" s="195"/>
      <c r="M94" s="228"/>
      <c r="N94" s="235"/>
      <c r="O94" s="235"/>
      <c r="P94" s="235"/>
      <c r="Q94" s="193"/>
      <c r="R94" s="193"/>
      <c r="S94" s="416" t="s">
        <v>1625</v>
      </c>
      <c r="T94" s="1079"/>
      <c r="U94" s="111"/>
      <c r="V94" s="111"/>
      <c r="W94" s="227"/>
      <c r="Y94" s="394">
        <v>0</v>
      </c>
    </row>
    <row r="95" spans="1:25" s="2" customFormat="1" ht="10.35" customHeight="1" x14ac:dyDescent="0.2">
      <c r="A95" s="95"/>
      <c r="B95" s="227"/>
      <c r="C95" s="197" t="s">
        <v>685</v>
      </c>
      <c r="D95" s="227"/>
      <c r="E95" s="314" t="s">
        <v>1369</v>
      </c>
      <c r="F95" s="193"/>
      <c r="G95" s="193"/>
      <c r="H95" s="193"/>
      <c r="I95" s="314" t="s">
        <v>492</v>
      </c>
      <c r="J95" s="193"/>
      <c r="K95" s="193"/>
      <c r="L95" s="193"/>
      <c r="M95" s="110" t="s">
        <v>2820</v>
      </c>
      <c r="N95" s="193" t="s">
        <v>247</v>
      </c>
      <c r="O95" s="193"/>
      <c r="P95" s="235"/>
      <c r="Q95" s="235"/>
      <c r="R95" s="235"/>
      <c r="S95" s="416" t="s">
        <v>1625</v>
      </c>
      <c r="T95" s="1080"/>
      <c r="U95" s="111"/>
      <c r="V95" s="111">
        <v>416147</v>
      </c>
      <c r="W95" s="227"/>
      <c r="Y95" s="394">
        <v>416147</v>
      </c>
    </row>
    <row r="96" spans="1:25" s="401" customFormat="1" ht="0.75" customHeight="1" x14ac:dyDescent="0.2">
      <c r="A96" s="95"/>
      <c r="B96" s="234"/>
      <c r="C96" s="197"/>
      <c r="D96" s="234"/>
      <c r="E96" s="228"/>
      <c r="F96" s="194"/>
      <c r="G96" s="193"/>
      <c r="H96" s="193"/>
      <c r="I96" s="313"/>
      <c r="J96" s="193"/>
      <c r="K96" s="193"/>
      <c r="L96" s="195"/>
      <c r="M96" s="228"/>
      <c r="N96" s="235"/>
      <c r="O96" s="239"/>
      <c r="P96" s="239"/>
      <c r="Q96" s="239"/>
      <c r="R96" s="239"/>
      <c r="S96" s="416"/>
      <c r="T96" s="394"/>
      <c r="U96" s="394"/>
      <c r="V96" s="394"/>
      <c r="W96" s="234"/>
      <c r="Y96" s="234"/>
    </row>
    <row r="97" spans="1:25" s="2" customFormat="1" ht="8.25" customHeight="1" x14ac:dyDescent="0.2">
      <c r="A97" s="95"/>
      <c r="B97" s="227"/>
      <c r="C97" s="197"/>
      <c r="D97" s="227"/>
      <c r="E97" s="313" t="s">
        <v>2350</v>
      </c>
      <c r="F97" s="194"/>
      <c r="G97" s="193"/>
      <c r="H97" s="193"/>
      <c r="I97" s="313"/>
      <c r="J97" s="193"/>
      <c r="K97" s="193"/>
      <c r="L97" s="195"/>
      <c r="M97" s="228"/>
      <c r="N97" s="235"/>
      <c r="O97" s="235"/>
      <c r="P97" s="235"/>
      <c r="Q97" s="235"/>
      <c r="R97" s="235"/>
      <c r="S97" s="416"/>
      <c r="T97" s="394"/>
      <c r="U97" s="394"/>
      <c r="V97" s="394"/>
      <c r="W97" s="227"/>
      <c r="Y97" s="227"/>
    </row>
    <row r="98" spans="1:25" s="2" customFormat="1" ht="10.35" customHeight="1" x14ac:dyDescent="0.2">
      <c r="A98" s="95"/>
      <c r="B98" s="227"/>
      <c r="C98" s="992">
        <v>5405</v>
      </c>
      <c r="D98" s="993"/>
      <c r="E98" s="996" t="s">
        <v>231</v>
      </c>
      <c r="F98" s="995"/>
      <c r="G98" s="995"/>
      <c r="H98" s="995"/>
      <c r="I98" s="996"/>
      <c r="J98" s="995"/>
      <c r="K98" s="995"/>
      <c r="L98" s="999"/>
      <c r="M98" s="1000"/>
      <c r="N98" s="998"/>
      <c r="O98" s="998"/>
      <c r="P98" s="998"/>
      <c r="Q98" s="995"/>
      <c r="R98" s="193"/>
      <c r="S98" s="416" t="s">
        <v>1625</v>
      </c>
      <c r="T98" s="1079"/>
      <c r="U98" s="1101"/>
      <c r="V98" s="1101">
        <v>114018</v>
      </c>
      <c r="W98" s="227"/>
      <c r="Y98" s="394">
        <v>114018</v>
      </c>
    </row>
    <row r="99" spans="1:25" s="2" customFormat="1" ht="10.35" customHeight="1" x14ac:dyDescent="0.2">
      <c r="A99" s="95"/>
      <c r="B99" s="227"/>
      <c r="C99" s="197">
        <v>5410</v>
      </c>
      <c r="D99" s="227"/>
      <c r="E99" s="314" t="s">
        <v>1218</v>
      </c>
      <c r="F99" s="193"/>
      <c r="G99" s="193"/>
      <c r="H99" s="193"/>
      <c r="I99" s="314"/>
      <c r="J99" s="193"/>
      <c r="K99" s="193"/>
      <c r="L99" s="195"/>
      <c r="M99" s="228"/>
      <c r="N99" s="235"/>
      <c r="O99" s="235"/>
      <c r="P99" s="235"/>
      <c r="Q99" s="193"/>
      <c r="R99" s="193"/>
      <c r="S99" s="416" t="s">
        <v>1625</v>
      </c>
      <c r="T99" s="1080"/>
      <c r="U99" s="1101"/>
      <c r="V99" s="1101">
        <v>90789</v>
      </c>
      <c r="W99" s="227"/>
      <c r="Y99" s="394">
        <v>90789</v>
      </c>
    </row>
    <row r="100" spans="1:25" s="2" customFormat="1" ht="10.35" customHeight="1" x14ac:dyDescent="0.2">
      <c r="A100" s="95"/>
      <c r="B100" s="227"/>
      <c r="C100" s="197"/>
      <c r="D100" s="227"/>
      <c r="E100" s="314" t="s">
        <v>53</v>
      </c>
      <c r="F100" s="193"/>
      <c r="G100" s="193"/>
      <c r="H100" s="193"/>
      <c r="I100" s="314"/>
      <c r="J100" s="193"/>
      <c r="K100" s="193"/>
      <c r="L100" s="195"/>
      <c r="M100" s="228"/>
      <c r="N100" s="235"/>
      <c r="O100" s="235"/>
      <c r="P100" s="235"/>
      <c r="Q100" s="193"/>
      <c r="R100" s="239"/>
      <c r="S100" s="416"/>
      <c r="T100" s="394"/>
      <c r="U100" s="394"/>
      <c r="V100" s="394"/>
      <c r="W100" s="234"/>
      <c r="Y100" s="227"/>
    </row>
    <row r="101" spans="1:25" s="401" customFormat="1" ht="10.35" customHeight="1" x14ac:dyDescent="0.2">
      <c r="A101" s="95"/>
      <c r="B101" s="234"/>
      <c r="C101" s="992">
        <v>5415</v>
      </c>
      <c r="D101" s="993"/>
      <c r="E101" s="997" t="s">
        <v>261</v>
      </c>
      <c r="F101" s="995"/>
      <c r="G101" s="995"/>
      <c r="H101" s="998"/>
      <c r="I101" s="997"/>
      <c r="J101" s="995"/>
      <c r="K101" s="995"/>
      <c r="L101" s="999"/>
      <c r="M101" s="1000"/>
      <c r="N101" s="998"/>
      <c r="O101" s="998"/>
      <c r="P101" s="998"/>
      <c r="Q101" s="995"/>
      <c r="R101" s="193"/>
      <c r="S101" s="416" t="s">
        <v>1625</v>
      </c>
      <c r="T101" s="1079"/>
      <c r="U101" s="1101"/>
      <c r="V101" s="1101"/>
      <c r="W101" s="234"/>
      <c r="Y101" s="394">
        <v>0</v>
      </c>
    </row>
    <row r="102" spans="1:25" s="2" customFormat="1" ht="10.35" customHeight="1" x14ac:dyDescent="0.2">
      <c r="A102" s="95"/>
      <c r="B102" s="227"/>
      <c r="C102" s="992">
        <v>5420</v>
      </c>
      <c r="D102" s="993"/>
      <c r="E102" s="1163" t="s">
        <v>1145</v>
      </c>
      <c r="F102" s="995"/>
      <c r="G102" s="995"/>
      <c r="H102" s="995"/>
      <c r="I102" s="1163"/>
      <c r="J102" s="995"/>
      <c r="K102" s="995"/>
      <c r="L102" s="999"/>
      <c r="M102" s="993"/>
      <c r="N102" s="995"/>
      <c r="O102" s="995"/>
      <c r="P102" s="995"/>
      <c r="Q102" s="995"/>
      <c r="R102" s="193"/>
      <c r="S102" s="416" t="s">
        <v>1625</v>
      </c>
      <c r="T102" s="1080"/>
      <c r="U102" s="1101"/>
      <c r="V102" s="1101"/>
      <c r="W102" s="227"/>
      <c r="Y102" s="394">
        <v>0</v>
      </c>
    </row>
    <row r="103" spans="1:25" s="2" customFormat="1" ht="10.35" customHeight="1" x14ac:dyDescent="0.2">
      <c r="A103" s="95"/>
      <c r="B103" s="227"/>
      <c r="C103" s="992"/>
      <c r="D103" s="993"/>
      <c r="E103" s="996" t="s">
        <v>2363</v>
      </c>
      <c r="F103" s="995"/>
      <c r="G103" s="995"/>
      <c r="H103" s="995"/>
      <c r="I103" s="996"/>
      <c r="J103" s="995"/>
      <c r="K103" s="995"/>
      <c r="L103" s="999"/>
      <c r="M103" s="993"/>
      <c r="N103" s="995"/>
      <c r="O103" s="995"/>
      <c r="P103" s="995"/>
      <c r="Q103" s="995"/>
      <c r="R103" s="239"/>
      <c r="S103" s="416"/>
      <c r="T103" s="394"/>
      <c r="U103" s="394"/>
      <c r="V103" s="394"/>
      <c r="W103" s="234"/>
      <c r="Y103" s="227"/>
    </row>
    <row r="104" spans="1:25" s="2" customFormat="1" ht="10.35" customHeight="1" x14ac:dyDescent="0.2">
      <c r="A104" s="95"/>
      <c r="B104" s="227"/>
      <c r="C104" s="992">
        <v>5425</v>
      </c>
      <c r="D104" s="993"/>
      <c r="E104" s="997" t="s">
        <v>1484</v>
      </c>
      <c r="F104" s="995"/>
      <c r="G104" s="995"/>
      <c r="H104" s="998"/>
      <c r="I104" s="997"/>
      <c r="J104" s="995"/>
      <c r="K104" s="995"/>
      <c r="L104" s="999"/>
      <c r="M104" s="1000"/>
      <c r="N104" s="998"/>
      <c r="O104" s="998"/>
      <c r="P104" s="998"/>
      <c r="Q104" s="995"/>
      <c r="R104" s="193"/>
      <c r="S104" s="416" t="s">
        <v>1625</v>
      </c>
      <c r="T104" s="1077"/>
      <c r="U104" s="1101"/>
      <c r="V104" s="1101"/>
      <c r="W104" s="227"/>
      <c r="Y104" s="394">
        <v>0</v>
      </c>
    </row>
    <row r="105" spans="1:25" s="2" customFormat="1" ht="10.35" customHeight="1" x14ac:dyDescent="0.2">
      <c r="A105" s="95"/>
      <c r="B105" s="227"/>
      <c r="C105" s="992">
        <v>5430</v>
      </c>
      <c r="D105" s="993"/>
      <c r="E105" s="997" t="s">
        <v>359</v>
      </c>
      <c r="F105" s="995"/>
      <c r="G105" s="995"/>
      <c r="H105" s="998"/>
      <c r="I105" s="997"/>
      <c r="J105" s="995"/>
      <c r="K105" s="995"/>
      <c r="L105" s="999"/>
      <c r="M105" s="1000"/>
      <c r="N105" s="998"/>
      <c r="O105" s="998"/>
      <c r="P105" s="998"/>
      <c r="Q105" s="995"/>
      <c r="R105" s="194"/>
      <c r="S105" s="416" t="s">
        <v>1625</v>
      </c>
      <c r="T105" s="1079"/>
      <c r="U105" s="1101"/>
      <c r="V105" s="1101"/>
      <c r="W105" s="227"/>
      <c r="Y105" s="394">
        <v>0</v>
      </c>
    </row>
    <row r="106" spans="1:25" s="2" customFormat="1" ht="10.35" customHeight="1" x14ac:dyDescent="0.2">
      <c r="A106" s="95"/>
      <c r="B106" s="227"/>
      <c r="C106" s="992">
        <v>5435</v>
      </c>
      <c r="D106" s="993"/>
      <c r="E106" s="997" t="s">
        <v>1009</v>
      </c>
      <c r="F106" s="995"/>
      <c r="G106" s="995"/>
      <c r="H106" s="998"/>
      <c r="I106" s="997"/>
      <c r="J106" s="995"/>
      <c r="K106" s="995"/>
      <c r="L106" s="999"/>
      <c r="M106" s="1000"/>
      <c r="N106" s="998"/>
      <c r="O106" s="998"/>
      <c r="P106" s="998"/>
      <c r="Q106" s="995"/>
      <c r="R106" s="193"/>
      <c r="S106" s="416" t="s">
        <v>1625</v>
      </c>
      <c r="T106" s="1079"/>
      <c r="U106" s="1101"/>
      <c r="V106" s="1101">
        <v>12925</v>
      </c>
      <c r="W106" s="227"/>
      <c r="Y106" s="394">
        <v>12925</v>
      </c>
    </row>
    <row r="107" spans="1:25" s="2" customFormat="1" ht="10.35" customHeight="1" x14ac:dyDescent="0.2">
      <c r="A107" s="95"/>
      <c r="B107" s="227"/>
      <c r="C107" s="992">
        <v>5440</v>
      </c>
      <c r="D107" s="993"/>
      <c r="E107" s="997" t="s">
        <v>2161</v>
      </c>
      <c r="F107" s="995"/>
      <c r="G107" s="995"/>
      <c r="H107" s="998"/>
      <c r="I107" s="997"/>
      <c r="J107" s="995"/>
      <c r="K107" s="995"/>
      <c r="L107" s="999"/>
      <c r="M107" s="1000"/>
      <c r="N107" s="998"/>
      <c r="O107" s="998"/>
      <c r="P107" s="998"/>
      <c r="Q107" s="995"/>
      <c r="R107" s="194"/>
      <c r="S107" s="416" t="s">
        <v>1625</v>
      </c>
      <c r="T107" s="1079"/>
      <c r="U107" s="1101"/>
      <c r="V107" s="1101"/>
      <c r="W107" s="227"/>
      <c r="Y107" s="394">
        <v>0</v>
      </c>
    </row>
    <row r="108" spans="1:25" s="2" customFormat="1" ht="10.35" customHeight="1" x14ac:dyDescent="0.2">
      <c r="A108" s="95"/>
      <c r="B108" s="227"/>
      <c r="C108" s="992">
        <v>5445</v>
      </c>
      <c r="D108" s="993"/>
      <c r="E108" s="997" t="s">
        <v>2362</v>
      </c>
      <c r="F108" s="995"/>
      <c r="G108" s="995"/>
      <c r="H108" s="998"/>
      <c r="I108" s="997"/>
      <c r="J108" s="995"/>
      <c r="K108" s="995"/>
      <c r="L108" s="999"/>
      <c r="M108" s="1000"/>
      <c r="N108" s="998"/>
      <c r="O108" s="998"/>
      <c r="P108" s="998"/>
      <c r="Q108" s="995"/>
      <c r="R108" s="193"/>
      <c r="S108" s="416" t="s">
        <v>1625</v>
      </c>
      <c r="T108" s="1079"/>
      <c r="U108" s="1101"/>
      <c r="V108" s="1101">
        <v>644880</v>
      </c>
      <c r="W108" s="227"/>
      <c r="Y108" s="394">
        <v>644880</v>
      </c>
    </row>
    <row r="109" spans="1:25" s="2" customFormat="1" ht="10.35" customHeight="1" x14ac:dyDescent="0.2">
      <c r="A109" s="95"/>
      <c r="B109" s="227"/>
      <c r="C109" s="197">
        <v>5450</v>
      </c>
      <c r="D109" s="227"/>
      <c r="E109" s="314" t="s">
        <v>775</v>
      </c>
      <c r="F109" s="193"/>
      <c r="G109" s="193"/>
      <c r="H109" s="193"/>
      <c r="I109" s="314"/>
      <c r="J109" s="193"/>
      <c r="K109" s="193"/>
      <c r="L109" s="195"/>
      <c r="M109" s="228"/>
      <c r="N109" s="235"/>
      <c r="O109" s="235"/>
      <c r="P109" s="235"/>
      <c r="Q109" s="194"/>
      <c r="R109" s="194"/>
      <c r="S109" s="416" t="s">
        <v>1625</v>
      </c>
      <c r="T109" s="1079"/>
      <c r="U109" s="111"/>
      <c r="V109" s="111"/>
      <c r="W109" s="227"/>
      <c r="Y109" s="394">
        <v>0</v>
      </c>
    </row>
    <row r="110" spans="1:25" s="2" customFormat="1" ht="10.35" customHeight="1" x14ac:dyDescent="0.2">
      <c r="A110" s="95"/>
      <c r="B110" s="227"/>
      <c r="C110" s="197">
        <v>5455</v>
      </c>
      <c r="D110" s="227"/>
      <c r="E110" s="314" t="s">
        <v>683</v>
      </c>
      <c r="F110" s="193"/>
      <c r="G110" s="193"/>
      <c r="H110" s="193"/>
      <c r="I110" s="314"/>
      <c r="J110" s="193"/>
      <c r="K110" s="193"/>
      <c r="L110" s="195"/>
      <c r="M110" s="228"/>
      <c r="N110" s="235"/>
      <c r="O110" s="235"/>
      <c r="P110" s="235"/>
      <c r="Q110" s="194"/>
      <c r="R110" s="194"/>
      <c r="S110" s="416" t="s">
        <v>1625</v>
      </c>
      <c r="T110" s="1079"/>
      <c r="U110" s="111"/>
      <c r="V110" s="111"/>
      <c r="W110" s="227"/>
      <c r="Y110" s="394">
        <v>0</v>
      </c>
    </row>
    <row r="111" spans="1:25" s="2" customFormat="1" ht="10.35" customHeight="1" x14ac:dyDescent="0.2">
      <c r="A111" s="95"/>
      <c r="B111" s="227"/>
      <c r="C111" s="197">
        <v>5460</v>
      </c>
      <c r="D111" s="227"/>
      <c r="E111" s="314" t="s">
        <v>2001</v>
      </c>
      <c r="F111" s="193"/>
      <c r="G111" s="193"/>
      <c r="H111" s="193"/>
      <c r="I111" s="314"/>
      <c r="J111" s="193"/>
      <c r="K111" s="193"/>
      <c r="L111" s="195"/>
      <c r="M111" s="228"/>
      <c r="N111" s="235"/>
      <c r="O111" s="235"/>
      <c r="P111" s="235"/>
      <c r="Q111" s="193"/>
      <c r="R111" s="193"/>
      <c r="S111" s="416" t="s">
        <v>1625</v>
      </c>
      <c r="T111" s="1080"/>
      <c r="U111" s="111"/>
      <c r="V111" s="111"/>
      <c r="W111" s="227"/>
      <c r="Y111" s="394">
        <v>0</v>
      </c>
    </row>
    <row r="112" spans="1:25" s="2" customFormat="1" ht="10.35" customHeight="1" x14ac:dyDescent="0.2">
      <c r="A112" s="95"/>
      <c r="B112" s="227"/>
      <c r="C112" s="197"/>
      <c r="D112" s="227"/>
      <c r="E112" s="314" t="s">
        <v>2546</v>
      </c>
      <c r="F112" s="193"/>
      <c r="G112" s="193"/>
      <c r="H112" s="193"/>
      <c r="I112" s="314"/>
      <c r="J112" s="193"/>
      <c r="K112" s="193"/>
      <c r="L112" s="195"/>
      <c r="M112" s="228"/>
      <c r="N112" s="235"/>
      <c r="O112" s="235"/>
      <c r="P112" s="235"/>
      <c r="Q112" s="193"/>
      <c r="R112" s="239"/>
      <c r="S112" s="416"/>
      <c r="T112" s="394"/>
      <c r="U112" s="394"/>
      <c r="V112" s="394"/>
      <c r="W112" s="234"/>
      <c r="Y112" s="227"/>
    </row>
    <row r="113" spans="1:25" s="2" customFormat="1" ht="10.35" customHeight="1" x14ac:dyDescent="0.2">
      <c r="A113" s="95"/>
      <c r="B113" s="227"/>
      <c r="C113" s="197">
        <v>5465</v>
      </c>
      <c r="D113" s="227"/>
      <c r="E113" s="852" t="s">
        <v>2302</v>
      </c>
      <c r="F113" s="193"/>
      <c r="G113" s="193"/>
      <c r="H113" s="235"/>
      <c r="I113" s="852"/>
      <c r="J113" s="193"/>
      <c r="K113" s="193"/>
      <c r="L113" s="195"/>
      <c r="M113" s="228"/>
      <c r="N113" s="235"/>
      <c r="O113" s="235"/>
      <c r="P113" s="193"/>
      <c r="Q113" s="193"/>
      <c r="R113" s="193"/>
      <c r="S113" s="416" t="s">
        <v>1625</v>
      </c>
      <c r="T113" s="1077"/>
      <c r="U113" s="111"/>
      <c r="V113" s="111"/>
      <c r="W113" s="227"/>
      <c r="Y113" s="394">
        <v>0</v>
      </c>
    </row>
    <row r="114" spans="1:25" s="894" customFormat="1" ht="10.35" customHeight="1" x14ac:dyDescent="0.2">
      <c r="A114" s="891"/>
      <c r="B114" s="877"/>
      <c r="C114" s="992" t="s">
        <v>1729</v>
      </c>
      <c r="D114" s="993"/>
      <c r="E114" s="997" t="s">
        <v>2716</v>
      </c>
      <c r="F114" s="995"/>
      <c r="G114" s="995"/>
      <c r="H114" s="998"/>
      <c r="I114" s="997"/>
      <c r="J114" s="995"/>
      <c r="K114" s="995"/>
      <c r="L114" s="999"/>
      <c r="M114" s="1000"/>
      <c r="N114" s="998"/>
      <c r="O114" s="998"/>
      <c r="P114" s="995"/>
      <c r="Q114" s="878"/>
      <c r="R114" s="878"/>
      <c r="S114" s="893" t="s">
        <v>1625</v>
      </c>
      <c r="T114" s="1078"/>
      <c r="U114" s="1101"/>
      <c r="V114" s="1101"/>
      <c r="W114" s="877"/>
      <c r="Y114" s="1102">
        <v>0</v>
      </c>
    </row>
    <row r="115" spans="1:25" s="894" customFormat="1" ht="10.35" customHeight="1" x14ac:dyDescent="0.2">
      <c r="A115" s="891"/>
      <c r="B115" s="877"/>
      <c r="C115" s="992" t="s">
        <v>2609</v>
      </c>
      <c r="D115" s="993"/>
      <c r="E115" s="997" t="s">
        <v>2607</v>
      </c>
      <c r="F115" s="995"/>
      <c r="G115" s="995"/>
      <c r="H115" s="998"/>
      <c r="I115" s="997"/>
      <c r="J115" s="995"/>
      <c r="K115" s="995"/>
      <c r="L115" s="999"/>
      <c r="M115" s="1000"/>
      <c r="N115" s="998"/>
      <c r="O115" s="998"/>
      <c r="P115" s="995"/>
      <c r="Q115" s="878"/>
      <c r="R115" s="878"/>
      <c r="S115" s="893" t="s">
        <v>1625</v>
      </c>
      <c r="T115" s="1078"/>
      <c r="U115" s="1101"/>
      <c r="V115" s="1101"/>
      <c r="W115" s="877"/>
      <c r="Y115" s="1102">
        <v>0</v>
      </c>
    </row>
    <row r="116" spans="1:25" s="2" customFormat="1" ht="10.35" customHeight="1" x14ac:dyDescent="0.2">
      <c r="A116" s="95"/>
      <c r="B116" s="227"/>
      <c r="C116" s="992">
        <v>5475</v>
      </c>
      <c r="D116" s="993"/>
      <c r="E116" s="997" t="s">
        <v>2392</v>
      </c>
      <c r="F116" s="995"/>
      <c r="G116" s="995"/>
      <c r="H116" s="998"/>
      <c r="I116" s="997"/>
      <c r="J116" s="995"/>
      <c r="K116" s="995"/>
      <c r="L116" s="999"/>
      <c r="M116" s="1000"/>
      <c r="N116" s="998"/>
      <c r="O116" s="998"/>
      <c r="P116" s="995"/>
      <c r="Q116" s="193"/>
      <c r="R116" s="193"/>
      <c r="S116" s="416" t="s">
        <v>1625</v>
      </c>
      <c r="T116" s="1079"/>
      <c r="U116" s="111"/>
      <c r="V116" s="111"/>
      <c r="W116" s="227"/>
      <c r="Y116" s="394">
        <v>0</v>
      </c>
    </row>
    <row r="117" spans="1:25" s="2" customFormat="1" ht="10.35" customHeight="1" x14ac:dyDescent="0.2">
      <c r="A117" s="95"/>
      <c r="B117" s="227"/>
      <c r="C117" s="197">
        <v>5480</v>
      </c>
      <c r="D117" s="227"/>
      <c r="E117" s="314" t="s">
        <v>543</v>
      </c>
      <c r="F117" s="193"/>
      <c r="G117" s="193"/>
      <c r="H117" s="193"/>
      <c r="I117" s="314"/>
      <c r="J117" s="193"/>
      <c r="K117" s="193"/>
      <c r="L117" s="195"/>
      <c r="M117" s="228"/>
      <c r="N117" s="235"/>
      <c r="O117" s="235"/>
      <c r="P117" s="235"/>
      <c r="Q117" s="193"/>
      <c r="R117" s="193"/>
      <c r="S117" s="416" t="s">
        <v>1625</v>
      </c>
      <c r="T117" s="1079"/>
      <c r="U117" s="111"/>
      <c r="V117" s="111"/>
      <c r="W117" s="227"/>
      <c r="Y117" s="394">
        <v>0</v>
      </c>
    </row>
    <row r="118" spans="1:25" s="2" customFormat="1" ht="10.35" customHeight="1" x14ac:dyDescent="0.2">
      <c r="A118" s="95"/>
      <c r="B118" s="227"/>
      <c r="C118" s="992" t="s">
        <v>684</v>
      </c>
      <c r="D118" s="993"/>
      <c r="E118" s="996" t="s">
        <v>1369</v>
      </c>
      <c r="F118" s="995"/>
      <c r="G118" s="995"/>
      <c r="H118" s="995"/>
      <c r="I118" s="996" t="s">
        <v>492</v>
      </c>
      <c r="J118" s="995"/>
      <c r="K118" s="995"/>
      <c r="L118" s="995"/>
      <c r="M118" s="1136"/>
      <c r="N118" s="1074" t="s">
        <v>247</v>
      </c>
      <c r="O118" s="1074"/>
      <c r="P118" s="1146"/>
      <c r="Q118" s="1146"/>
      <c r="R118" s="235"/>
      <c r="S118" s="416" t="s">
        <v>1625</v>
      </c>
      <c r="T118" s="1080"/>
      <c r="U118" s="1101"/>
      <c r="V118" s="1101"/>
      <c r="W118" s="227"/>
      <c r="Y118" s="394">
        <v>0</v>
      </c>
    </row>
    <row r="119" spans="1:25" s="2" customFormat="1" ht="3.75" hidden="1" customHeight="1" x14ac:dyDescent="0.2">
      <c r="A119" s="95"/>
      <c r="B119" s="227"/>
      <c r="C119" s="197"/>
      <c r="D119" s="227"/>
      <c r="E119" s="193"/>
      <c r="F119" s="193"/>
      <c r="G119" s="193"/>
      <c r="H119" s="193"/>
      <c r="I119" s="193"/>
      <c r="J119" s="193"/>
      <c r="K119" s="193"/>
      <c r="L119" s="193"/>
      <c r="M119" s="233"/>
      <c r="N119" s="235"/>
      <c r="O119" s="235"/>
      <c r="P119" s="235"/>
      <c r="Q119" s="193"/>
      <c r="R119" s="193"/>
      <c r="S119" s="416"/>
      <c r="T119" s="394"/>
      <c r="U119" s="394"/>
      <c r="V119" s="394"/>
      <c r="W119" s="227"/>
      <c r="Y119" s="227"/>
    </row>
    <row r="120" spans="1:25" s="2" customFormat="1" ht="9.75" customHeight="1" x14ac:dyDescent="0.2">
      <c r="A120" s="95"/>
      <c r="B120" s="227"/>
      <c r="C120" s="197"/>
      <c r="D120" s="227"/>
      <c r="E120" s="313" t="s">
        <v>662</v>
      </c>
      <c r="F120" s="193"/>
      <c r="G120" s="193"/>
      <c r="H120" s="193"/>
      <c r="I120" s="314"/>
      <c r="J120" s="193"/>
      <c r="K120" s="193"/>
      <c r="L120" s="193"/>
      <c r="M120" s="233"/>
      <c r="N120" s="235"/>
      <c r="O120" s="235"/>
      <c r="P120" s="235"/>
      <c r="Q120" s="235"/>
      <c r="R120" s="235"/>
      <c r="S120" s="416"/>
      <c r="T120" s="394"/>
      <c r="U120" s="394"/>
      <c r="V120" s="394"/>
      <c r="W120" s="227"/>
      <c r="Y120" s="227"/>
    </row>
    <row r="121" spans="1:25" s="2" customFormat="1" ht="10.35" customHeight="1" x14ac:dyDescent="0.2">
      <c r="A121" s="95"/>
      <c r="B121" s="227"/>
      <c r="C121" s="197" t="s">
        <v>2013</v>
      </c>
      <c r="D121" s="227"/>
      <c r="E121" s="314" t="s">
        <v>2298</v>
      </c>
      <c r="F121" s="193"/>
      <c r="G121" s="193"/>
      <c r="H121" s="193"/>
      <c r="I121" s="317"/>
      <c r="J121" s="193"/>
      <c r="K121" s="193"/>
      <c r="L121" s="193"/>
      <c r="M121" s="233"/>
      <c r="N121" s="235"/>
      <c r="O121" s="235"/>
      <c r="P121" s="235"/>
      <c r="Q121" s="235"/>
      <c r="R121" s="235"/>
      <c r="S121" s="416" t="s">
        <v>1625</v>
      </c>
      <c r="T121" s="111"/>
      <c r="U121" s="98"/>
      <c r="V121" s="386"/>
      <c r="W121" s="227"/>
      <c r="Y121" s="394">
        <v>0</v>
      </c>
    </row>
    <row r="122" spans="1:25" s="2" customFormat="1" ht="10.35" customHeight="1" x14ac:dyDescent="0.2">
      <c r="A122" s="95"/>
      <c r="B122" s="227"/>
      <c r="C122" s="197" t="s">
        <v>1524</v>
      </c>
      <c r="D122" s="227"/>
      <c r="E122" s="314" t="s">
        <v>1686</v>
      </c>
      <c r="F122" s="193"/>
      <c r="G122" s="193"/>
      <c r="H122" s="193"/>
      <c r="I122" s="317"/>
      <c r="J122" s="193"/>
      <c r="K122" s="193"/>
      <c r="L122" s="193"/>
      <c r="M122" s="233"/>
      <c r="N122" s="235"/>
      <c r="O122" s="235"/>
      <c r="P122" s="235"/>
      <c r="Q122" s="235"/>
      <c r="R122" s="235"/>
      <c r="S122" s="416" t="s">
        <v>1625</v>
      </c>
      <c r="T122" s="111"/>
      <c r="U122" s="1081"/>
      <c r="V122" s="1076"/>
      <c r="W122" s="227"/>
      <c r="Y122" s="394">
        <v>0</v>
      </c>
    </row>
    <row r="123" spans="1:25" s="2" customFormat="1" ht="10.35" customHeight="1" x14ac:dyDescent="0.2">
      <c r="A123" s="95"/>
      <c r="B123" s="227"/>
      <c r="C123" s="197" t="s">
        <v>1526</v>
      </c>
      <c r="D123" s="227"/>
      <c r="E123" s="314" t="s">
        <v>824</v>
      </c>
      <c r="F123" s="193"/>
      <c r="G123" s="193"/>
      <c r="H123" s="193"/>
      <c r="I123" s="314"/>
      <c r="J123" s="193"/>
      <c r="K123" s="193"/>
      <c r="L123" s="193"/>
      <c r="M123" s="233"/>
      <c r="N123" s="235"/>
      <c r="O123" s="235"/>
      <c r="P123" s="235"/>
      <c r="Q123" s="235"/>
      <c r="R123" s="235"/>
      <c r="S123" s="416" t="s">
        <v>1625</v>
      </c>
      <c r="T123" s="111">
        <v>3692</v>
      </c>
      <c r="U123" s="1081"/>
      <c r="V123" s="1076"/>
      <c r="W123" s="227"/>
      <c r="Y123" s="394">
        <v>3692</v>
      </c>
    </row>
    <row r="124" spans="1:25" s="2" customFormat="1" ht="10.35" customHeight="1" x14ac:dyDescent="0.2">
      <c r="A124" s="95"/>
      <c r="B124" s="227"/>
      <c r="C124" s="197" t="s">
        <v>1527</v>
      </c>
      <c r="D124" s="227"/>
      <c r="E124" s="314" t="s">
        <v>1949</v>
      </c>
      <c r="F124" s="193"/>
      <c r="G124" s="193"/>
      <c r="H124" s="193"/>
      <c r="I124" s="314"/>
      <c r="J124" s="193"/>
      <c r="K124" s="193"/>
      <c r="L124" s="193"/>
      <c r="M124" s="233"/>
      <c r="N124" s="235"/>
      <c r="O124" s="235"/>
      <c r="P124" s="235"/>
      <c r="Q124" s="235"/>
      <c r="R124" s="235"/>
      <c r="S124" s="416" t="s">
        <v>1625</v>
      </c>
      <c r="T124" s="111">
        <v>18138</v>
      </c>
      <c r="U124" s="1081"/>
      <c r="V124" s="1076"/>
      <c r="W124" s="227"/>
      <c r="Y124" s="394">
        <v>18138</v>
      </c>
    </row>
    <row r="125" spans="1:25" s="2" customFormat="1" ht="10.35" customHeight="1" x14ac:dyDescent="0.2">
      <c r="A125" s="95"/>
      <c r="B125" s="227"/>
      <c r="C125" s="992" t="s">
        <v>2778</v>
      </c>
      <c r="D125" s="993"/>
      <c r="E125" s="996" t="s">
        <v>2143</v>
      </c>
      <c r="F125" s="995"/>
      <c r="G125" s="995"/>
      <c r="H125" s="995"/>
      <c r="I125" s="996"/>
      <c r="J125" s="995"/>
      <c r="K125" s="995"/>
      <c r="L125" s="995"/>
      <c r="M125" s="1130"/>
      <c r="N125" s="998"/>
      <c r="O125" s="998"/>
      <c r="P125" s="998"/>
      <c r="Q125" s="998"/>
      <c r="R125" s="1123"/>
      <c r="S125" s="416" t="s">
        <v>1625</v>
      </c>
      <c r="T125" s="1183"/>
      <c r="U125" s="1081"/>
      <c r="V125" s="1076"/>
      <c r="W125" s="227"/>
      <c r="Y125" s="394">
        <v>0</v>
      </c>
    </row>
    <row r="126" spans="1:25" s="2" customFormat="1" ht="10.35" customHeight="1" x14ac:dyDescent="0.2">
      <c r="A126" s="95"/>
      <c r="B126" s="227"/>
      <c r="C126" s="992" t="s">
        <v>63</v>
      </c>
      <c r="D126" s="993"/>
      <c r="E126" s="996" t="s">
        <v>1161</v>
      </c>
      <c r="F126" s="995"/>
      <c r="G126" s="995"/>
      <c r="H126" s="995"/>
      <c r="I126" s="996"/>
      <c r="J126" s="995"/>
      <c r="K126" s="995"/>
      <c r="L126" s="995"/>
      <c r="M126" s="1130"/>
      <c r="N126" s="998"/>
      <c r="O126" s="998"/>
      <c r="P126" s="998"/>
      <c r="Q126" s="998"/>
      <c r="R126" s="1123"/>
      <c r="S126" s="416" t="s">
        <v>1625</v>
      </c>
      <c r="T126" s="1183"/>
      <c r="U126" s="1081"/>
      <c r="V126" s="1076"/>
      <c r="W126" s="227"/>
      <c r="Y126" s="394">
        <v>0</v>
      </c>
    </row>
    <row r="127" spans="1:25" s="2" customFormat="1" ht="10.35" customHeight="1" x14ac:dyDescent="0.2">
      <c r="A127" s="95"/>
      <c r="B127" s="227"/>
      <c r="C127" s="992" t="s">
        <v>2247</v>
      </c>
      <c r="D127" s="993"/>
      <c r="E127" s="996" t="s">
        <v>1568</v>
      </c>
      <c r="F127" s="995"/>
      <c r="G127" s="995"/>
      <c r="H127" s="995"/>
      <c r="I127" s="996"/>
      <c r="J127" s="995"/>
      <c r="K127" s="995"/>
      <c r="L127" s="995"/>
      <c r="M127" s="1130"/>
      <c r="N127" s="998"/>
      <c r="O127" s="998"/>
      <c r="P127" s="998"/>
      <c r="Q127" s="998"/>
      <c r="R127" s="1123"/>
      <c r="S127" s="416" t="s">
        <v>1625</v>
      </c>
      <c r="T127" s="1183">
        <v>80866</v>
      </c>
      <c r="U127" s="1081"/>
      <c r="V127" s="1076"/>
      <c r="W127" s="227"/>
      <c r="Y127" s="394">
        <v>80866</v>
      </c>
    </row>
    <row r="128" spans="1:25" s="2" customFormat="1" ht="10.35" customHeight="1" x14ac:dyDescent="0.2">
      <c r="A128" s="95"/>
      <c r="B128" s="227"/>
      <c r="C128" s="992" t="s">
        <v>1159</v>
      </c>
      <c r="D128" s="993"/>
      <c r="E128" s="996" t="s">
        <v>1160</v>
      </c>
      <c r="F128" s="995"/>
      <c r="G128" s="995"/>
      <c r="H128" s="995"/>
      <c r="I128" s="996"/>
      <c r="J128" s="995"/>
      <c r="K128" s="995"/>
      <c r="L128" s="995"/>
      <c r="M128" s="1130"/>
      <c r="N128" s="998"/>
      <c r="O128" s="998"/>
      <c r="P128" s="998"/>
      <c r="Q128" s="998"/>
      <c r="R128" s="1123"/>
      <c r="S128" s="416" t="s">
        <v>1625</v>
      </c>
      <c r="T128" s="1183"/>
      <c r="U128" s="1081"/>
      <c r="V128" s="1076"/>
      <c r="W128" s="227"/>
      <c r="Y128" s="394"/>
    </row>
    <row r="129" spans="1:25" s="2" customFormat="1" ht="10.35" customHeight="1" x14ac:dyDescent="0.2">
      <c r="A129" s="95"/>
      <c r="B129" s="227"/>
      <c r="C129" s="992" t="s">
        <v>1531</v>
      </c>
      <c r="D129" s="993"/>
      <c r="E129" s="996" t="s">
        <v>1369</v>
      </c>
      <c r="F129" s="995"/>
      <c r="G129" s="995"/>
      <c r="H129" s="995"/>
      <c r="I129" s="996" t="s">
        <v>492</v>
      </c>
      <c r="J129" s="995"/>
      <c r="K129" s="995"/>
      <c r="L129" s="995"/>
      <c r="M129" s="1136"/>
      <c r="N129" s="995" t="s">
        <v>247</v>
      </c>
      <c r="O129" s="995"/>
      <c r="P129" s="998"/>
      <c r="Q129" s="998"/>
      <c r="R129" s="1123"/>
      <c r="S129" s="416" t="s">
        <v>1625</v>
      </c>
      <c r="T129" s="1183"/>
      <c r="U129" s="1082"/>
      <c r="V129" s="1083"/>
      <c r="W129" s="227"/>
      <c r="Y129" s="394"/>
    </row>
    <row r="130" spans="1:25" s="401" customFormat="1" ht="20.25" customHeight="1" x14ac:dyDescent="0.2">
      <c r="A130" s="95"/>
      <c r="B130" s="234"/>
      <c r="C130" s="240" t="s">
        <v>911</v>
      </c>
      <c r="D130" s="234"/>
      <c r="E130" s="194"/>
      <c r="F130" s="194"/>
      <c r="G130" s="194"/>
      <c r="H130" s="196"/>
      <c r="I130" s="194"/>
      <c r="J130" s="196"/>
      <c r="K130" s="196"/>
      <c r="L130" s="196"/>
      <c r="M130" s="233"/>
      <c r="N130" s="239"/>
      <c r="O130" s="239"/>
      <c r="P130" s="239"/>
      <c r="Q130" s="196" t="s">
        <v>758</v>
      </c>
      <c r="R130" s="196" t="s">
        <v>758</v>
      </c>
      <c r="S130" s="237"/>
      <c r="T130" s="334">
        <v>102696</v>
      </c>
      <c r="U130" s="1182">
        <v>17034</v>
      </c>
      <c r="V130" s="1182">
        <v>2130919</v>
      </c>
      <c r="W130" s="234"/>
      <c r="Y130" s="394">
        <v>2250649</v>
      </c>
    </row>
    <row r="131" spans="1:25" s="2" customFormat="1" ht="6.75" customHeight="1" x14ac:dyDescent="0.2">
      <c r="A131" s="95"/>
      <c r="B131" s="227"/>
      <c r="C131" s="197"/>
      <c r="D131" s="227"/>
      <c r="E131" s="227"/>
      <c r="F131" s="227"/>
      <c r="G131" s="227"/>
      <c r="H131" s="227"/>
      <c r="I131" s="227"/>
      <c r="J131" s="227"/>
      <c r="K131" s="227"/>
      <c r="L131" s="227"/>
      <c r="M131" s="233"/>
      <c r="N131" s="227"/>
      <c r="O131" s="227"/>
      <c r="P131" s="227"/>
      <c r="Q131" s="227"/>
      <c r="R131" s="227"/>
      <c r="S131" s="227"/>
      <c r="T131" s="227"/>
      <c r="U131" s="227"/>
      <c r="V131" s="227"/>
      <c r="W131" s="227"/>
      <c r="Y131" s="227"/>
    </row>
    <row r="132" spans="1:25" s="15" customFormat="1" hidden="1" x14ac:dyDescent="0.2">
      <c r="A132" s="853"/>
      <c r="C132" s="854"/>
      <c r="M132" s="855"/>
    </row>
    <row r="133" spans="1:25" s="24" customFormat="1" hidden="1" x14ac:dyDescent="0.25">
      <c r="A133" s="218"/>
      <c r="C133" s="858" t="s">
        <v>351</v>
      </c>
      <c r="M133" s="857"/>
    </row>
    <row r="134" spans="1:25" s="24" customFormat="1" hidden="1" x14ac:dyDescent="0.25">
      <c r="A134" s="218"/>
      <c r="C134" s="856" t="s">
        <v>1525</v>
      </c>
      <c r="E134" s="24" t="s">
        <v>2448</v>
      </c>
      <c r="M134" s="857"/>
    </row>
    <row r="135" spans="1:25" s="24" customFormat="1" hidden="1" x14ac:dyDescent="0.25">
      <c r="A135" s="218"/>
      <c r="C135" s="856" t="s">
        <v>1528</v>
      </c>
      <c r="E135" s="24" t="s">
        <v>2449</v>
      </c>
      <c r="M135" s="857"/>
    </row>
    <row r="136" spans="1:25" s="24" customFormat="1" hidden="1" x14ac:dyDescent="0.25">
      <c r="A136" s="218"/>
      <c r="C136" s="856" t="s">
        <v>1529</v>
      </c>
      <c r="E136" s="24" t="s">
        <v>2450</v>
      </c>
      <c r="M136" s="857"/>
    </row>
    <row r="137" spans="1:25" s="24" customFormat="1" hidden="1" x14ac:dyDescent="0.25">
      <c r="A137" s="218"/>
      <c r="C137" s="856" t="s">
        <v>1530</v>
      </c>
      <c r="E137" s="24" t="s">
        <v>2451</v>
      </c>
      <c r="M137" s="857"/>
    </row>
    <row r="138" spans="1:25" s="24" customFormat="1" hidden="1" x14ac:dyDescent="0.25">
      <c r="A138" s="218"/>
      <c r="C138" s="858" t="s">
        <v>2598</v>
      </c>
      <c r="M138" s="857"/>
    </row>
    <row r="139" spans="1:25" s="24" customFormat="1" hidden="1" x14ac:dyDescent="0.25">
      <c r="A139" s="218"/>
      <c r="C139" s="856" t="s">
        <v>1516</v>
      </c>
      <c r="E139" s="24" t="s">
        <v>1369</v>
      </c>
      <c r="M139" s="857"/>
    </row>
    <row r="140" spans="1:25" s="24" customFormat="1" hidden="1" x14ac:dyDescent="0.25">
      <c r="A140" s="218"/>
      <c r="C140" s="856" t="s">
        <v>1515</v>
      </c>
      <c r="M140" s="857"/>
    </row>
    <row r="141" spans="1:25" s="24" customFormat="1" hidden="1" x14ac:dyDescent="0.25">
      <c r="A141" s="218"/>
      <c r="C141" s="856" t="s">
        <v>1304</v>
      </c>
      <c r="M141" s="857"/>
    </row>
    <row r="142" spans="1:25" s="24" customFormat="1" hidden="1" x14ac:dyDescent="0.25">
      <c r="A142" s="218"/>
      <c r="C142" s="856" t="s">
        <v>1303</v>
      </c>
      <c r="M142" s="857"/>
    </row>
    <row r="143" spans="1:25" s="24" customFormat="1" hidden="1" x14ac:dyDescent="0.25">
      <c r="A143" s="218"/>
      <c r="C143" s="856" t="s">
        <v>1517</v>
      </c>
      <c r="M143" s="857"/>
    </row>
    <row r="144" spans="1:25" s="24" customFormat="1" hidden="1" x14ac:dyDescent="0.25">
      <c r="A144" s="218"/>
      <c r="C144" s="856" t="s">
        <v>1518</v>
      </c>
      <c r="M144" s="857"/>
    </row>
    <row r="145" spans="1:13" s="24" customFormat="1" hidden="1" x14ac:dyDescent="0.25">
      <c r="A145" s="218"/>
      <c r="C145" s="856" t="s">
        <v>1965</v>
      </c>
      <c r="M145" s="857"/>
    </row>
    <row r="146" spans="1:13" s="24" customFormat="1" hidden="1" x14ac:dyDescent="0.25">
      <c r="A146" s="218"/>
      <c r="C146" s="856" t="s">
        <v>1531</v>
      </c>
      <c r="M146" s="857"/>
    </row>
    <row r="147" spans="1:13" s="24" customFormat="1" ht="1.5" hidden="1" customHeight="1" x14ac:dyDescent="0.25">
      <c r="A147" s="218"/>
      <c r="C147" s="856" t="s">
        <v>237</v>
      </c>
      <c r="M147" s="857"/>
    </row>
    <row r="148" spans="1:13" ht="7.5" customHeight="1" x14ac:dyDescent="0.2"/>
    <row r="149" spans="1:13" hidden="1" x14ac:dyDescent="0.2"/>
    <row r="150" spans="1:13" ht="6.75" hidden="1" customHeight="1" x14ac:dyDescent="0.2"/>
    <row r="151" spans="1:13" hidden="1" x14ac:dyDescent="0.2"/>
  </sheetData>
  <phoneticPr fontId="9" type="noConversion"/>
  <dataValidations count="1">
    <dataValidation allowBlank="1" showInputMessage="1" showErrorMessage="1" sqref="A1:XFD1048576"/>
  </dataValidations>
  <printOptions horizontalCentered="1"/>
  <pageMargins left="0.51181102362204722" right="0" top="0.19685039370078741" bottom="0" header="0.19685039370078741" footer="0"/>
  <pageSetup scale="93" fitToWidth="0" fitToHeight="0" orientation="portrait" r:id="rId1"/>
  <headerFooter alignWithMargins="0"/>
  <rowBreaks count="1" manualBreakCount="1">
    <brk id="53" min="1" max="22"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dimension ref="A1:AD177"/>
  <sheetViews>
    <sheetView showGridLines="0" zoomScaleNormal="100" workbookViewId="0">
      <pane ySplit="9" topLeftCell="A10" activePane="bottomLeft" state="frozen"/>
      <selection pane="bottomLeft"/>
    </sheetView>
  </sheetViews>
  <sheetFormatPr defaultColWidth="0" defaultRowHeight="12.75" zeroHeight="1" x14ac:dyDescent="0.2"/>
  <cols>
    <col min="1" max="1" width="1.7109375" style="217" customWidth="1"/>
    <col min="2" max="2" width="0.85546875" style="20" customWidth="1"/>
    <col min="3" max="3" width="4.28515625" style="21" customWidth="1"/>
    <col min="4" max="4" width="0.85546875" style="20" customWidth="1"/>
    <col min="5" max="5" width="11.7109375" style="20" customWidth="1"/>
    <col min="6" max="6" width="3.7109375" style="60" hidden="1" customWidth="1"/>
    <col min="7" max="9" width="3.7109375" style="20" hidden="1" customWidth="1"/>
    <col min="10" max="10" width="8.7109375" style="20" hidden="1" customWidth="1"/>
    <col min="11" max="14" width="3.7109375" style="20" hidden="1" customWidth="1"/>
    <col min="15" max="15" width="22.7109375" style="20" customWidth="1"/>
    <col min="16" max="18" width="13.7109375" style="20" customWidth="1"/>
    <col min="19" max="19" width="16.7109375" style="60" hidden="1" customWidth="1"/>
    <col min="20" max="20" width="0.85546875" style="20" customWidth="1"/>
    <col min="21" max="21" width="14.7109375" style="20" customWidth="1"/>
    <col min="22" max="22" width="0.85546875" style="32" customWidth="1"/>
    <col min="23" max="23" width="2.7109375" style="32" customWidth="1"/>
    <col min="24" max="16384" width="0" style="32" hidden="1"/>
  </cols>
  <sheetData>
    <row r="1" spans="1:30" s="205" customFormat="1" ht="9.9499999999999993" customHeight="1" x14ac:dyDescent="0.2">
      <c r="A1" s="799"/>
      <c r="B1" s="201"/>
      <c r="C1" s="796" t="s">
        <v>2857</v>
      </c>
      <c r="D1" s="201"/>
      <c r="E1" s="162"/>
      <c r="F1" s="203" t="s">
        <v>2419</v>
      </c>
      <c r="G1" s="203" t="s">
        <v>2419</v>
      </c>
      <c r="H1" s="162" t="s">
        <v>2419</v>
      </c>
      <c r="I1" s="203" t="s">
        <v>2419</v>
      </c>
      <c r="J1" s="162" t="s">
        <v>1188</v>
      </c>
      <c r="K1" s="203" t="s">
        <v>2419</v>
      </c>
      <c r="L1" s="203" t="s">
        <v>2419</v>
      </c>
      <c r="M1" s="203" t="s">
        <v>2419</v>
      </c>
      <c r="N1" s="203" t="s">
        <v>2419</v>
      </c>
      <c r="O1" s="203"/>
      <c r="P1" s="203"/>
      <c r="Q1" s="203"/>
      <c r="R1" s="203"/>
      <c r="S1" s="203" t="s">
        <v>1188</v>
      </c>
      <c r="T1" s="203"/>
      <c r="U1" s="824">
        <v>42893.551108333333</v>
      </c>
      <c r="V1" s="203"/>
    </row>
    <row r="2" spans="1:30" s="174" customFormat="1" ht="6" customHeight="1" x14ac:dyDescent="0.15">
      <c r="A2" s="213"/>
      <c r="B2" s="1258"/>
      <c r="C2" s="1218" t="s">
        <v>2703</v>
      </c>
      <c r="D2" s="1259"/>
      <c r="E2" s="1258"/>
      <c r="F2" s="1260"/>
      <c r="G2" s="1262"/>
      <c r="H2" s="1261"/>
      <c r="I2" s="1260"/>
      <c r="J2" s="1261"/>
      <c r="K2" s="1260"/>
      <c r="L2" s="1260"/>
      <c r="M2" s="1260"/>
      <c r="N2" s="1260"/>
      <c r="O2" s="1262"/>
      <c r="P2" s="1260"/>
      <c r="Q2" s="1262"/>
      <c r="R2" s="1261"/>
      <c r="S2" s="1261"/>
      <c r="T2" s="1261"/>
      <c r="U2" s="1278"/>
      <c r="V2" s="1261"/>
      <c r="W2" s="176"/>
    </row>
    <row r="3" spans="1:30" s="177" customFormat="1" ht="15.6" customHeight="1" x14ac:dyDescent="0.25">
      <c r="A3" s="209"/>
      <c r="B3" s="1264"/>
      <c r="C3" s="1220" t="s">
        <v>2860</v>
      </c>
      <c r="D3" s="1265"/>
      <c r="E3" s="1264"/>
      <c r="F3" s="1266"/>
      <c r="G3" s="1268"/>
      <c r="H3" s="1267"/>
      <c r="I3" s="1266"/>
      <c r="J3" s="1267"/>
      <c r="K3" s="1266"/>
      <c r="L3" s="1266"/>
      <c r="M3" s="1266"/>
      <c r="N3" s="1266"/>
      <c r="O3" s="1268"/>
      <c r="P3" s="1266"/>
      <c r="Q3" s="1268"/>
      <c r="R3" s="1267"/>
      <c r="S3" s="1267"/>
      <c r="T3" s="1267"/>
      <c r="U3" s="1223" t="s">
        <v>998</v>
      </c>
      <c r="V3" s="1267"/>
      <c r="W3" s="179"/>
    </row>
    <row r="4" spans="1:30" s="182" customFormat="1" ht="14.45" customHeight="1" x14ac:dyDescent="0.25">
      <c r="A4" s="162"/>
      <c r="B4" s="1224"/>
      <c r="C4" s="1225" t="s">
        <v>2861</v>
      </c>
      <c r="D4" s="1226"/>
      <c r="E4" s="1227"/>
      <c r="F4" s="1269"/>
      <c r="G4" s="1271"/>
      <c r="H4" s="1270"/>
      <c r="I4" s="1269"/>
      <c r="J4" s="1270"/>
      <c r="K4" s="1269"/>
      <c r="L4" s="1269"/>
      <c r="M4" s="1269"/>
      <c r="N4" s="1269"/>
      <c r="O4" s="1271"/>
      <c r="P4" s="1272"/>
      <c r="Q4" s="1272"/>
      <c r="R4" s="1269"/>
      <c r="S4" s="1269"/>
      <c r="T4" s="1269"/>
      <c r="U4" s="1229" t="s">
        <v>5</v>
      </c>
      <c r="V4" s="1272"/>
      <c r="W4" s="183"/>
      <c r="AD4" s="186"/>
    </row>
    <row r="5" spans="1:30" s="182" customFormat="1" ht="10.5" customHeight="1" x14ac:dyDescent="0.2">
      <c r="A5" s="162"/>
      <c r="B5" s="1227"/>
      <c r="C5" s="1230" t="s">
        <v>2862</v>
      </c>
      <c r="D5" s="1227"/>
      <c r="E5" s="1227"/>
      <c r="F5" s="1270"/>
      <c r="G5" s="1273"/>
      <c r="H5" s="1270"/>
      <c r="I5" s="1270"/>
      <c r="J5" s="1270"/>
      <c r="K5" s="1270"/>
      <c r="L5" s="1270"/>
      <c r="M5" s="1270"/>
      <c r="N5" s="1270"/>
      <c r="O5" s="1270"/>
      <c r="P5" s="1270"/>
      <c r="Q5" s="1270"/>
      <c r="R5" s="1269"/>
      <c r="S5" s="1269"/>
      <c r="T5" s="1269"/>
      <c r="U5" s="1233" t="s">
        <v>2863</v>
      </c>
      <c r="V5" s="1272"/>
      <c r="W5" s="183"/>
      <c r="AD5" s="170"/>
    </row>
    <row r="6" spans="1:30" s="180" customFormat="1" ht="17.100000000000001" hidden="1" customHeight="1" x14ac:dyDescent="0.25">
      <c r="A6" s="209"/>
      <c r="B6" s="1264"/>
      <c r="C6" s="1220" t="s">
        <v>2864</v>
      </c>
      <c r="D6" s="1265"/>
      <c r="E6" s="1264"/>
      <c r="F6" s="1266"/>
      <c r="G6" s="1280"/>
      <c r="H6" s="1267"/>
      <c r="I6" s="1266"/>
      <c r="J6" s="1267"/>
      <c r="K6" s="1266"/>
      <c r="L6" s="1266"/>
      <c r="M6" s="1266"/>
      <c r="N6" s="1266"/>
      <c r="O6" s="1274"/>
      <c r="P6" s="1266"/>
      <c r="Q6" s="1268"/>
      <c r="R6" s="1267"/>
      <c r="S6" s="1267"/>
      <c r="T6" s="1267"/>
      <c r="U6" s="1223" t="s">
        <v>1317</v>
      </c>
      <c r="V6" s="1267"/>
      <c r="W6" s="179"/>
    </row>
    <row r="7" spans="1:30" s="184" customFormat="1" ht="15" hidden="1" customHeight="1" x14ac:dyDescent="0.25">
      <c r="A7" s="162"/>
      <c r="B7" s="1224"/>
      <c r="C7" s="1225" t="s">
        <v>2865</v>
      </c>
      <c r="D7" s="1226"/>
      <c r="E7" s="1227"/>
      <c r="F7" s="1269"/>
      <c r="G7" s="1281"/>
      <c r="H7" s="1270"/>
      <c r="I7" s="1269"/>
      <c r="J7" s="1270"/>
      <c r="K7" s="1269"/>
      <c r="L7" s="1269"/>
      <c r="M7" s="1269"/>
      <c r="N7" s="1269"/>
      <c r="O7" s="1271"/>
      <c r="P7" s="1272"/>
      <c r="Q7" s="1272"/>
      <c r="R7" s="1269"/>
      <c r="S7" s="1269"/>
      <c r="T7" s="1269"/>
      <c r="U7" s="1229"/>
      <c r="V7" s="1272"/>
      <c r="W7" s="183"/>
      <c r="AD7" s="189"/>
    </row>
    <row r="8" spans="1:30" s="184" customFormat="1" ht="11.1" hidden="1" customHeight="1" x14ac:dyDescent="0.2">
      <c r="A8" s="162"/>
      <c r="B8" s="1227"/>
      <c r="C8" s="1230" t="s">
        <v>2866</v>
      </c>
      <c r="D8" s="1227"/>
      <c r="E8" s="1227"/>
      <c r="F8" s="1270"/>
      <c r="G8" s="1273"/>
      <c r="H8" s="1270"/>
      <c r="I8" s="1270"/>
      <c r="J8" s="1270"/>
      <c r="K8" s="1270"/>
      <c r="L8" s="1273"/>
      <c r="M8" s="1270"/>
      <c r="N8" s="1270"/>
      <c r="O8" s="1270"/>
      <c r="P8" s="1270"/>
      <c r="Q8" s="1270"/>
      <c r="R8" s="1269"/>
      <c r="S8" s="1269"/>
      <c r="T8" s="1269"/>
      <c r="U8" s="1233" t="s">
        <v>2867</v>
      </c>
      <c r="V8" s="1272"/>
      <c r="W8" s="183"/>
      <c r="AD8" s="171"/>
    </row>
    <row r="9" spans="1:30" s="171" customFormat="1" ht="3.95" customHeight="1" x14ac:dyDescent="0.2">
      <c r="A9" s="131"/>
      <c r="B9" s="1221"/>
      <c r="C9" s="1221"/>
      <c r="D9" s="1219"/>
      <c r="E9" s="1219"/>
      <c r="F9" s="1275"/>
      <c r="G9" s="1275"/>
      <c r="H9" s="1275"/>
      <c r="I9" s="1275"/>
      <c r="J9" s="1275"/>
      <c r="K9" s="1275"/>
      <c r="L9" s="1275"/>
      <c r="M9" s="1275"/>
      <c r="N9" s="1275"/>
      <c r="O9" s="1275"/>
      <c r="P9" s="1275"/>
      <c r="Q9" s="1275"/>
      <c r="R9" s="1277"/>
      <c r="S9" s="1277"/>
      <c r="T9" s="1277"/>
      <c r="U9" s="1277"/>
      <c r="V9" s="1277"/>
    </row>
    <row r="10" spans="1:30" s="419" customFormat="1" ht="3" customHeight="1" x14ac:dyDescent="0.15">
      <c r="A10" s="224"/>
      <c r="B10" s="227"/>
      <c r="C10" s="197"/>
      <c r="D10" s="227"/>
      <c r="E10" s="227"/>
      <c r="F10" s="233"/>
      <c r="G10" s="228"/>
      <c r="H10" s="228"/>
      <c r="I10" s="228"/>
      <c r="J10" s="227"/>
      <c r="K10" s="228"/>
      <c r="L10" s="228"/>
      <c r="M10" s="228"/>
      <c r="N10" s="228"/>
      <c r="O10" s="228"/>
      <c r="P10" s="228"/>
      <c r="Q10" s="228"/>
      <c r="R10" s="228"/>
      <c r="S10" s="233"/>
      <c r="T10" s="227"/>
      <c r="U10" s="227"/>
      <c r="V10" s="424"/>
    </row>
    <row r="11" spans="1:30" s="418" customFormat="1" ht="9" customHeight="1" x14ac:dyDescent="0.15">
      <c r="A11" s="95"/>
      <c r="B11" s="227"/>
      <c r="C11" s="197"/>
      <c r="D11" s="227"/>
      <c r="E11" s="234" t="s">
        <v>1315</v>
      </c>
      <c r="F11" s="233"/>
      <c r="G11" s="229"/>
      <c r="H11" s="229"/>
      <c r="I11" s="232"/>
      <c r="J11" s="234"/>
      <c r="K11" s="232"/>
      <c r="L11" s="232"/>
      <c r="M11" s="232"/>
      <c r="N11" s="232"/>
      <c r="O11" s="232"/>
      <c r="P11" s="232"/>
      <c r="Q11" s="232"/>
      <c r="R11" s="232"/>
      <c r="S11" s="232"/>
      <c r="T11" s="229"/>
      <c r="U11" s="10">
        <v>1</v>
      </c>
      <c r="V11" s="424"/>
    </row>
    <row r="12" spans="1:30" s="418" customFormat="1" ht="9" customHeight="1" x14ac:dyDescent="0.15">
      <c r="A12" s="95"/>
      <c r="B12" s="227"/>
      <c r="C12" s="197"/>
      <c r="D12" s="227"/>
      <c r="E12" s="234"/>
      <c r="F12" s="233"/>
      <c r="G12" s="229"/>
      <c r="H12" s="229"/>
      <c r="I12" s="232"/>
      <c r="J12" s="234"/>
      <c r="K12" s="232"/>
      <c r="L12" s="232"/>
      <c r="M12" s="232"/>
      <c r="N12" s="232"/>
      <c r="O12" s="232"/>
      <c r="P12" s="232"/>
      <c r="Q12" s="232"/>
      <c r="R12" s="232"/>
      <c r="S12" s="232"/>
      <c r="T12" s="229"/>
      <c r="U12" s="37" t="s">
        <v>1476</v>
      </c>
      <c r="V12" s="424"/>
    </row>
    <row r="13" spans="1:30" s="418" customFormat="1" ht="9.9499999999999993" customHeight="1" x14ac:dyDescent="0.15">
      <c r="A13" s="95"/>
      <c r="B13" s="227"/>
      <c r="C13" s="197" t="s">
        <v>1609</v>
      </c>
      <c r="D13" s="227"/>
      <c r="E13" s="607" t="s">
        <v>1278</v>
      </c>
      <c r="F13" s="234"/>
      <c r="G13" s="416"/>
      <c r="H13" s="416"/>
      <c r="I13" s="416"/>
      <c r="J13" s="607"/>
      <c r="K13" s="416"/>
      <c r="L13" s="416"/>
      <c r="M13" s="416"/>
      <c r="N13" s="416"/>
      <c r="O13" s="596"/>
      <c r="P13" s="416"/>
      <c r="Q13" s="416"/>
      <c r="R13" s="416"/>
      <c r="S13" s="416"/>
      <c r="T13" s="416" t="s">
        <v>1625</v>
      </c>
      <c r="U13" s="593">
        <v>1501364</v>
      </c>
      <c r="V13" s="424"/>
    </row>
    <row r="14" spans="1:30" s="418" customFormat="1" ht="3" customHeight="1" x14ac:dyDescent="0.15">
      <c r="A14" s="95"/>
      <c r="B14" s="227"/>
      <c r="C14" s="197"/>
      <c r="D14" s="227"/>
      <c r="E14" s="416"/>
      <c r="F14" s="234"/>
      <c r="G14" s="416"/>
      <c r="H14" s="416"/>
      <c r="I14" s="416"/>
      <c r="J14" s="416"/>
      <c r="K14" s="416"/>
      <c r="L14" s="416"/>
      <c r="M14" s="416"/>
      <c r="N14" s="416"/>
      <c r="O14" s="596"/>
      <c r="P14" s="416"/>
      <c r="Q14" s="416"/>
      <c r="R14" s="416"/>
      <c r="S14" s="416"/>
      <c r="T14" s="416"/>
      <c r="U14" s="594"/>
      <c r="V14" s="424"/>
    </row>
    <row r="15" spans="1:30" s="418" customFormat="1" ht="9" customHeight="1" x14ac:dyDescent="0.15">
      <c r="A15" s="95"/>
      <c r="B15" s="227"/>
      <c r="C15" s="197"/>
      <c r="D15" s="227"/>
      <c r="E15" s="607" t="s">
        <v>1368</v>
      </c>
      <c r="F15" s="234"/>
      <c r="G15" s="416"/>
      <c r="H15" s="416"/>
      <c r="I15" s="416"/>
      <c r="J15" s="607"/>
      <c r="K15" s="416"/>
      <c r="L15" s="416"/>
      <c r="M15" s="416"/>
      <c r="N15" s="416"/>
      <c r="O15" s="596"/>
      <c r="P15" s="416"/>
      <c r="Q15" s="416"/>
      <c r="R15" s="416"/>
      <c r="S15" s="416"/>
      <c r="T15" s="416"/>
      <c r="U15" s="594"/>
      <c r="V15" s="424"/>
    </row>
    <row r="16" spans="1:30" s="418" customFormat="1" ht="9" customHeight="1" x14ac:dyDescent="0.15">
      <c r="A16" s="95"/>
      <c r="B16" s="227"/>
      <c r="C16" s="197" t="s">
        <v>123</v>
      </c>
      <c r="D16" s="227"/>
      <c r="E16" s="583" t="s">
        <v>1539</v>
      </c>
      <c r="F16" s="227"/>
      <c r="G16" s="227"/>
      <c r="H16" s="416"/>
      <c r="I16" s="416"/>
      <c r="J16" s="583"/>
      <c r="K16" s="416"/>
      <c r="L16" s="416"/>
      <c r="M16" s="416"/>
      <c r="N16" s="416"/>
      <c r="O16" s="596"/>
      <c r="P16" s="416"/>
      <c r="Q16" s="416"/>
      <c r="R16" s="416"/>
      <c r="S16" s="416"/>
      <c r="T16" s="416" t="s">
        <v>1625</v>
      </c>
      <c r="U16" s="593">
        <v>24363</v>
      </c>
      <c r="V16" s="424"/>
    </row>
    <row r="17" spans="1:22" s="418" customFormat="1" ht="9" customHeight="1" x14ac:dyDescent="0.15">
      <c r="A17" s="95"/>
      <c r="B17" s="227"/>
      <c r="C17" s="197" t="s">
        <v>124</v>
      </c>
      <c r="D17" s="227"/>
      <c r="E17" s="583" t="s">
        <v>2204</v>
      </c>
      <c r="F17" s="227"/>
      <c r="G17" s="227"/>
      <c r="H17" s="416"/>
      <c r="I17" s="416"/>
      <c r="J17" s="583"/>
      <c r="K17" s="416"/>
      <c r="L17" s="416"/>
      <c r="M17" s="416"/>
      <c r="N17" s="416"/>
      <c r="O17" s="596"/>
      <c r="P17" s="416"/>
      <c r="Q17" s="416"/>
      <c r="R17" s="416"/>
      <c r="S17" s="416"/>
      <c r="T17" s="416" t="s">
        <v>1625</v>
      </c>
      <c r="U17" s="593"/>
      <c r="V17" s="424"/>
    </row>
    <row r="18" spans="1:22" s="418" customFormat="1" ht="9" customHeight="1" x14ac:dyDescent="0.15">
      <c r="A18" s="95"/>
      <c r="B18" s="227"/>
      <c r="C18" s="197" t="s">
        <v>125</v>
      </c>
      <c r="D18" s="227"/>
      <c r="E18" s="583" t="s">
        <v>848</v>
      </c>
      <c r="F18" s="227"/>
      <c r="G18" s="227"/>
      <c r="H18" s="416"/>
      <c r="I18" s="416"/>
      <c r="J18" s="583"/>
      <c r="K18" s="416"/>
      <c r="L18" s="416"/>
      <c r="M18" s="416"/>
      <c r="N18" s="416"/>
      <c r="O18" s="596"/>
      <c r="P18" s="416"/>
      <c r="Q18" s="416"/>
      <c r="R18" s="416"/>
      <c r="S18" s="416"/>
      <c r="T18" s="416" t="s">
        <v>1625</v>
      </c>
      <c r="U18" s="593"/>
      <c r="V18" s="424"/>
    </row>
    <row r="19" spans="1:22" s="418" customFormat="1" ht="9" customHeight="1" x14ac:dyDescent="0.15">
      <c r="A19" s="95"/>
      <c r="B19" s="227"/>
      <c r="C19" s="197" t="s">
        <v>126</v>
      </c>
      <c r="D19" s="227"/>
      <c r="E19" s="583" t="s">
        <v>1951</v>
      </c>
      <c r="F19" s="227"/>
      <c r="G19" s="227"/>
      <c r="H19" s="416"/>
      <c r="I19" s="416"/>
      <c r="J19" s="583"/>
      <c r="K19" s="416"/>
      <c r="L19" s="416"/>
      <c r="M19" s="416"/>
      <c r="N19" s="416"/>
      <c r="O19" s="596"/>
      <c r="P19" s="416"/>
      <c r="Q19" s="416"/>
      <c r="R19" s="416"/>
      <c r="S19" s="416"/>
      <c r="T19" s="416" t="s">
        <v>1625</v>
      </c>
      <c r="U19" s="593"/>
      <c r="V19" s="424"/>
    </row>
    <row r="20" spans="1:22" s="418" customFormat="1" ht="9" customHeight="1" x14ac:dyDescent="0.15">
      <c r="A20" s="95"/>
      <c r="B20" s="227"/>
      <c r="C20" s="197" t="s">
        <v>1674</v>
      </c>
      <c r="D20" s="227"/>
      <c r="E20" s="583" t="s">
        <v>439</v>
      </c>
      <c r="F20" s="227"/>
      <c r="G20" s="227"/>
      <c r="H20" s="416"/>
      <c r="I20" s="416"/>
      <c r="J20" s="583"/>
      <c r="K20" s="416"/>
      <c r="L20" s="416"/>
      <c r="M20" s="416"/>
      <c r="N20" s="416"/>
      <c r="O20" s="596"/>
      <c r="P20" s="416"/>
      <c r="Q20" s="416"/>
      <c r="R20" s="416"/>
      <c r="S20" s="416"/>
      <c r="T20" s="416" t="s">
        <v>1625</v>
      </c>
      <c r="U20" s="593"/>
      <c r="V20" s="424"/>
    </row>
    <row r="21" spans="1:22" s="418" customFormat="1" ht="9" customHeight="1" x14ac:dyDescent="0.15">
      <c r="A21" s="95"/>
      <c r="B21" s="227"/>
      <c r="C21" s="197" t="s">
        <v>240</v>
      </c>
      <c r="D21" s="227"/>
      <c r="E21" s="583" t="s">
        <v>605</v>
      </c>
      <c r="F21" s="227"/>
      <c r="G21" s="227"/>
      <c r="H21" s="416"/>
      <c r="I21" s="416"/>
      <c r="J21" s="583"/>
      <c r="K21" s="416"/>
      <c r="L21" s="416"/>
      <c r="M21" s="416"/>
      <c r="N21" s="416"/>
      <c r="O21" s="596"/>
      <c r="P21" s="416"/>
      <c r="Q21" s="416"/>
      <c r="R21" s="416"/>
      <c r="S21" s="416"/>
      <c r="T21" s="416" t="s">
        <v>1625</v>
      </c>
      <c r="U21" s="593">
        <v>128598</v>
      </c>
      <c r="V21" s="424"/>
    </row>
    <row r="22" spans="1:22" s="418" customFormat="1" ht="9.6" customHeight="1" x14ac:dyDescent="0.15">
      <c r="A22" s="95"/>
      <c r="B22" s="227"/>
      <c r="C22" s="197" t="s">
        <v>1610</v>
      </c>
      <c r="D22" s="227"/>
      <c r="E22" s="234"/>
      <c r="F22" s="234"/>
      <c r="G22" s="234"/>
      <c r="H22" s="416"/>
      <c r="I22" s="416"/>
      <c r="J22" s="234"/>
      <c r="K22" s="416"/>
      <c r="L22" s="416"/>
      <c r="M22" s="416"/>
      <c r="N22" s="416"/>
      <c r="O22" s="596"/>
      <c r="P22" s="416"/>
      <c r="Q22" s="416"/>
      <c r="R22" s="353" t="s">
        <v>796</v>
      </c>
      <c r="S22" s="353" t="s">
        <v>1682</v>
      </c>
      <c r="T22" s="353"/>
      <c r="U22" s="595">
        <v>152961</v>
      </c>
      <c r="V22" s="424"/>
    </row>
    <row r="23" spans="1:22" s="423" customFormat="1" ht="9" customHeight="1" x14ac:dyDescent="0.15">
      <c r="A23" s="95"/>
      <c r="B23" s="234"/>
      <c r="C23" s="197"/>
      <c r="D23" s="234"/>
      <c r="E23" s="607" t="s">
        <v>606</v>
      </c>
      <c r="F23" s="234"/>
      <c r="G23" s="227"/>
      <c r="H23" s="416"/>
      <c r="I23" s="416"/>
      <c r="J23" s="607"/>
      <c r="K23" s="416"/>
      <c r="L23" s="416"/>
      <c r="M23" s="416"/>
      <c r="N23" s="416"/>
      <c r="O23" s="596"/>
      <c r="P23" s="416"/>
      <c r="Q23" s="416"/>
      <c r="R23" s="416"/>
      <c r="S23" s="416"/>
      <c r="T23" s="416"/>
      <c r="U23" s="594"/>
      <c r="V23" s="433"/>
    </row>
    <row r="24" spans="1:22" s="418" customFormat="1" ht="9" customHeight="1" x14ac:dyDescent="0.15">
      <c r="A24" s="95"/>
      <c r="B24" s="227"/>
      <c r="C24" s="197" t="s">
        <v>1676</v>
      </c>
      <c r="D24" s="227"/>
      <c r="E24" s="583" t="s">
        <v>585</v>
      </c>
      <c r="F24" s="227"/>
      <c r="G24" s="227"/>
      <c r="H24" s="416"/>
      <c r="I24" s="416"/>
      <c r="J24" s="583"/>
      <c r="K24" s="416"/>
      <c r="L24" s="416"/>
      <c r="M24" s="416"/>
      <c r="N24" s="416"/>
      <c r="O24" s="596"/>
      <c r="P24" s="416"/>
      <c r="Q24" s="416"/>
      <c r="R24" s="416"/>
      <c r="S24" s="416"/>
      <c r="T24" s="416" t="s">
        <v>1625</v>
      </c>
      <c r="U24" s="593">
        <v>171375</v>
      </c>
      <c r="V24" s="424"/>
    </row>
    <row r="25" spans="1:22" s="418" customFormat="1" ht="9" customHeight="1" x14ac:dyDescent="0.15">
      <c r="A25" s="95"/>
      <c r="B25" s="227"/>
      <c r="C25" s="197" t="s">
        <v>1677</v>
      </c>
      <c r="D25" s="227"/>
      <c r="E25" s="583" t="s">
        <v>1821</v>
      </c>
      <c r="F25" s="227"/>
      <c r="G25" s="227"/>
      <c r="H25" s="416"/>
      <c r="I25" s="416"/>
      <c r="J25" s="583"/>
      <c r="K25" s="416"/>
      <c r="L25" s="416"/>
      <c r="M25" s="416"/>
      <c r="N25" s="416"/>
      <c r="O25" s="596"/>
      <c r="P25" s="416"/>
      <c r="Q25" s="416"/>
      <c r="R25" s="416"/>
      <c r="S25" s="416"/>
      <c r="T25" s="416" t="s">
        <v>1625</v>
      </c>
      <c r="U25" s="593">
        <v>91763</v>
      </c>
      <c r="V25" s="424"/>
    </row>
    <row r="26" spans="1:22" s="418" customFormat="1" ht="9" customHeight="1" x14ac:dyDescent="0.15">
      <c r="A26" s="95"/>
      <c r="B26" s="227"/>
      <c r="C26" s="197" t="s">
        <v>1678</v>
      </c>
      <c r="D26" s="227"/>
      <c r="E26" s="583" t="s">
        <v>890</v>
      </c>
      <c r="F26" s="227"/>
      <c r="G26" s="227"/>
      <c r="H26" s="416"/>
      <c r="I26" s="416"/>
      <c r="J26" s="583"/>
      <c r="K26" s="416"/>
      <c r="L26" s="416"/>
      <c r="M26" s="416"/>
      <c r="N26" s="416"/>
      <c r="O26" s="596"/>
      <c r="P26" s="416"/>
      <c r="Q26" s="416"/>
      <c r="R26" s="416"/>
      <c r="S26" s="416"/>
      <c r="T26" s="416" t="s">
        <v>1625</v>
      </c>
      <c r="U26" s="593">
        <v>166140</v>
      </c>
      <c r="V26" s="424"/>
    </row>
    <row r="27" spans="1:22" s="418" customFormat="1" ht="9" customHeight="1" x14ac:dyDescent="0.15">
      <c r="A27" s="95"/>
      <c r="B27" s="227"/>
      <c r="C27" s="197" t="s">
        <v>1770</v>
      </c>
      <c r="D27" s="227"/>
      <c r="E27" s="583" t="s">
        <v>256</v>
      </c>
      <c r="F27" s="227"/>
      <c r="G27" s="227"/>
      <c r="H27" s="416"/>
      <c r="I27" s="416"/>
      <c r="J27" s="583"/>
      <c r="K27" s="416"/>
      <c r="L27" s="416"/>
      <c r="M27" s="416"/>
      <c r="N27" s="416"/>
      <c r="O27" s="596"/>
      <c r="P27" s="416"/>
      <c r="Q27" s="416"/>
      <c r="R27" s="416"/>
      <c r="S27" s="416"/>
      <c r="T27" s="416" t="s">
        <v>1625</v>
      </c>
      <c r="U27" s="593">
        <v>110011</v>
      </c>
      <c r="V27" s="424"/>
    </row>
    <row r="28" spans="1:22" s="418" customFormat="1" ht="9" customHeight="1" x14ac:dyDescent="0.15">
      <c r="A28" s="95"/>
      <c r="B28" s="227"/>
      <c r="C28" s="197" t="s">
        <v>239</v>
      </c>
      <c r="D28" s="227"/>
      <c r="E28" s="583" t="s">
        <v>2700</v>
      </c>
      <c r="F28" s="227"/>
      <c r="G28" s="227"/>
      <c r="H28" s="416"/>
      <c r="I28" s="416"/>
      <c r="J28" s="583"/>
      <c r="K28" s="416"/>
      <c r="L28" s="416"/>
      <c r="M28" s="416"/>
      <c r="N28" s="416"/>
      <c r="O28" s="596"/>
      <c r="P28" s="416"/>
      <c r="Q28" s="416"/>
      <c r="R28" s="416"/>
      <c r="S28" s="416"/>
      <c r="T28" s="416" t="s">
        <v>1625</v>
      </c>
      <c r="U28" s="593">
        <v>95797</v>
      </c>
      <c r="V28" s="424"/>
    </row>
    <row r="29" spans="1:22" s="418" customFormat="1" ht="9.6" customHeight="1" x14ac:dyDescent="0.15">
      <c r="A29" s="95"/>
      <c r="B29" s="227"/>
      <c r="C29" s="197" t="s">
        <v>924</v>
      </c>
      <c r="D29" s="227"/>
      <c r="E29" s="227"/>
      <c r="F29" s="227"/>
      <c r="G29" s="227"/>
      <c r="H29" s="416"/>
      <c r="I29" s="416"/>
      <c r="J29" s="227"/>
      <c r="K29" s="416"/>
      <c r="L29" s="416"/>
      <c r="M29" s="416"/>
      <c r="N29" s="416"/>
      <c r="O29" s="596"/>
      <c r="P29" s="416"/>
      <c r="Q29" s="416"/>
      <c r="R29" s="353" t="s">
        <v>796</v>
      </c>
      <c r="S29" s="353" t="s">
        <v>1682</v>
      </c>
      <c r="T29" s="353"/>
      <c r="U29" s="595">
        <v>443492</v>
      </c>
      <c r="V29" s="424"/>
    </row>
    <row r="30" spans="1:22" s="423" customFormat="1" ht="9" customHeight="1" x14ac:dyDescent="0.15">
      <c r="A30" s="95"/>
      <c r="B30" s="234"/>
      <c r="C30" s="197"/>
      <c r="D30" s="234"/>
      <c r="E30" s="607" t="s">
        <v>1979</v>
      </c>
      <c r="F30" s="227"/>
      <c r="G30" s="227"/>
      <c r="H30" s="416"/>
      <c r="I30" s="416"/>
      <c r="J30" s="583"/>
      <c r="K30" s="416"/>
      <c r="L30" s="416"/>
      <c r="M30" s="416"/>
      <c r="N30" s="416"/>
      <c r="O30" s="596"/>
      <c r="P30" s="416"/>
      <c r="Q30" s="416"/>
      <c r="R30" s="416"/>
      <c r="S30" s="416"/>
      <c r="T30" s="416"/>
      <c r="U30" s="594"/>
      <c r="V30" s="433"/>
    </row>
    <row r="31" spans="1:22" s="418" customFormat="1" ht="9" customHeight="1" x14ac:dyDescent="0.15">
      <c r="A31" s="95"/>
      <c r="B31" s="227"/>
      <c r="C31" s="197" t="s">
        <v>242</v>
      </c>
      <c r="D31" s="227"/>
      <c r="E31" s="583" t="s">
        <v>1539</v>
      </c>
      <c r="F31" s="227"/>
      <c r="G31" s="227"/>
      <c r="H31" s="227"/>
      <c r="I31" s="416"/>
      <c r="J31" s="583"/>
      <c r="K31" s="416"/>
      <c r="L31" s="416"/>
      <c r="M31" s="416"/>
      <c r="N31" s="416"/>
      <c r="O31" s="596"/>
      <c r="P31" s="416"/>
      <c r="Q31" s="416"/>
      <c r="R31" s="416"/>
      <c r="S31" s="416"/>
      <c r="T31" s="416" t="s">
        <v>1625</v>
      </c>
      <c r="U31" s="593"/>
      <c r="V31" s="424"/>
    </row>
    <row r="32" spans="1:22" s="418" customFormat="1" ht="9" customHeight="1" x14ac:dyDescent="0.15">
      <c r="A32" s="95"/>
      <c r="B32" s="227"/>
      <c r="C32" s="197" t="s">
        <v>1680</v>
      </c>
      <c r="D32" s="227"/>
      <c r="E32" s="583" t="s">
        <v>2204</v>
      </c>
      <c r="F32" s="227"/>
      <c r="G32" s="227"/>
      <c r="H32" s="227"/>
      <c r="I32" s="416"/>
      <c r="J32" s="583"/>
      <c r="K32" s="416"/>
      <c r="L32" s="416"/>
      <c r="M32" s="416"/>
      <c r="N32" s="416"/>
      <c r="O32" s="596"/>
      <c r="P32" s="416"/>
      <c r="Q32" s="416"/>
      <c r="R32" s="416"/>
      <c r="S32" s="416"/>
      <c r="T32" s="416" t="s">
        <v>1625</v>
      </c>
      <c r="U32" s="593"/>
      <c r="V32" s="424"/>
    </row>
    <row r="33" spans="1:22" s="418" customFormat="1" ht="9" customHeight="1" x14ac:dyDescent="0.15">
      <c r="A33" s="95"/>
      <c r="B33" s="227"/>
      <c r="C33" s="197" t="s">
        <v>243</v>
      </c>
      <c r="D33" s="227"/>
      <c r="E33" s="583" t="s">
        <v>2689</v>
      </c>
      <c r="F33" s="227"/>
      <c r="G33" s="227"/>
      <c r="H33" s="227"/>
      <c r="I33" s="416"/>
      <c r="J33" s="583"/>
      <c r="K33" s="416"/>
      <c r="L33" s="416"/>
      <c r="M33" s="416"/>
      <c r="N33" s="416"/>
      <c r="O33" s="596"/>
      <c r="P33" s="416"/>
      <c r="Q33" s="416"/>
      <c r="R33" s="416"/>
      <c r="S33" s="416"/>
      <c r="T33" s="416" t="s">
        <v>1625</v>
      </c>
      <c r="U33" s="593"/>
      <c r="V33" s="424"/>
    </row>
    <row r="34" spans="1:22" s="418" customFormat="1" ht="9" customHeight="1" x14ac:dyDescent="0.15">
      <c r="A34" s="95"/>
      <c r="B34" s="227"/>
      <c r="C34" s="197" t="s">
        <v>1166</v>
      </c>
      <c r="D34" s="227"/>
      <c r="E34" s="583" t="s">
        <v>38</v>
      </c>
      <c r="F34" s="227"/>
      <c r="G34" s="227"/>
      <c r="H34" s="227"/>
      <c r="I34" s="416"/>
      <c r="J34" s="583"/>
      <c r="K34" s="416"/>
      <c r="L34" s="416"/>
      <c r="M34" s="416"/>
      <c r="N34" s="416"/>
      <c r="O34" s="596"/>
      <c r="P34" s="416"/>
      <c r="Q34" s="416"/>
      <c r="R34" s="416"/>
      <c r="S34" s="416"/>
      <c r="T34" s="416" t="s">
        <v>1625</v>
      </c>
      <c r="U34" s="593"/>
      <c r="V34" s="424"/>
    </row>
    <row r="35" spans="1:22" s="418" customFormat="1" ht="9" customHeight="1" x14ac:dyDescent="0.15">
      <c r="A35" s="95"/>
      <c r="B35" s="227"/>
      <c r="C35" s="197" t="s">
        <v>505</v>
      </c>
      <c r="D35" s="227"/>
      <c r="E35" s="583" t="s">
        <v>1369</v>
      </c>
      <c r="F35" s="227"/>
      <c r="G35" s="227"/>
      <c r="H35" s="227"/>
      <c r="I35" s="227"/>
      <c r="J35" s="583"/>
      <c r="K35" s="227"/>
      <c r="L35" s="227"/>
      <c r="M35" s="227"/>
      <c r="N35" s="227"/>
      <c r="O35" s="532" t="s">
        <v>2822</v>
      </c>
      <c r="P35" s="227" t="s">
        <v>247</v>
      </c>
      <c r="Q35" s="416"/>
      <c r="R35" s="227"/>
      <c r="S35" s="416"/>
      <c r="T35" s="416" t="s">
        <v>1625</v>
      </c>
      <c r="U35" s="593">
        <v>358895</v>
      </c>
      <c r="V35" s="424"/>
    </row>
    <row r="36" spans="1:22" s="418" customFormat="1" ht="9.6" customHeight="1" x14ac:dyDescent="0.15">
      <c r="A36" s="95"/>
      <c r="B36" s="227"/>
      <c r="C36" s="197" t="s">
        <v>332</v>
      </c>
      <c r="D36" s="227"/>
      <c r="E36" s="227"/>
      <c r="F36" s="227"/>
      <c r="G36" s="227"/>
      <c r="H36" s="416"/>
      <c r="I36" s="416"/>
      <c r="J36" s="227"/>
      <c r="K36" s="416"/>
      <c r="L36" s="416"/>
      <c r="M36" s="416"/>
      <c r="N36" s="416"/>
      <c r="O36" s="596"/>
      <c r="P36" s="416"/>
      <c r="Q36" s="416"/>
      <c r="R36" s="353" t="s">
        <v>796</v>
      </c>
      <c r="S36" s="353" t="s">
        <v>1682</v>
      </c>
      <c r="T36" s="353"/>
      <c r="U36" s="595">
        <v>358895</v>
      </c>
      <c r="V36" s="424"/>
    </row>
    <row r="37" spans="1:22" s="418" customFormat="1" ht="3" customHeight="1" x14ac:dyDescent="0.15">
      <c r="A37" s="95"/>
      <c r="B37" s="227"/>
      <c r="C37" s="197"/>
      <c r="D37" s="227"/>
      <c r="E37" s="416"/>
      <c r="F37" s="234"/>
      <c r="G37" s="416"/>
      <c r="H37" s="416"/>
      <c r="I37" s="416"/>
      <c r="J37" s="416"/>
      <c r="K37" s="416"/>
      <c r="L37" s="416"/>
      <c r="M37" s="416"/>
      <c r="N37" s="416"/>
      <c r="O37" s="596"/>
      <c r="P37" s="416"/>
      <c r="Q37" s="416"/>
      <c r="R37" s="416"/>
      <c r="S37" s="416"/>
      <c r="T37" s="416"/>
      <c r="U37" s="594"/>
      <c r="V37" s="424"/>
    </row>
    <row r="38" spans="1:22" s="423" customFormat="1" ht="9" customHeight="1" x14ac:dyDescent="0.15">
      <c r="A38" s="95"/>
      <c r="B38" s="234"/>
      <c r="C38" s="197"/>
      <c r="D38" s="234"/>
      <c r="E38" s="607" t="s">
        <v>2483</v>
      </c>
      <c r="F38" s="227"/>
      <c r="G38" s="227"/>
      <c r="H38" s="416"/>
      <c r="I38" s="416"/>
      <c r="J38" s="583"/>
      <c r="K38" s="416"/>
      <c r="L38" s="416"/>
      <c r="M38" s="416"/>
      <c r="N38" s="416"/>
      <c r="O38" s="596"/>
      <c r="P38" s="416"/>
      <c r="Q38" s="416"/>
      <c r="R38" s="416"/>
      <c r="S38" s="416"/>
      <c r="T38" s="416"/>
      <c r="U38" s="594"/>
      <c r="V38" s="433"/>
    </row>
    <row r="39" spans="1:22" s="418" customFormat="1" ht="9" customHeight="1" x14ac:dyDescent="0.15">
      <c r="A39" s="95"/>
      <c r="B39" s="227"/>
      <c r="C39" s="197" t="s">
        <v>1336</v>
      </c>
      <c r="D39" s="227"/>
      <c r="E39" s="583" t="s">
        <v>514</v>
      </c>
      <c r="F39" s="227"/>
      <c r="G39" s="227"/>
      <c r="H39" s="416"/>
      <c r="I39" s="416"/>
      <c r="J39" s="583"/>
      <c r="K39" s="416"/>
      <c r="L39" s="416"/>
      <c r="M39" s="416"/>
      <c r="N39" s="416"/>
      <c r="O39" s="596"/>
      <c r="P39" s="416"/>
      <c r="Q39" s="416"/>
      <c r="R39" s="416"/>
      <c r="S39" s="416"/>
      <c r="T39" s="416" t="s">
        <v>1625</v>
      </c>
      <c r="U39" s="593"/>
      <c r="V39" s="424"/>
    </row>
    <row r="40" spans="1:22" s="418" customFormat="1" ht="9" customHeight="1" x14ac:dyDescent="0.15">
      <c r="A40" s="95"/>
      <c r="B40" s="227"/>
      <c r="C40" s="197" t="s">
        <v>1337</v>
      </c>
      <c r="D40" s="227"/>
      <c r="E40" s="583" t="s">
        <v>506</v>
      </c>
      <c r="F40" s="227"/>
      <c r="G40" s="227"/>
      <c r="H40" s="416"/>
      <c r="I40" s="416"/>
      <c r="J40" s="583"/>
      <c r="K40" s="416"/>
      <c r="L40" s="416"/>
      <c r="M40" s="416"/>
      <c r="N40" s="416"/>
      <c r="O40" s="596"/>
      <c r="P40" s="416"/>
      <c r="Q40" s="416"/>
      <c r="R40" s="416"/>
      <c r="S40" s="416"/>
      <c r="T40" s="416" t="s">
        <v>1625</v>
      </c>
      <c r="U40" s="593"/>
      <c r="V40" s="424"/>
    </row>
    <row r="41" spans="1:22" s="418" customFormat="1" ht="9" customHeight="1" x14ac:dyDescent="0.15">
      <c r="A41" s="95"/>
      <c r="B41" s="227"/>
      <c r="C41" s="197" t="s">
        <v>1338</v>
      </c>
      <c r="D41" s="227"/>
      <c r="E41" s="583" t="s">
        <v>507</v>
      </c>
      <c r="F41" s="227"/>
      <c r="G41" s="227"/>
      <c r="H41" s="416"/>
      <c r="I41" s="416"/>
      <c r="J41" s="583"/>
      <c r="K41" s="416"/>
      <c r="L41" s="416"/>
      <c r="M41" s="416"/>
      <c r="N41" s="416"/>
      <c r="O41" s="596"/>
      <c r="P41" s="416"/>
      <c r="Q41" s="416"/>
      <c r="R41" s="416"/>
      <c r="S41" s="416"/>
      <c r="T41" s="416" t="s">
        <v>1625</v>
      </c>
      <c r="U41" s="593"/>
      <c r="V41" s="424"/>
    </row>
    <row r="42" spans="1:22" s="418" customFormat="1" ht="9" customHeight="1" x14ac:dyDescent="0.15">
      <c r="A42" s="95"/>
      <c r="B42" s="227"/>
      <c r="C42" s="197" t="s">
        <v>1339</v>
      </c>
      <c r="D42" s="227"/>
      <c r="E42" s="583" t="s">
        <v>2203</v>
      </c>
      <c r="F42" s="227"/>
      <c r="G42" s="227"/>
      <c r="H42" s="416"/>
      <c r="I42" s="416"/>
      <c r="J42" s="583"/>
      <c r="K42" s="416"/>
      <c r="L42" s="416"/>
      <c r="M42" s="416"/>
      <c r="N42" s="416"/>
      <c r="O42" s="596"/>
      <c r="P42" s="416"/>
      <c r="Q42" s="416"/>
      <c r="R42" s="416"/>
      <c r="S42" s="416"/>
      <c r="T42" s="416" t="s">
        <v>1625</v>
      </c>
      <c r="U42" s="593"/>
      <c r="V42" s="424"/>
    </row>
    <row r="43" spans="1:22" s="418" customFormat="1" ht="9" customHeight="1" x14ac:dyDescent="0.15">
      <c r="A43" s="95"/>
      <c r="B43" s="227"/>
      <c r="C43" s="197" t="s">
        <v>690</v>
      </c>
      <c r="D43" s="227"/>
      <c r="E43" s="583" t="s">
        <v>2482</v>
      </c>
      <c r="F43" s="227"/>
      <c r="G43" s="227"/>
      <c r="H43" s="416"/>
      <c r="I43" s="416"/>
      <c r="J43" s="583"/>
      <c r="K43" s="416"/>
      <c r="L43" s="416"/>
      <c r="M43" s="416"/>
      <c r="N43" s="416"/>
      <c r="O43" s="596"/>
      <c r="P43" s="416"/>
      <c r="Q43" s="416"/>
      <c r="R43" s="416"/>
      <c r="S43" s="416"/>
      <c r="T43" s="416" t="s">
        <v>1625</v>
      </c>
      <c r="U43" s="593"/>
      <c r="V43" s="424"/>
    </row>
    <row r="44" spans="1:22" s="418" customFormat="1" ht="9" customHeight="1" x14ac:dyDescent="0.15">
      <c r="A44" s="95"/>
      <c r="B44" s="227"/>
      <c r="C44" s="197" t="s">
        <v>629</v>
      </c>
      <c r="D44" s="227"/>
      <c r="E44" s="583" t="s">
        <v>1369</v>
      </c>
      <c r="F44" s="227"/>
      <c r="G44" s="227"/>
      <c r="H44" s="227"/>
      <c r="I44" s="227"/>
      <c r="J44" s="583"/>
      <c r="K44" s="227"/>
      <c r="L44" s="227"/>
      <c r="M44" s="227"/>
      <c r="N44" s="227"/>
      <c r="O44" s="532"/>
      <c r="P44" s="227" t="s">
        <v>247</v>
      </c>
      <c r="Q44" s="416"/>
      <c r="R44" s="227"/>
      <c r="S44" s="416"/>
      <c r="T44" s="416" t="s">
        <v>1625</v>
      </c>
      <c r="U44" s="593"/>
      <c r="V44" s="424"/>
    </row>
    <row r="45" spans="1:22" s="418" customFormat="1" ht="9.6" customHeight="1" x14ac:dyDescent="0.15">
      <c r="A45" s="95"/>
      <c r="B45" s="227"/>
      <c r="C45" s="197" t="s">
        <v>1779</v>
      </c>
      <c r="D45" s="227"/>
      <c r="E45" s="227"/>
      <c r="F45" s="227"/>
      <c r="G45" s="227"/>
      <c r="H45" s="416"/>
      <c r="I45" s="416"/>
      <c r="J45" s="227"/>
      <c r="K45" s="416"/>
      <c r="L45" s="416"/>
      <c r="M45" s="416"/>
      <c r="N45" s="416"/>
      <c r="O45" s="596"/>
      <c r="P45" s="416"/>
      <c r="Q45" s="416"/>
      <c r="R45" s="353" t="s">
        <v>796</v>
      </c>
      <c r="S45" s="353" t="s">
        <v>1682</v>
      </c>
      <c r="T45" s="353"/>
      <c r="U45" s="595">
        <v>0</v>
      </c>
      <c r="V45" s="424"/>
    </row>
    <row r="46" spans="1:22" s="418" customFormat="1" ht="3" customHeight="1" x14ac:dyDescent="0.15">
      <c r="A46" s="95"/>
      <c r="B46" s="227"/>
      <c r="C46" s="197"/>
      <c r="D46" s="227"/>
      <c r="E46" s="416"/>
      <c r="F46" s="234"/>
      <c r="G46" s="416"/>
      <c r="H46" s="416"/>
      <c r="I46" s="416"/>
      <c r="J46" s="416"/>
      <c r="K46" s="416"/>
      <c r="L46" s="416"/>
      <c r="M46" s="416"/>
      <c r="N46" s="416"/>
      <c r="O46" s="596"/>
      <c r="P46" s="416"/>
      <c r="Q46" s="416"/>
      <c r="R46" s="416"/>
      <c r="S46" s="416"/>
      <c r="T46" s="416"/>
      <c r="U46" s="594"/>
      <c r="V46" s="424"/>
    </row>
    <row r="47" spans="1:22" s="418" customFormat="1" ht="9" customHeight="1" x14ac:dyDescent="0.15">
      <c r="A47" s="95"/>
      <c r="B47" s="227"/>
      <c r="C47" s="197"/>
      <c r="D47" s="227"/>
      <c r="E47" s="607" t="s">
        <v>2059</v>
      </c>
      <c r="F47" s="234"/>
      <c r="G47" s="227"/>
      <c r="H47" s="416"/>
      <c r="I47" s="416"/>
      <c r="J47" s="607"/>
      <c r="K47" s="416"/>
      <c r="L47" s="416"/>
      <c r="M47" s="416"/>
      <c r="N47" s="416"/>
      <c r="O47" s="596"/>
      <c r="P47" s="416"/>
      <c r="Q47" s="416"/>
      <c r="R47" s="353"/>
      <c r="S47" s="353"/>
      <c r="T47" s="416"/>
      <c r="U47" s="594"/>
      <c r="V47" s="424"/>
    </row>
    <row r="48" spans="1:22" s="423" customFormat="1" ht="9" customHeight="1" x14ac:dyDescent="0.15">
      <c r="A48" s="95"/>
      <c r="B48" s="234"/>
      <c r="C48" s="197" t="s">
        <v>1167</v>
      </c>
      <c r="D48" s="234"/>
      <c r="E48" s="583" t="s">
        <v>1213</v>
      </c>
      <c r="F48" s="227"/>
      <c r="G48" s="227"/>
      <c r="H48" s="416"/>
      <c r="I48" s="416"/>
      <c r="J48" s="583"/>
      <c r="K48" s="416"/>
      <c r="L48" s="416"/>
      <c r="M48" s="416"/>
      <c r="N48" s="416"/>
      <c r="O48" s="596"/>
      <c r="P48" s="416"/>
      <c r="Q48" s="416"/>
      <c r="R48" s="416"/>
      <c r="S48" s="416"/>
      <c r="T48" s="416" t="s">
        <v>1625</v>
      </c>
      <c r="U48" s="593"/>
      <c r="V48" s="433"/>
    </row>
    <row r="49" spans="1:22" s="423" customFormat="1" ht="9" customHeight="1" x14ac:dyDescent="0.15">
      <c r="A49" s="95"/>
      <c r="B49" s="234"/>
      <c r="C49" s="197" t="s">
        <v>1778</v>
      </c>
      <c r="D49" s="234"/>
      <c r="E49" s="583" t="s">
        <v>1890</v>
      </c>
      <c r="F49" s="227"/>
      <c r="G49" s="227"/>
      <c r="H49" s="416"/>
      <c r="I49" s="416"/>
      <c r="J49" s="583"/>
      <c r="K49" s="416"/>
      <c r="L49" s="416"/>
      <c r="M49" s="416"/>
      <c r="N49" s="416"/>
      <c r="O49" s="596"/>
      <c r="P49" s="416"/>
      <c r="Q49" s="416"/>
      <c r="R49" s="416"/>
      <c r="S49" s="416"/>
      <c r="T49" s="416" t="s">
        <v>1625</v>
      </c>
      <c r="U49" s="593"/>
      <c r="V49" s="433"/>
    </row>
    <row r="50" spans="1:22" s="418" customFormat="1" ht="9" customHeight="1" x14ac:dyDescent="0.15">
      <c r="A50" s="95"/>
      <c r="B50" s="227"/>
      <c r="C50" s="197" t="s">
        <v>1168</v>
      </c>
      <c r="D50" s="227"/>
      <c r="E50" s="583" t="s">
        <v>1330</v>
      </c>
      <c r="F50" s="227"/>
      <c r="G50" s="227"/>
      <c r="H50" s="416"/>
      <c r="I50" s="416"/>
      <c r="J50" s="583"/>
      <c r="K50" s="416"/>
      <c r="L50" s="416"/>
      <c r="M50" s="416"/>
      <c r="N50" s="416"/>
      <c r="O50" s="596"/>
      <c r="P50" s="416"/>
      <c r="Q50" s="416"/>
      <c r="R50" s="416"/>
      <c r="S50" s="416"/>
      <c r="T50" s="416" t="s">
        <v>1625</v>
      </c>
      <c r="U50" s="593"/>
      <c r="V50" s="424"/>
    </row>
    <row r="51" spans="1:22" s="418" customFormat="1" ht="9" customHeight="1" x14ac:dyDescent="0.15">
      <c r="A51" s="95"/>
      <c r="B51" s="227"/>
      <c r="C51" s="197" t="s">
        <v>1169</v>
      </c>
      <c r="D51" s="227"/>
      <c r="E51" s="583" t="s">
        <v>2662</v>
      </c>
      <c r="F51" s="227"/>
      <c r="G51" s="227"/>
      <c r="H51" s="416"/>
      <c r="I51" s="416"/>
      <c r="J51" s="583"/>
      <c r="K51" s="416"/>
      <c r="L51" s="416"/>
      <c r="M51" s="416"/>
      <c r="N51" s="416"/>
      <c r="O51" s="596"/>
      <c r="P51" s="416"/>
      <c r="Q51" s="416"/>
      <c r="R51" s="416"/>
      <c r="S51" s="416"/>
      <c r="T51" s="416" t="s">
        <v>1625</v>
      </c>
      <c r="U51" s="593"/>
      <c r="V51" s="424"/>
    </row>
    <row r="52" spans="1:22" s="418" customFormat="1" ht="9" customHeight="1" x14ac:dyDescent="0.15">
      <c r="A52" s="95"/>
      <c r="B52" s="227"/>
      <c r="C52" s="197" t="s">
        <v>241</v>
      </c>
      <c r="D52" s="227"/>
      <c r="E52" s="583" t="s">
        <v>1369</v>
      </c>
      <c r="F52" s="227"/>
      <c r="G52" s="227"/>
      <c r="H52" s="227"/>
      <c r="I52" s="227"/>
      <c r="J52" s="583"/>
      <c r="K52" s="227"/>
      <c r="L52" s="227"/>
      <c r="M52" s="227"/>
      <c r="N52" s="227"/>
      <c r="O52" s="532"/>
      <c r="P52" s="227" t="s">
        <v>247</v>
      </c>
      <c r="Q52" s="416"/>
      <c r="R52" s="227"/>
      <c r="S52" s="416"/>
      <c r="T52" s="416" t="s">
        <v>1625</v>
      </c>
      <c r="U52" s="593"/>
      <c r="V52" s="424"/>
    </row>
    <row r="53" spans="1:22" s="418" customFormat="1" ht="9.6" customHeight="1" x14ac:dyDescent="0.15">
      <c r="A53" s="95"/>
      <c r="B53" s="227"/>
      <c r="C53" s="197" t="s">
        <v>1303</v>
      </c>
      <c r="D53" s="227"/>
      <c r="E53" s="227"/>
      <c r="F53" s="227"/>
      <c r="G53" s="227"/>
      <c r="H53" s="416"/>
      <c r="I53" s="416"/>
      <c r="J53" s="227"/>
      <c r="K53" s="416"/>
      <c r="L53" s="416"/>
      <c r="M53" s="416"/>
      <c r="N53" s="416"/>
      <c r="O53" s="596"/>
      <c r="P53" s="416"/>
      <c r="Q53" s="416"/>
      <c r="R53" s="353" t="s">
        <v>796</v>
      </c>
      <c r="S53" s="353" t="s">
        <v>1682</v>
      </c>
      <c r="T53" s="353"/>
      <c r="U53" s="595">
        <v>0</v>
      </c>
      <c r="V53" s="424"/>
    </row>
    <row r="54" spans="1:22" s="418" customFormat="1" ht="3" customHeight="1" x14ac:dyDescent="0.15">
      <c r="A54" s="95"/>
      <c r="B54" s="227"/>
      <c r="C54" s="197"/>
      <c r="D54" s="227"/>
      <c r="E54" s="416"/>
      <c r="F54" s="237"/>
      <c r="G54" s="416"/>
      <c r="H54" s="416"/>
      <c r="I54" s="416"/>
      <c r="J54" s="416"/>
      <c r="K54" s="416"/>
      <c r="L54" s="416"/>
      <c r="M54" s="416"/>
      <c r="N54" s="416"/>
      <c r="O54" s="596"/>
      <c r="P54" s="416"/>
      <c r="Q54" s="416"/>
      <c r="R54" s="237"/>
      <c r="S54" s="237"/>
      <c r="T54" s="416"/>
      <c r="U54" s="594"/>
      <c r="V54" s="424"/>
    </row>
    <row r="55" spans="1:22" s="418" customFormat="1" ht="9.6" customHeight="1" x14ac:dyDescent="0.15">
      <c r="A55" s="95"/>
      <c r="B55" s="227"/>
      <c r="C55" s="240">
        <v>9910</v>
      </c>
      <c r="D55" s="227"/>
      <c r="E55" s="416"/>
      <c r="F55" s="237"/>
      <c r="G55" s="416"/>
      <c r="H55" s="416"/>
      <c r="I55" s="416"/>
      <c r="J55" s="416"/>
      <c r="K55" s="416"/>
      <c r="L55" s="416"/>
      <c r="M55" s="416"/>
      <c r="N55" s="416"/>
      <c r="O55" s="596"/>
      <c r="P55" s="416"/>
      <c r="Q55" s="416"/>
      <c r="R55" s="237" t="s">
        <v>2019</v>
      </c>
      <c r="S55" s="237"/>
      <c r="T55" s="237"/>
      <c r="U55" s="597">
        <v>2456712</v>
      </c>
      <c r="V55" s="424"/>
    </row>
    <row r="56" spans="1:22" s="418" customFormat="1" ht="9" customHeight="1" x14ac:dyDescent="0.15">
      <c r="A56" s="95"/>
      <c r="B56" s="227"/>
      <c r="C56" s="197"/>
      <c r="D56" s="227"/>
      <c r="E56" s="608" t="s">
        <v>2018</v>
      </c>
      <c r="F56" s="234"/>
      <c r="G56" s="228"/>
      <c r="H56" s="228"/>
      <c r="I56" s="228"/>
      <c r="J56" s="608"/>
      <c r="K56" s="228"/>
      <c r="L56" s="228"/>
      <c r="M56" s="228"/>
      <c r="N56" s="228"/>
      <c r="O56" s="516"/>
      <c r="P56" s="228"/>
      <c r="Q56" s="228"/>
      <c r="R56" s="234"/>
      <c r="S56" s="234"/>
      <c r="T56" s="228"/>
      <c r="U56" s="594"/>
      <c r="V56" s="424"/>
    </row>
    <row r="57" spans="1:22" s="418" customFormat="1" ht="9" customHeight="1" x14ac:dyDescent="0.15">
      <c r="A57" s="95"/>
      <c r="B57" s="227"/>
      <c r="C57" s="197" t="s">
        <v>1430</v>
      </c>
      <c r="D57" s="227"/>
      <c r="E57" s="583" t="s">
        <v>2201</v>
      </c>
      <c r="F57" s="227"/>
      <c r="G57" s="227"/>
      <c r="H57" s="416"/>
      <c r="I57" s="416"/>
      <c r="J57" s="583"/>
      <c r="K57" s="416"/>
      <c r="L57" s="416"/>
      <c r="M57" s="416"/>
      <c r="N57" s="416"/>
      <c r="O57" s="596"/>
      <c r="P57" s="416"/>
      <c r="Q57" s="416"/>
      <c r="R57" s="237"/>
      <c r="S57" s="237"/>
      <c r="T57" s="416" t="s">
        <v>1625</v>
      </c>
      <c r="U57" s="593"/>
      <c r="V57" s="424"/>
    </row>
    <row r="58" spans="1:22" s="418" customFormat="1" ht="9.6" customHeight="1" x14ac:dyDescent="0.15">
      <c r="A58" s="95"/>
      <c r="B58" s="227"/>
      <c r="C58" s="240" t="s">
        <v>910</v>
      </c>
      <c r="D58" s="227"/>
      <c r="E58" s="416"/>
      <c r="F58" s="233"/>
      <c r="G58" s="416"/>
      <c r="H58" s="416"/>
      <c r="I58" s="416"/>
      <c r="J58" s="416"/>
      <c r="K58" s="416"/>
      <c r="L58" s="416"/>
      <c r="M58" s="416"/>
      <c r="N58" s="416"/>
      <c r="O58" s="596"/>
      <c r="P58" s="416"/>
      <c r="Q58" s="416"/>
      <c r="R58" s="237" t="s">
        <v>2020</v>
      </c>
      <c r="S58" s="237"/>
      <c r="T58" s="237"/>
      <c r="U58" s="595">
        <v>0</v>
      </c>
      <c r="V58" s="424"/>
    </row>
    <row r="59" spans="1:22" s="418" customFormat="1" ht="3" customHeight="1" x14ac:dyDescent="0.15">
      <c r="A59" s="95"/>
      <c r="B59" s="227"/>
      <c r="C59" s="197"/>
      <c r="D59" s="227"/>
      <c r="E59" s="416"/>
      <c r="F59" s="233"/>
      <c r="G59" s="416"/>
      <c r="H59" s="416"/>
      <c r="I59" s="416"/>
      <c r="J59" s="416"/>
      <c r="K59" s="416"/>
      <c r="L59" s="416"/>
      <c r="M59" s="416"/>
      <c r="N59" s="416"/>
      <c r="O59" s="596"/>
      <c r="P59" s="416"/>
      <c r="Q59" s="416"/>
      <c r="R59" s="237"/>
      <c r="S59" s="237"/>
      <c r="T59" s="416"/>
      <c r="U59" s="613"/>
      <c r="V59" s="424"/>
    </row>
    <row r="60" spans="1:22" s="418" customFormat="1" ht="9.9499999999999993" customHeight="1" x14ac:dyDescent="0.15">
      <c r="A60" s="95"/>
      <c r="B60" s="227"/>
      <c r="C60" s="240">
        <v>9930</v>
      </c>
      <c r="D60" s="227"/>
      <c r="E60" s="416"/>
      <c r="F60" s="233"/>
      <c r="G60" s="416"/>
      <c r="H60" s="416"/>
      <c r="I60" s="416"/>
      <c r="J60" s="416"/>
      <c r="K60" s="416"/>
      <c r="L60" s="416"/>
      <c r="M60" s="416"/>
      <c r="N60" s="416"/>
      <c r="O60" s="596"/>
      <c r="P60" s="416"/>
      <c r="Q60" s="416"/>
      <c r="R60" s="237" t="s">
        <v>2017</v>
      </c>
      <c r="S60" s="237"/>
      <c r="T60" s="237"/>
      <c r="U60" s="597">
        <v>2456712</v>
      </c>
      <c r="V60" s="424"/>
    </row>
    <row r="61" spans="1:22" s="418" customFormat="1" ht="3" customHeight="1" x14ac:dyDescent="0.15">
      <c r="A61" s="95"/>
      <c r="B61" s="293"/>
      <c r="C61" s="286"/>
      <c r="D61" s="293"/>
      <c r="E61" s="403"/>
      <c r="F61" s="323"/>
      <c r="G61" s="434"/>
      <c r="H61" s="434"/>
      <c r="I61" s="434"/>
      <c r="J61" s="403"/>
      <c r="K61" s="434"/>
      <c r="L61" s="434"/>
      <c r="M61" s="434"/>
      <c r="N61" s="434"/>
      <c r="O61" s="614"/>
      <c r="P61" s="434"/>
      <c r="Q61" s="434"/>
      <c r="R61" s="434"/>
      <c r="S61" s="434"/>
      <c r="T61" s="434"/>
      <c r="U61" s="614"/>
      <c r="V61" s="435"/>
    </row>
    <row r="62" spans="1:22" s="418" customFormat="1" ht="3" customHeight="1" x14ac:dyDescent="0.15">
      <c r="A62" s="95"/>
      <c r="B62" s="302"/>
      <c r="C62" s="295"/>
      <c r="D62" s="302"/>
      <c r="E62" s="302"/>
      <c r="F62" s="328"/>
      <c r="G62" s="436"/>
      <c r="H62" s="436"/>
      <c r="I62" s="436"/>
      <c r="J62" s="302"/>
      <c r="K62" s="436"/>
      <c r="L62" s="436"/>
      <c r="M62" s="436"/>
      <c r="N62" s="436"/>
      <c r="O62" s="615"/>
      <c r="P62" s="436"/>
      <c r="Q62" s="436"/>
      <c r="R62" s="436"/>
      <c r="S62" s="328"/>
      <c r="T62" s="328"/>
      <c r="U62" s="625"/>
      <c r="V62" s="437"/>
    </row>
    <row r="63" spans="1:22" s="418" customFormat="1" ht="9" customHeight="1" x14ac:dyDescent="0.15">
      <c r="A63" s="95"/>
      <c r="B63" s="227"/>
      <c r="C63" s="197" t="s">
        <v>314</v>
      </c>
      <c r="D63" s="227"/>
      <c r="E63" s="389" t="s">
        <v>2416</v>
      </c>
      <c r="F63" s="227"/>
      <c r="G63" s="416"/>
      <c r="H63" s="416"/>
      <c r="I63" s="416"/>
      <c r="J63" s="227"/>
      <c r="K63" s="416"/>
      <c r="L63" s="416"/>
      <c r="M63" s="416"/>
      <c r="N63" s="416"/>
      <c r="O63" s="596"/>
      <c r="P63" s="416"/>
      <c r="Q63" s="416"/>
      <c r="R63" s="416"/>
      <c r="S63" s="233"/>
      <c r="T63" s="416" t="s">
        <v>1625</v>
      </c>
      <c r="U63" s="621"/>
      <c r="V63" s="424"/>
    </row>
    <row r="64" spans="1:22" s="418" customFormat="1" ht="3" customHeight="1" x14ac:dyDescent="0.15">
      <c r="A64" s="95"/>
      <c r="B64" s="293"/>
      <c r="C64" s="286"/>
      <c r="D64" s="293"/>
      <c r="E64" s="293"/>
      <c r="F64" s="323"/>
      <c r="G64" s="434"/>
      <c r="H64" s="434"/>
      <c r="I64" s="434"/>
      <c r="J64" s="293"/>
      <c r="K64" s="434"/>
      <c r="L64" s="434"/>
      <c r="M64" s="434"/>
      <c r="N64" s="434"/>
      <c r="O64" s="434"/>
      <c r="P64" s="434"/>
      <c r="Q64" s="434"/>
      <c r="R64" s="434"/>
      <c r="S64" s="434"/>
      <c r="T64" s="434"/>
      <c r="U64" s="434"/>
      <c r="V64" s="435"/>
    </row>
    <row r="65" spans="1:22" s="418" customFormat="1" ht="3" customHeight="1" x14ac:dyDescent="0.15">
      <c r="A65" s="95"/>
      <c r="B65" s="302"/>
      <c r="C65" s="295"/>
      <c r="D65" s="302"/>
      <c r="E65" s="326"/>
      <c r="F65" s="328"/>
      <c r="G65" s="436"/>
      <c r="H65" s="436"/>
      <c r="I65" s="436"/>
      <c r="J65" s="326"/>
      <c r="K65" s="436"/>
      <c r="L65" s="436"/>
      <c r="M65" s="436"/>
      <c r="N65" s="436"/>
      <c r="O65" s="615"/>
      <c r="P65" s="436"/>
      <c r="Q65" s="436"/>
      <c r="R65" s="436"/>
      <c r="S65" s="436"/>
      <c r="T65" s="436"/>
      <c r="U65" s="615"/>
      <c r="V65" s="437"/>
    </row>
    <row r="66" spans="1:22" s="418" customFormat="1" ht="9" customHeight="1" x14ac:dyDescent="0.15">
      <c r="A66" s="95"/>
      <c r="B66" s="227"/>
      <c r="C66" s="197"/>
      <c r="D66" s="227"/>
      <c r="E66" s="234" t="s">
        <v>2288</v>
      </c>
      <c r="F66" s="233"/>
      <c r="G66" s="416"/>
      <c r="H66" s="416"/>
      <c r="I66" s="416"/>
      <c r="J66" s="234"/>
      <c r="K66" s="416"/>
      <c r="L66" s="416"/>
      <c r="M66" s="416"/>
      <c r="N66" s="416"/>
      <c r="O66" s="596"/>
      <c r="P66" s="416"/>
      <c r="Q66" s="416"/>
      <c r="R66" s="416"/>
      <c r="S66" s="416"/>
      <c r="T66" s="416"/>
      <c r="U66" s="521">
        <v>1</v>
      </c>
      <c r="V66" s="424"/>
    </row>
    <row r="67" spans="1:22" s="418" customFormat="1" ht="9" customHeight="1" x14ac:dyDescent="0.15">
      <c r="A67" s="95"/>
      <c r="B67" s="227"/>
      <c r="C67" s="197"/>
      <c r="D67" s="227"/>
      <c r="E67" s="607" t="s">
        <v>979</v>
      </c>
      <c r="F67" s="234"/>
      <c r="G67" s="416"/>
      <c r="H67" s="416"/>
      <c r="I67" s="416"/>
      <c r="J67" s="607"/>
      <c r="K67" s="416"/>
      <c r="L67" s="416"/>
      <c r="M67" s="416"/>
      <c r="N67" s="416"/>
      <c r="O67" s="596"/>
      <c r="P67" s="416"/>
      <c r="Q67" s="416"/>
      <c r="R67" s="416"/>
      <c r="S67" s="416"/>
      <c r="T67" s="416"/>
      <c r="U67" s="524" t="s">
        <v>1476</v>
      </c>
      <c r="V67" s="424"/>
    </row>
    <row r="68" spans="1:22" s="418" customFormat="1" ht="9" customHeight="1" x14ac:dyDescent="0.15">
      <c r="A68" s="95"/>
      <c r="B68" s="227"/>
      <c r="C68" s="197" t="s">
        <v>920</v>
      </c>
      <c r="D68" s="227"/>
      <c r="E68" s="583" t="s">
        <v>1958</v>
      </c>
      <c r="F68" s="227"/>
      <c r="G68" s="227"/>
      <c r="H68" s="416"/>
      <c r="I68" s="416"/>
      <c r="J68" s="583"/>
      <c r="K68" s="416"/>
      <c r="L68" s="416"/>
      <c r="M68" s="416"/>
      <c r="N68" s="416"/>
      <c r="O68" s="596"/>
      <c r="P68" s="416"/>
      <c r="Q68" s="416"/>
      <c r="R68" s="416"/>
      <c r="S68" s="416"/>
      <c r="T68" s="416" t="s">
        <v>1625</v>
      </c>
      <c r="U68" s="593"/>
      <c r="V68" s="424"/>
    </row>
    <row r="69" spans="1:22" s="418" customFormat="1" ht="9" customHeight="1" x14ac:dyDescent="0.15">
      <c r="A69" s="95"/>
      <c r="B69" s="227"/>
      <c r="C69" s="197"/>
      <c r="D69" s="227"/>
      <c r="E69" s="583" t="s">
        <v>999</v>
      </c>
      <c r="F69" s="227"/>
      <c r="G69" s="227"/>
      <c r="H69" s="416"/>
      <c r="I69" s="416"/>
      <c r="J69" s="583"/>
      <c r="K69" s="416"/>
      <c r="L69" s="416"/>
      <c r="M69" s="416"/>
      <c r="N69" s="416"/>
      <c r="O69" s="596"/>
      <c r="P69" s="416"/>
      <c r="Q69" s="416"/>
      <c r="R69" s="416"/>
      <c r="S69" s="416"/>
      <c r="T69" s="416"/>
      <c r="U69" s="616"/>
      <c r="V69" s="424"/>
    </row>
    <row r="70" spans="1:22" s="418" customFormat="1" ht="9" customHeight="1" x14ac:dyDescent="0.15">
      <c r="A70" s="95"/>
      <c r="B70" s="227"/>
      <c r="C70" s="197" t="s">
        <v>921</v>
      </c>
      <c r="D70" s="227"/>
      <c r="E70" s="609" t="s">
        <v>1539</v>
      </c>
      <c r="F70" s="227"/>
      <c r="G70" s="227"/>
      <c r="H70" s="227"/>
      <c r="I70" s="416"/>
      <c r="J70" s="609"/>
      <c r="K70" s="416"/>
      <c r="L70" s="416"/>
      <c r="M70" s="416"/>
      <c r="N70" s="416"/>
      <c r="O70" s="514"/>
      <c r="P70" s="227"/>
      <c r="Q70" s="227"/>
      <c r="R70" s="416"/>
      <c r="S70" s="416"/>
      <c r="T70" s="416" t="s">
        <v>1625</v>
      </c>
      <c r="U70" s="593"/>
      <c r="V70" s="424"/>
    </row>
    <row r="71" spans="1:22" s="418" customFormat="1" ht="9" customHeight="1" x14ac:dyDescent="0.15">
      <c r="A71" s="95"/>
      <c r="B71" s="227"/>
      <c r="C71" s="197" t="s">
        <v>1780</v>
      </c>
      <c r="D71" s="227"/>
      <c r="E71" s="609" t="s">
        <v>2204</v>
      </c>
      <c r="F71" s="227"/>
      <c r="G71" s="227"/>
      <c r="H71" s="227"/>
      <c r="I71" s="416"/>
      <c r="J71" s="609"/>
      <c r="K71" s="416"/>
      <c r="L71" s="416"/>
      <c r="M71" s="416"/>
      <c r="N71" s="416"/>
      <c r="O71" s="514"/>
      <c r="P71" s="227"/>
      <c r="Q71" s="227"/>
      <c r="R71" s="416"/>
      <c r="S71" s="416"/>
      <c r="T71" s="416" t="s">
        <v>1625</v>
      </c>
      <c r="U71" s="593"/>
      <c r="V71" s="424"/>
    </row>
    <row r="72" spans="1:22" s="418" customFormat="1" ht="9" customHeight="1" x14ac:dyDescent="0.15">
      <c r="A72" s="95"/>
      <c r="B72" s="227"/>
      <c r="C72" s="197" t="s">
        <v>886</v>
      </c>
      <c r="D72" s="227"/>
      <c r="E72" s="609" t="s">
        <v>1661</v>
      </c>
      <c r="F72" s="227"/>
      <c r="G72" s="227"/>
      <c r="H72" s="227"/>
      <c r="I72" s="416"/>
      <c r="J72" s="609"/>
      <c r="K72" s="416"/>
      <c r="L72" s="416"/>
      <c r="M72" s="416"/>
      <c r="N72" s="416"/>
      <c r="O72" s="514"/>
      <c r="P72" s="227"/>
      <c r="Q72" s="227"/>
      <c r="R72" s="416"/>
      <c r="S72" s="416"/>
      <c r="T72" s="416" t="s">
        <v>1625</v>
      </c>
      <c r="U72" s="593"/>
      <c r="V72" s="424"/>
    </row>
    <row r="73" spans="1:22" s="418" customFormat="1" ht="9.6" customHeight="1" x14ac:dyDescent="0.15">
      <c r="A73" s="95"/>
      <c r="B73" s="227"/>
      <c r="C73" s="197" t="s">
        <v>2769</v>
      </c>
      <c r="D73" s="227"/>
      <c r="E73" s="227"/>
      <c r="F73" s="233"/>
      <c r="G73" s="416"/>
      <c r="H73" s="416"/>
      <c r="I73" s="416"/>
      <c r="J73" s="227"/>
      <c r="K73" s="416"/>
      <c r="L73" s="416"/>
      <c r="M73" s="416"/>
      <c r="N73" s="416"/>
      <c r="O73" s="596"/>
      <c r="P73" s="416"/>
      <c r="Q73" s="416"/>
      <c r="R73" s="353" t="s">
        <v>796</v>
      </c>
      <c r="S73" s="353" t="s">
        <v>1682</v>
      </c>
      <c r="T73" s="353"/>
      <c r="U73" s="595">
        <v>0</v>
      </c>
      <c r="V73" s="424"/>
    </row>
    <row r="74" spans="1:22" s="418" customFormat="1" ht="9" customHeight="1" x14ac:dyDescent="0.15">
      <c r="A74" s="95"/>
      <c r="B74" s="227"/>
      <c r="C74" s="197"/>
      <c r="D74" s="227"/>
      <c r="E74" s="607" t="s">
        <v>1990</v>
      </c>
      <c r="F74" s="234"/>
      <c r="G74" s="416"/>
      <c r="H74" s="416"/>
      <c r="I74" s="416"/>
      <c r="J74" s="607"/>
      <c r="K74" s="416"/>
      <c r="L74" s="416"/>
      <c r="M74" s="416"/>
      <c r="N74" s="416"/>
      <c r="O74" s="596"/>
      <c r="P74" s="416"/>
      <c r="Q74" s="416"/>
      <c r="R74" s="416"/>
      <c r="S74" s="416"/>
      <c r="T74" s="416"/>
      <c r="U74" s="594"/>
      <c r="V74" s="424"/>
    </row>
    <row r="75" spans="1:22" s="418" customFormat="1" ht="9" customHeight="1" x14ac:dyDescent="0.15">
      <c r="A75" s="95"/>
      <c r="B75" s="227"/>
      <c r="C75" s="197" t="s">
        <v>887</v>
      </c>
      <c r="D75" s="227"/>
      <c r="E75" s="583" t="s">
        <v>1539</v>
      </c>
      <c r="F75" s="233"/>
      <c r="G75" s="227"/>
      <c r="H75" s="416"/>
      <c r="I75" s="416"/>
      <c r="J75" s="583"/>
      <c r="K75" s="416"/>
      <c r="L75" s="416"/>
      <c r="M75" s="416"/>
      <c r="N75" s="416"/>
      <c r="O75" s="596"/>
      <c r="P75" s="416"/>
      <c r="Q75" s="416"/>
      <c r="R75" s="416"/>
      <c r="S75" s="416"/>
      <c r="T75" s="416" t="s">
        <v>1625</v>
      </c>
      <c r="U75" s="593"/>
      <c r="V75" s="424"/>
    </row>
    <row r="76" spans="1:22" s="418" customFormat="1" ht="9" customHeight="1" x14ac:dyDescent="0.15">
      <c r="A76" s="95"/>
      <c r="B76" s="227"/>
      <c r="C76" s="197" t="s">
        <v>888</v>
      </c>
      <c r="D76" s="227"/>
      <c r="E76" s="583" t="s">
        <v>2204</v>
      </c>
      <c r="F76" s="233"/>
      <c r="G76" s="227"/>
      <c r="H76" s="416"/>
      <c r="I76" s="416"/>
      <c r="J76" s="583"/>
      <c r="K76" s="416"/>
      <c r="L76" s="416"/>
      <c r="M76" s="416"/>
      <c r="N76" s="416"/>
      <c r="O76" s="596"/>
      <c r="P76" s="416"/>
      <c r="Q76" s="416"/>
      <c r="R76" s="416"/>
      <c r="S76" s="416"/>
      <c r="T76" s="416" t="s">
        <v>1625</v>
      </c>
      <c r="U76" s="593">
        <v>98538</v>
      </c>
      <c r="V76" s="424"/>
    </row>
    <row r="77" spans="1:22" s="418" customFormat="1" ht="9" customHeight="1" x14ac:dyDescent="0.15">
      <c r="A77" s="95"/>
      <c r="B77" s="227"/>
      <c r="C77" s="197" t="s">
        <v>1508</v>
      </c>
      <c r="D77" s="227"/>
      <c r="E77" s="583" t="s">
        <v>848</v>
      </c>
      <c r="F77" s="233"/>
      <c r="G77" s="227"/>
      <c r="H77" s="416"/>
      <c r="I77" s="416"/>
      <c r="J77" s="583"/>
      <c r="K77" s="416"/>
      <c r="L77" s="416"/>
      <c r="M77" s="416"/>
      <c r="N77" s="416"/>
      <c r="O77" s="596"/>
      <c r="P77" s="416"/>
      <c r="Q77" s="416"/>
      <c r="R77" s="416"/>
      <c r="S77" s="416"/>
      <c r="T77" s="416" t="s">
        <v>1625</v>
      </c>
      <c r="U77" s="593"/>
      <c r="V77" s="424"/>
    </row>
    <row r="78" spans="1:22" s="423" customFormat="1" ht="9" customHeight="1" x14ac:dyDescent="0.15">
      <c r="A78" s="95"/>
      <c r="B78" s="234"/>
      <c r="C78" s="197" t="s">
        <v>1509</v>
      </c>
      <c r="D78" s="234"/>
      <c r="E78" s="583" t="s">
        <v>1951</v>
      </c>
      <c r="F78" s="233"/>
      <c r="G78" s="227"/>
      <c r="H78" s="416"/>
      <c r="I78" s="416"/>
      <c r="J78" s="583"/>
      <c r="K78" s="416"/>
      <c r="L78" s="416"/>
      <c r="M78" s="416"/>
      <c r="N78" s="416"/>
      <c r="O78" s="596"/>
      <c r="P78" s="416"/>
      <c r="Q78" s="416"/>
      <c r="R78" s="416"/>
      <c r="S78" s="416"/>
      <c r="T78" s="416" t="s">
        <v>1625</v>
      </c>
      <c r="U78" s="593">
        <v>305</v>
      </c>
      <c r="V78" s="433"/>
    </row>
    <row r="79" spans="1:22" s="418" customFormat="1" ht="9" customHeight="1" x14ac:dyDescent="0.15">
      <c r="A79" s="95"/>
      <c r="B79" s="227"/>
      <c r="C79" s="197" t="s">
        <v>1781</v>
      </c>
      <c r="D79" s="227"/>
      <c r="E79" s="583" t="s">
        <v>439</v>
      </c>
      <c r="F79" s="233"/>
      <c r="G79" s="227"/>
      <c r="H79" s="416"/>
      <c r="I79" s="416"/>
      <c r="J79" s="583"/>
      <c r="K79" s="416"/>
      <c r="L79" s="416"/>
      <c r="M79" s="416"/>
      <c r="N79" s="416"/>
      <c r="O79" s="596"/>
      <c r="P79" s="416"/>
      <c r="Q79" s="416"/>
      <c r="R79" s="416"/>
      <c r="S79" s="416"/>
      <c r="T79" s="416" t="s">
        <v>1625</v>
      </c>
      <c r="U79" s="593"/>
      <c r="V79" s="424"/>
    </row>
    <row r="80" spans="1:22" s="418" customFormat="1" ht="9" customHeight="1" x14ac:dyDescent="0.15">
      <c r="A80" s="95"/>
      <c r="B80" s="227"/>
      <c r="C80" s="197" t="s">
        <v>1782</v>
      </c>
      <c r="D80" s="227"/>
      <c r="E80" s="583" t="s">
        <v>1685</v>
      </c>
      <c r="F80" s="233"/>
      <c r="G80" s="227"/>
      <c r="H80" s="416"/>
      <c r="I80" s="416"/>
      <c r="J80" s="583"/>
      <c r="K80" s="416"/>
      <c r="L80" s="416"/>
      <c r="M80" s="416"/>
      <c r="N80" s="416"/>
      <c r="O80" s="596"/>
      <c r="P80" s="416"/>
      <c r="Q80" s="416"/>
      <c r="R80" s="416"/>
      <c r="S80" s="416"/>
      <c r="T80" s="416" t="s">
        <v>1625</v>
      </c>
      <c r="U80" s="593"/>
      <c r="V80" s="424"/>
    </row>
    <row r="81" spans="1:22" s="418" customFormat="1" ht="9" customHeight="1" x14ac:dyDescent="0.15">
      <c r="A81" s="95"/>
      <c r="B81" s="227"/>
      <c r="C81" s="197" t="s">
        <v>1975</v>
      </c>
      <c r="D81" s="227"/>
      <c r="E81" s="583" t="s">
        <v>1810</v>
      </c>
      <c r="F81" s="233"/>
      <c r="G81" s="227"/>
      <c r="H81" s="416"/>
      <c r="I81" s="416"/>
      <c r="J81" s="583"/>
      <c r="K81" s="416"/>
      <c r="L81" s="416"/>
      <c r="M81" s="416"/>
      <c r="N81" s="416"/>
      <c r="O81" s="596"/>
      <c r="P81" s="416"/>
      <c r="Q81" s="416"/>
      <c r="R81" s="416"/>
      <c r="S81" s="416"/>
      <c r="T81" s="416" t="s">
        <v>1625</v>
      </c>
      <c r="U81" s="593">
        <v>73787</v>
      </c>
      <c r="V81" s="424"/>
    </row>
    <row r="82" spans="1:22" s="418" customFormat="1" ht="9" customHeight="1" x14ac:dyDescent="0.15">
      <c r="A82" s="95"/>
      <c r="B82" s="227"/>
      <c r="C82" s="197" t="s">
        <v>2506</v>
      </c>
      <c r="D82" s="227"/>
      <c r="E82" s="583" t="s">
        <v>1661</v>
      </c>
      <c r="F82" s="233"/>
      <c r="G82" s="227"/>
      <c r="H82" s="416"/>
      <c r="I82" s="416"/>
      <c r="J82" s="583"/>
      <c r="K82" s="416"/>
      <c r="L82" s="416"/>
      <c r="M82" s="416"/>
      <c r="N82" s="416"/>
      <c r="O82" s="596"/>
      <c r="P82" s="416"/>
      <c r="Q82" s="416"/>
      <c r="R82" s="416"/>
      <c r="S82" s="416"/>
      <c r="T82" s="416" t="s">
        <v>1625</v>
      </c>
      <c r="U82" s="593"/>
      <c r="V82" s="424"/>
    </row>
    <row r="83" spans="1:22" s="418" customFormat="1" ht="9.6" customHeight="1" x14ac:dyDescent="0.15">
      <c r="A83" s="95"/>
      <c r="B83" s="227"/>
      <c r="C83" s="197" t="s">
        <v>2770</v>
      </c>
      <c r="D83" s="227"/>
      <c r="E83" s="227"/>
      <c r="F83" s="233"/>
      <c r="G83" s="416"/>
      <c r="H83" s="416"/>
      <c r="I83" s="416"/>
      <c r="J83" s="227"/>
      <c r="K83" s="416"/>
      <c r="L83" s="416"/>
      <c r="M83" s="416"/>
      <c r="N83" s="416"/>
      <c r="O83" s="596"/>
      <c r="P83" s="416"/>
      <c r="Q83" s="416"/>
      <c r="R83" s="353" t="s">
        <v>796</v>
      </c>
      <c r="S83" s="353" t="s">
        <v>1682</v>
      </c>
      <c r="T83" s="353"/>
      <c r="U83" s="595">
        <v>172630</v>
      </c>
      <c r="V83" s="424"/>
    </row>
    <row r="84" spans="1:22" s="418" customFormat="1" ht="3" customHeight="1" x14ac:dyDescent="0.15">
      <c r="A84" s="95"/>
      <c r="B84" s="227"/>
      <c r="C84" s="197"/>
      <c r="D84" s="227"/>
      <c r="E84" s="227"/>
      <c r="F84" s="233"/>
      <c r="G84" s="416"/>
      <c r="H84" s="416"/>
      <c r="I84" s="416"/>
      <c r="J84" s="227"/>
      <c r="K84" s="416"/>
      <c r="L84" s="416"/>
      <c r="M84" s="416"/>
      <c r="N84" s="416"/>
      <c r="O84" s="596"/>
      <c r="P84" s="416"/>
      <c r="Q84" s="416"/>
      <c r="R84" s="416"/>
      <c r="S84" s="416"/>
      <c r="T84" s="416"/>
      <c r="U84" s="594"/>
      <c r="V84" s="424"/>
    </row>
    <row r="85" spans="1:22" s="418" customFormat="1" ht="9.9499999999999993" customHeight="1" x14ac:dyDescent="0.15">
      <c r="A85" s="95"/>
      <c r="B85" s="227"/>
      <c r="C85" s="197"/>
      <c r="D85" s="227"/>
      <c r="E85" s="607" t="s">
        <v>391</v>
      </c>
      <c r="F85" s="234"/>
      <c r="G85" s="416"/>
      <c r="H85" s="416"/>
      <c r="I85" s="416"/>
      <c r="J85" s="607"/>
      <c r="K85" s="416"/>
      <c r="L85" s="416"/>
      <c r="M85" s="416"/>
      <c r="N85" s="416"/>
      <c r="O85" s="596"/>
      <c r="P85" s="416"/>
      <c r="Q85" s="416"/>
      <c r="R85" s="416"/>
      <c r="S85" s="416"/>
      <c r="T85" s="416"/>
      <c r="U85" s="594"/>
      <c r="V85" s="424"/>
    </row>
    <row r="86" spans="1:22" s="418" customFormat="1" ht="9" customHeight="1" x14ac:dyDescent="0.15">
      <c r="A86" s="95"/>
      <c r="B86" s="227"/>
      <c r="C86" s="197" t="s">
        <v>889</v>
      </c>
      <c r="D86" s="227"/>
      <c r="E86" s="583" t="s">
        <v>682</v>
      </c>
      <c r="F86" s="234"/>
      <c r="G86" s="227"/>
      <c r="H86" s="416"/>
      <c r="I86" s="416"/>
      <c r="J86" s="583"/>
      <c r="K86" s="416"/>
      <c r="L86" s="416"/>
      <c r="M86" s="416"/>
      <c r="N86" s="416"/>
      <c r="O86" s="596"/>
      <c r="P86" s="416"/>
      <c r="Q86" s="416"/>
      <c r="R86" s="416"/>
      <c r="S86" s="416"/>
      <c r="T86" s="416" t="s">
        <v>1625</v>
      </c>
      <c r="U86" s="595">
        <v>102696</v>
      </c>
      <c r="V86" s="424"/>
    </row>
    <row r="87" spans="1:22" s="418" customFormat="1" ht="9" customHeight="1" x14ac:dyDescent="0.15">
      <c r="A87" s="95"/>
      <c r="B87" s="227"/>
      <c r="C87" s="197" t="s">
        <v>2507</v>
      </c>
      <c r="D87" s="227"/>
      <c r="E87" s="583" t="s">
        <v>1661</v>
      </c>
      <c r="F87" s="234"/>
      <c r="G87" s="227"/>
      <c r="H87" s="416"/>
      <c r="I87" s="416"/>
      <c r="J87" s="583"/>
      <c r="K87" s="416"/>
      <c r="L87" s="416"/>
      <c r="M87" s="416"/>
      <c r="N87" s="416"/>
      <c r="O87" s="596"/>
      <c r="P87" s="416"/>
      <c r="Q87" s="416"/>
      <c r="R87" s="416"/>
      <c r="S87" s="416"/>
      <c r="T87" s="416" t="s">
        <v>1625</v>
      </c>
      <c r="U87" s="593"/>
      <c r="V87" s="424"/>
    </row>
    <row r="88" spans="1:22" s="418" customFormat="1" ht="9.6" customHeight="1" x14ac:dyDescent="0.15">
      <c r="A88" s="95"/>
      <c r="B88" s="227"/>
      <c r="C88" s="197" t="s">
        <v>1768</v>
      </c>
      <c r="D88" s="227"/>
      <c r="E88" s="227"/>
      <c r="F88" s="234"/>
      <c r="G88" s="227"/>
      <c r="H88" s="416"/>
      <c r="I88" s="416"/>
      <c r="J88" s="227"/>
      <c r="K88" s="416"/>
      <c r="L88" s="416"/>
      <c r="M88" s="416"/>
      <c r="N88" s="416"/>
      <c r="O88" s="596"/>
      <c r="P88" s="416"/>
      <c r="Q88" s="416"/>
      <c r="R88" s="353" t="s">
        <v>796</v>
      </c>
      <c r="S88" s="353" t="s">
        <v>1682</v>
      </c>
      <c r="T88" s="353"/>
      <c r="U88" s="595">
        <v>102696</v>
      </c>
      <c r="V88" s="424"/>
    </row>
    <row r="89" spans="1:22" s="418" customFormat="1" ht="3" customHeight="1" x14ac:dyDescent="0.15">
      <c r="A89" s="95"/>
      <c r="B89" s="227"/>
      <c r="C89" s="197"/>
      <c r="D89" s="227"/>
      <c r="E89" s="416"/>
      <c r="F89" s="233"/>
      <c r="G89" s="416"/>
      <c r="H89" s="416"/>
      <c r="I89" s="416"/>
      <c r="J89" s="416"/>
      <c r="K89" s="416"/>
      <c r="L89" s="416"/>
      <c r="M89" s="416"/>
      <c r="N89" s="416"/>
      <c r="O89" s="596"/>
      <c r="P89" s="416"/>
      <c r="Q89" s="416"/>
      <c r="R89" s="416"/>
      <c r="S89" s="416"/>
      <c r="T89" s="416"/>
      <c r="U89" s="594"/>
      <c r="V89" s="424"/>
    </row>
    <row r="90" spans="1:22" s="418" customFormat="1" ht="9" customHeight="1" x14ac:dyDescent="0.15">
      <c r="A90" s="95"/>
      <c r="B90" s="227"/>
      <c r="C90" s="197"/>
      <c r="D90" s="227"/>
      <c r="E90" s="607" t="s">
        <v>2292</v>
      </c>
      <c r="F90" s="234"/>
      <c r="G90" s="416"/>
      <c r="H90" s="416"/>
      <c r="I90" s="416"/>
      <c r="J90" s="607"/>
      <c r="K90" s="416"/>
      <c r="L90" s="416"/>
      <c r="M90" s="416"/>
      <c r="N90" s="416"/>
      <c r="O90" s="596"/>
      <c r="P90" s="416"/>
      <c r="Q90" s="416"/>
      <c r="R90" s="416"/>
      <c r="S90" s="416"/>
      <c r="T90" s="416"/>
      <c r="U90" s="594"/>
      <c r="V90" s="424"/>
    </row>
    <row r="91" spans="1:22" s="418" customFormat="1" ht="9" customHeight="1" x14ac:dyDescent="0.15">
      <c r="A91" s="95"/>
      <c r="B91" s="227"/>
      <c r="C91" s="197" t="s">
        <v>1379</v>
      </c>
      <c r="D91" s="227"/>
      <c r="E91" s="583" t="s">
        <v>2839</v>
      </c>
      <c r="F91" s="227"/>
      <c r="G91" s="227"/>
      <c r="H91" s="416"/>
      <c r="I91" s="416"/>
      <c r="J91" s="583"/>
      <c r="K91" s="416"/>
      <c r="L91" s="416"/>
      <c r="M91" s="416"/>
      <c r="N91" s="416"/>
      <c r="O91" s="596"/>
      <c r="P91" s="416"/>
      <c r="Q91" s="416"/>
      <c r="R91" s="416"/>
      <c r="S91" s="416"/>
      <c r="T91" s="416" t="s">
        <v>1625</v>
      </c>
      <c r="U91" s="593">
        <v>31587</v>
      </c>
      <c r="V91" s="424"/>
    </row>
    <row r="92" spans="1:22" s="418" customFormat="1" ht="9" customHeight="1" x14ac:dyDescent="0.15">
      <c r="A92" s="95"/>
      <c r="B92" s="227"/>
      <c r="C92" s="197" t="s">
        <v>1380</v>
      </c>
      <c r="D92" s="227"/>
      <c r="E92" s="583" t="s">
        <v>1230</v>
      </c>
      <c r="F92" s="227"/>
      <c r="G92" s="227"/>
      <c r="H92" s="416"/>
      <c r="I92" s="416"/>
      <c r="J92" s="583"/>
      <c r="K92" s="416"/>
      <c r="L92" s="416"/>
      <c r="M92" s="416"/>
      <c r="N92" s="416"/>
      <c r="O92" s="596"/>
      <c r="P92" s="416"/>
      <c r="Q92" s="416"/>
      <c r="R92" s="416"/>
      <c r="S92" s="416"/>
      <c r="T92" s="416" t="s">
        <v>1625</v>
      </c>
      <c r="U92" s="593"/>
      <c r="V92" s="424"/>
    </row>
    <row r="93" spans="1:22" s="418" customFormat="1" ht="9" customHeight="1" x14ac:dyDescent="0.15">
      <c r="A93" s="95"/>
      <c r="B93" s="227"/>
      <c r="C93" s="197" t="s">
        <v>1381</v>
      </c>
      <c r="D93" s="227"/>
      <c r="E93" s="583" t="s">
        <v>21</v>
      </c>
      <c r="F93" s="227"/>
      <c r="G93" s="227"/>
      <c r="H93" s="416"/>
      <c r="I93" s="416"/>
      <c r="J93" s="583"/>
      <c r="K93" s="416"/>
      <c r="L93" s="416"/>
      <c r="M93" s="416"/>
      <c r="N93" s="416"/>
      <c r="O93" s="596"/>
      <c r="P93" s="416"/>
      <c r="Q93" s="416"/>
      <c r="R93" s="416"/>
      <c r="S93" s="416"/>
      <c r="T93" s="416" t="s">
        <v>1625</v>
      </c>
      <c r="U93" s="593"/>
      <c r="V93" s="424"/>
    </row>
    <row r="94" spans="1:22" s="418" customFormat="1" ht="9" customHeight="1" x14ac:dyDescent="0.15">
      <c r="A94" s="95"/>
      <c r="B94" s="227"/>
      <c r="C94" s="197" t="s">
        <v>510</v>
      </c>
      <c r="D94" s="227"/>
      <c r="E94" s="583" t="s">
        <v>511</v>
      </c>
      <c r="F94" s="227"/>
      <c r="G94" s="227"/>
      <c r="H94" s="416"/>
      <c r="I94" s="416"/>
      <c r="J94" s="583"/>
      <c r="K94" s="416"/>
      <c r="L94" s="416"/>
      <c r="M94" s="416"/>
      <c r="N94" s="416"/>
      <c r="O94" s="596"/>
      <c r="P94" s="416"/>
      <c r="Q94" s="416"/>
      <c r="R94" s="416"/>
      <c r="S94" s="416"/>
      <c r="T94" s="416" t="s">
        <v>1625</v>
      </c>
      <c r="U94" s="593"/>
      <c r="V94" s="424"/>
    </row>
    <row r="95" spans="1:22" s="423" customFormat="1" ht="9.6" customHeight="1" x14ac:dyDescent="0.15">
      <c r="A95" s="95"/>
      <c r="B95" s="234"/>
      <c r="C95" s="197" t="s">
        <v>1147</v>
      </c>
      <c r="D95" s="234"/>
      <c r="E95" s="416"/>
      <c r="F95" s="233"/>
      <c r="G95" s="416"/>
      <c r="H95" s="416"/>
      <c r="I95" s="416"/>
      <c r="J95" s="416"/>
      <c r="K95" s="416"/>
      <c r="L95" s="416"/>
      <c r="M95" s="416"/>
      <c r="N95" s="416"/>
      <c r="O95" s="596"/>
      <c r="P95" s="416"/>
      <c r="Q95" s="416"/>
      <c r="R95" s="353" t="s">
        <v>796</v>
      </c>
      <c r="S95" s="353" t="s">
        <v>1682</v>
      </c>
      <c r="T95" s="353"/>
      <c r="U95" s="595">
        <v>31587</v>
      </c>
      <c r="V95" s="433"/>
    </row>
    <row r="96" spans="1:22" s="418" customFormat="1" ht="3" customHeight="1" x14ac:dyDescent="0.15">
      <c r="A96" s="95"/>
      <c r="B96" s="227"/>
      <c r="C96" s="197"/>
      <c r="D96" s="227"/>
      <c r="E96" s="416"/>
      <c r="F96" s="233"/>
      <c r="G96" s="416"/>
      <c r="H96" s="416"/>
      <c r="I96" s="416"/>
      <c r="J96" s="416"/>
      <c r="K96" s="416"/>
      <c r="L96" s="416"/>
      <c r="M96" s="416"/>
      <c r="N96" s="416"/>
      <c r="O96" s="596"/>
      <c r="P96" s="416"/>
      <c r="Q96" s="416"/>
      <c r="R96" s="416"/>
      <c r="S96" s="416"/>
      <c r="T96" s="416"/>
      <c r="U96" s="594"/>
      <c r="V96" s="424"/>
    </row>
    <row r="97" spans="1:22" s="418" customFormat="1" ht="9" customHeight="1" x14ac:dyDescent="0.15">
      <c r="A97" s="95"/>
      <c r="B97" s="227"/>
      <c r="C97" s="197"/>
      <c r="D97" s="227"/>
      <c r="E97" s="607" t="s">
        <v>1040</v>
      </c>
      <c r="F97" s="234"/>
      <c r="G97" s="416"/>
      <c r="H97" s="416"/>
      <c r="I97" s="416"/>
      <c r="J97" s="607"/>
      <c r="K97" s="416"/>
      <c r="L97" s="416"/>
      <c r="M97" s="416"/>
      <c r="N97" s="416"/>
      <c r="O97" s="596"/>
      <c r="P97" s="416"/>
      <c r="Q97" s="416"/>
      <c r="R97" s="416"/>
      <c r="S97" s="416"/>
      <c r="T97" s="416"/>
      <c r="U97" s="594"/>
      <c r="V97" s="424"/>
    </row>
    <row r="98" spans="1:22" s="423" customFormat="1" ht="9.6" customHeight="1" x14ac:dyDescent="0.15">
      <c r="A98" s="95"/>
      <c r="B98" s="234"/>
      <c r="C98" s="197" t="s">
        <v>1214</v>
      </c>
      <c r="D98" s="234"/>
      <c r="E98" s="583" t="s">
        <v>2484</v>
      </c>
      <c r="F98" s="233"/>
      <c r="G98" s="227"/>
      <c r="H98" s="416"/>
      <c r="I98" s="416"/>
      <c r="J98" s="583"/>
      <c r="K98" s="416"/>
      <c r="L98" s="416"/>
      <c r="M98" s="416"/>
      <c r="N98" s="416"/>
      <c r="O98" s="596"/>
      <c r="P98" s="416"/>
      <c r="Q98" s="416"/>
      <c r="R98" s="416"/>
      <c r="S98" s="416"/>
      <c r="T98" s="353" t="s">
        <v>1625</v>
      </c>
      <c r="U98" s="593">
        <v>352300</v>
      </c>
      <c r="V98" s="433"/>
    </row>
    <row r="99" spans="1:22" s="418" customFormat="1" ht="3" customHeight="1" x14ac:dyDescent="0.15">
      <c r="A99" s="95"/>
      <c r="B99" s="227"/>
      <c r="C99" s="197"/>
      <c r="D99" s="227"/>
      <c r="E99" s="416"/>
      <c r="F99" s="233"/>
      <c r="G99" s="416"/>
      <c r="H99" s="416"/>
      <c r="I99" s="416"/>
      <c r="J99" s="416"/>
      <c r="K99" s="416"/>
      <c r="L99" s="416"/>
      <c r="M99" s="416"/>
      <c r="N99" s="416"/>
      <c r="O99" s="596"/>
      <c r="P99" s="416"/>
      <c r="Q99" s="416"/>
      <c r="R99" s="416"/>
      <c r="S99" s="416"/>
      <c r="T99" s="416"/>
      <c r="U99" s="594"/>
      <c r="V99" s="424"/>
    </row>
    <row r="100" spans="1:22" s="423" customFormat="1" ht="9" customHeight="1" x14ac:dyDescent="0.15">
      <c r="A100" s="95"/>
      <c r="B100" s="234"/>
      <c r="C100" s="197"/>
      <c r="D100" s="234"/>
      <c r="E100" s="607" t="s">
        <v>1877</v>
      </c>
      <c r="F100" s="234"/>
      <c r="G100" s="416"/>
      <c r="H100" s="416"/>
      <c r="I100" s="416"/>
      <c r="J100" s="607"/>
      <c r="K100" s="416"/>
      <c r="L100" s="416"/>
      <c r="M100" s="416"/>
      <c r="N100" s="416"/>
      <c r="O100" s="596"/>
      <c r="P100" s="416"/>
      <c r="Q100" s="416"/>
      <c r="R100" s="416"/>
      <c r="S100" s="416"/>
      <c r="T100" s="416"/>
      <c r="U100" s="594"/>
      <c r="V100" s="433"/>
    </row>
    <row r="101" spans="1:22" s="423" customFormat="1" ht="9" customHeight="1" x14ac:dyDescent="0.15">
      <c r="A101" s="95"/>
      <c r="B101" s="234"/>
      <c r="C101" s="197" t="s">
        <v>1382</v>
      </c>
      <c r="D101" s="234"/>
      <c r="E101" s="583" t="s">
        <v>820</v>
      </c>
      <c r="F101" s="227"/>
      <c r="G101" s="227"/>
      <c r="H101" s="416"/>
      <c r="I101" s="416"/>
      <c r="J101" s="583"/>
      <c r="K101" s="416"/>
      <c r="L101" s="416"/>
      <c r="M101" s="416"/>
      <c r="N101" s="416"/>
      <c r="O101" s="596"/>
      <c r="P101" s="416"/>
      <c r="Q101" s="416"/>
      <c r="R101" s="416"/>
      <c r="S101" s="416"/>
      <c r="T101" s="416" t="s">
        <v>1625</v>
      </c>
      <c r="U101" s="593"/>
      <c r="V101" s="433"/>
    </row>
    <row r="102" spans="1:22" s="423" customFormat="1" ht="9" customHeight="1" x14ac:dyDescent="0.15">
      <c r="A102" s="95"/>
      <c r="B102" s="234"/>
      <c r="C102" s="197" t="s">
        <v>635</v>
      </c>
      <c r="D102" s="234"/>
      <c r="E102" s="583" t="s">
        <v>1429</v>
      </c>
      <c r="F102" s="227"/>
      <c r="G102" s="227"/>
      <c r="H102" s="416"/>
      <c r="I102" s="416"/>
      <c r="J102" s="583"/>
      <c r="K102" s="416"/>
      <c r="L102" s="416"/>
      <c r="M102" s="416"/>
      <c r="N102" s="416"/>
      <c r="O102" s="596"/>
      <c r="P102" s="416"/>
      <c r="Q102" s="416"/>
      <c r="R102" s="416"/>
      <c r="S102" s="416"/>
      <c r="T102" s="416" t="s">
        <v>1625</v>
      </c>
      <c r="U102" s="593"/>
      <c r="V102" s="433"/>
    </row>
    <row r="103" spans="1:22" s="423" customFormat="1" ht="9" customHeight="1" x14ac:dyDescent="0.15">
      <c r="A103" s="95"/>
      <c r="B103" s="234"/>
      <c r="C103" s="197" t="s">
        <v>636</v>
      </c>
      <c r="D103" s="234"/>
      <c r="E103" s="583" t="s">
        <v>1222</v>
      </c>
      <c r="F103" s="227"/>
      <c r="G103" s="227"/>
      <c r="H103" s="416"/>
      <c r="I103" s="416"/>
      <c r="J103" s="583"/>
      <c r="K103" s="416"/>
      <c r="L103" s="416"/>
      <c r="M103" s="416"/>
      <c r="N103" s="416"/>
      <c r="O103" s="596"/>
      <c r="P103" s="416"/>
      <c r="Q103" s="416"/>
      <c r="R103" s="416"/>
      <c r="S103" s="416"/>
      <c r="T103" s="416" t="s">
        <v>1625</v>
      </c>
      <c r="U103" s="593"/>
      <c r="V103" s="433"/>
    </row>
    <row r="104" spans="1:22" s="418" customFormat="1" ht="9" customHeight="1" x14ac:dyDescent="0.15">
      <c r="A104" s="95"/>
      <c r="B104" s="227"/>
      <c r="C104" s="197" t="s">
        <v>1512</v>
      </c>
      <c r="D104" s="227"/>
      <c r="E104" s="583" t="s">
        <v>2492</v>
      </c>
      <c r="F104" s="233"/>
      <c r="G104" s="227"/>
      <c r="H104" s="416"/>
      <c r="I104" s="416"/>
      <c r="J104" s="583"/>
      <c r="K104" s="416"/>
      <c r="L104" s="416"/>
      <c r="M104" s="416"/>
      <c r="N104" s="416"/>
      <c r="O104" s="596"/>
      <c r="P104" s="416"/>
      <c r="Q104" s="416"/>
      <c r="R104" s="416"/>
      <c r="S104" s="416"/>
      <c r="T104" s="416" t="s">
        <v>1625</v>
      </c>
      <c r="U104" s="593"/>
      <c r="V104" s="424"/>
    </row>
    <row r="105" spans="1:22" s="423" customFormat="1" ht="9" customHeight="1" x14ac:dyDescent="0.15">
      <c r="A105" s="95"/>
      <c r="B105" s="234"/>
      <c r="C105" s="197" t="s">
        <v>2785</v>
      </c>
      <c r="D105" s="234"/>
      <c r="E105" s="583" t="s">
        <v>1369</v>
      </c>
      <c r="F105" s="227"/>
      <c r="G105" s="227"/>
      <c r="H105" s="227"/>
      <c r="I105" s="227"/>
      <c r="J105" s="583"/>
      <c r="K105" s="227"/>
      <c r="L105" s="227"/>
      <c r="M105" s="227"/>
      <c r="N105" s="227"/>
      <c r="O105" s="532"/>
      <c r="P105" s="227" t="s">
        <v>247</v>
      </c>
      <c r="Q105" s="416"/>
      <c r="R105" s="227"/>
      <c r="S105" s="416"/>
      <c r="T105" s="416" t="s">
        <v>1625</v>
      </c>
      <c r="U105" s="593"/>
      <c r="V105" s="433"/>
    </row>
    <row r="106" spans="1:22" s="423" customFormat="1" ht="9.6" customHeight="1" x14ac:dyDescent="0.15">
      <c r="A106" s="95"/>
      <c r="B106" s="234"/>
      <c r="C106" s="197" t="s">
        <v>1148</v>
      </c>
      <c r="D106" s="234"/>
      <c r="E106" s="227"/>
      <c r="F106" s="233"/>
      <c r="G106" s="416"/>
      <c r="H106" s="416"/>
      <c r="I106" s="416"/>
      <c r="J106" s="227"/>
      <c r="K106" s="416"/>
      <c r="L106" s="416"/>
      <c r="M106" s="416"/>
      <c r="N106" s="416"/>
      <c r="O106" s="596"/>
      <c r="P106" s="416"/>
      <c r="Q106" s="416"/>
      <c r="R106" s="353" t="s">
        <v>796</v>
      </c>
      <c r="S106" s="353" t="s">
        <v>1682</v>
      </c>
      <c r="T106" s="353"/>
      <c r="U106" s="595">
        <v>0</v>
      </c>
      <c r="V106" s="433"/>
    </row>
    <row r="107" spans="1:22" s="423" customFormat="1" ht="3" customHeight="1" x14ac:dyDescent="0.15">
      <c r="A107" s="95"/>
      <c r="B107" s="234"/>
      <c r="C107" s="197"/>
      <c r="D107" s="234"/>
      <c r="E107" s="237"/>
      <c r="F107" s="233"/>
      <c r="G107" s="416"/>
      <c r="H107" s="416"/>
      <c r="I107" s="416"/>
      <c r="J107" s="237"/>
      <c r="K107" s="416"/>
      <c r="L107" s="416"/>
      <c r="M107" s="416"/>
      <c r="N107" s="416"/>
      <c r="O107" s="596"/>
      <c r="P107" s="416"/>
      <c r="Q107" s="416"/>
      <c r="R107" s="416"/>
      <c r="S107" s="416"/>
      <c r="T107" s="416"/>
      <c r="U107" s="594"/>
      <c r="V107" s="433"/>
    </row>
    <row r="108" spans="1:22" s="423" customFormat="1" ht="9.9499999999999993" customHeight="1" x14ac:dyDescent="0.15">
      <c r="A108" s="95"/>
      <c r="B108" s="234"/>
      <c r="C108" s="240" t="s">
        <v>2805</v>
      </c>
      <c r="D108" s="234"/>
      <c r="E108" s="237"/>
      <c r="F108" s="237"/>
      <c r="G108" s="353"/>
      <c r="H108" s="353"/>
      <c r="I108" s="353"/>
      <c r="J108" s="237"/>
      <c r="K108" s="353"/>
      <c r="L108" s="353"/>
      <c r="M108" s="353"/>
      <c r="N108" s="353"/>
      <c r="O108" s="626"/>
      <c r="P108" s="353"/>
      <c r="Q108" s="353"/>
      <c r="R108" s="353" t="s">
        <v>2016</v>
      </c>
      <c r="S108" s="353" t="s">
        <v>1188</v>
      </c>
      <c r="T108" s="353"/>
      <c r="U108" s="597">
        <v>659213</v>
      </c>
      <c r="V108" s="433"/>
    </row>
    <row r="109" spans="1:22" s="423" customFormat="1" ht="3" customHeight="1" x14ac:dyDescent="0.15">
      <c r="A109" s="95"/>
      <c r="B109" s="234"/>
      <c r="C109" s="197"/>
      <c r="D109" s="234"/>
      <c r="E109" s="237"/>
      <c r="F109" s="233"/>
      <c r="G109" s="416"/>
      <c r="H109" s="416"/>
      <c r="I109" s="416"/>
      <c r="J109" s="237"/>
      <c r="K109" s="416"/>
      <c r="L109" s="416"/>
      <c r="M109" s="416"/>
      <c r="N109" s="416"/>
      <c r="O109" s="596"/>
      <c r="P109" s="416"/>
      <c r="Q109" s="416"/>
      <c r="R109" s="416"/>
      <c r="S109" s="416"/>
      <c r="T109" s="416"/>
      <c r="U109" s="594"/>
      <c r="V109" s="433"/>
    </row>
    <row r="110" spans="1:22" s="423" customFormat="1" ht="9.9499999999999993" customHeight="1" x14ac:dyDescent="0.15">
      <c r="A110" s="95"/>
      <c r="B110" s="234"/>
      <c r="C110" s="240" t="s">
        <v>512</v>
      </c>
      <c r="D110" s="234"/>
      <c r="E110" s="237"/>
      <c r="F110" s="237"/>
      <c r="G110" s="353"/>
      <c r="H110" s="353"/>
      <c r="I110" s="353"/>
      <c r="J110" s="237"/>
      <c r="K110" s="353"/>
      <c r="L110" s="353"/>
      <c r="M110" s="353"/>
      <c r="N110" s="353"/>
      <c r="O110" s="626"/>
      <c r="P110" s="353"/>
      <c r="Q110" s="353"/>
      <c r="R110" s="353" t="s">
        <v>513</v>
      </c>
      <c r="S110" s="353" t="s">
        <v>1188</v>
      </c>
      <c r="T110" s="353"/>
      <c r="U110" s="597">
        <v>1797499</v>
      </c>
      <c r="V110" s="433"/>
    </row>
    <row r="111" spans="1:22" s="423" customFormat="1" ht="3" customHeight="1" x14ac:dyDescent="0.15">
      <c r="A111" s="95"/>
      <c r="B111" s="439"/>
      <c r="C111" s="286"/>
      <c r="D111" s="439"/>
      <c r="E111" s="403"/>
      <c r="F111" s="323"/>
      <c r="G111" s="434"/>
      <c r="H111" s="434"/>
      <c r="I111" s="434"/>
      <c r="J111" s="403"/>
      <c r="K111" s="434"/>
      <c r="L111" s="434"/>
      <c r="M111" s="434"/>
      <c r="N111" s="434"/>
      <c r="O111" s="614"/>
      <c r="P111" s="434"/>
      <c r="Q111" s="434"/>
      <c r="R111" s="434"/>
      <c r="S111" s="434"/>
      <c r="T111" s="434"/>
      <c r="U111" s="614"/>
      <c r="V111" s="440"/>
    </row>
    <row r="112" spans="1:22" s="423" customFormat="1" ht="3" customHeight="1" x14ac:dyDescent="0.15">
      <c r="A112" s="95"/>
      <c r="B112" s="326"/>
      <c r="C112" s="295"/>
      <c r="D112" s="326"/>
      <c r="E112" s="404"/>
      <c r="F112" s="328"/>
      <c r="G112" s="436"/>
      <c r="H112" s="436"/>
      <c r="I112" s="436"/>
      <c r="J112" s="404"/>
      <c r="K112" s="436"/>
      <c r="L112" s="436"/>
      <c r="M112" s="436"/>
      <c r="N112" s="436"/>
      <c r="O112" s="615"/>
      <c r="P112" s="436"/>
      <c r="Q112" s="436"/>
      <c r="R112" s="436"/>
      <c r="S112" s="436"/>
      <c r="T112" s="436"/>
      <c r="U112" s="615"/>
      <c r="V112" s="441"/>
    </row>
    <row r="113" spans="1:22" s="423" customFormat="1" ht="9.6" customHeight="1" x14ac:dyDescent="0.15">
      <c r="A113" s="95"/>
      <c r="B113" s="234"/>
      <c r="C113" s="197"/>
      <c r="D113" s="234"/>
      <c r="E113" s="234" t="s">
        <v>1316</v>
      </c>
      <c r="F113" s="233"/>
      <c r="G113" s="416"/>
      <c r="H113" s="416"/>
      <c r="I113" s="416"/>
      <c r="J113" s="234"/>
      <c r="K113" s="416"/>
      <c r="L113" s="416"/>
      <c r="M113" s="416"/>
      <c r="N113" s="416"/>
      <c r="O113" s="596"/>
      <c r="P113" s="416"/>
      <c r="Q113" s="416"/>
      <c r="R113" s="416"/>
      <c r="S113" s="416"/>
      <c r="T113" s="260"/>
      <c r="U113" s="617"/>
      <c r="V113" s="433"/>
    </row>
    <row r="114" spans="1:22" s="423" customFormat="1" ht="3" customHeight="1" x14ac:dyDescent="0.15">
      <c r="A114" s="95"/>
      <c r="B114" s="234"/>
      <c r="C114" s="197"/>
      <c r="D114" s="234"/>
      <c r="E114" s="234"/>
      <c r="F114" s="233"/>
      <c r="G114" s="416"/>
      <c r="H114" s="416"/>
      <c r="I114" s="416"/>
      <c r="J114" s="234"/>
      <c r="K114" s="416"/>
      <c r="L114" s="416"/>
      <c r="M114" s="416"/>
      <c r="N114" s="416"/>
      <c r="O114" s="596"/>
      <c r="P114" s="416"/>
      <c r="Q114" s="416"/>
      <c r="R114" s="416"/>
      <c r="S114" s="416"/>
      <c r="T114" s="260"/>
      <c r="U114" s="618"/>
      <c r="V114" s="433"/>
    </row>
    <row r="115" spans="1:22" s="423" customFormat="1" ht="9.6" customHeight="1" x14ac:dyDescent="0.15">
      <c r="A115" s="95"/>
      <c r="B115" s="234"/>
      <c r="C115" s="197"/>
      <c r="D115" s="234"/>
      <c r="E115" s="607" t="s">
        <v>2486</v>
      </c>
      <c r="F115" s="234"/>
      <c r="G115" s="416"/>
      <c r="H115" s="416"/>
      <c r="I115" s="416"/>
      <c r="J115" s="607"/>
      <c r="K115" s="416"/>
      <c r="L115" s="416"/>
      <c r="M115" s="416"/>
      <c r="N115" s="416"/>
      <c r="O115" s="596"/>
      <c r="P115" s="416"/>
      <c r="Q115" s="416"/>
      <c r="R115" s="416"/>
      <c r="S115" s="416"/>
      <c r="T115" s="416"/>
      <c r="U115" s="619">
        <v>1</v>
      </c>
      <c r="V115" s="433"/>
    </row>
    <row r="116" spans="1:22" s="423" customFormat="1" ht="3" customHeight="1" x14ac:dyDescent="0.15">
      <c r="A116" s="95"/>
      <c r="B116" s="234"/>
      <c r="C116" s="197"/>
      <c r="D116" s="234"/>
      <c r="E116" s="234"/>
      <c r="F116" s="234"/>
      <c r="G116" s="416"/>
      <c r="H116" s="416"/>
      <c r="I116" s="416"/>
      <c r="J116" s="234"/>
      <c r="K116" s="416"/>
      <c r="L116" s="416"/>
      <c r="M116" s="416"/>
      <c r="N116" s="416"/>
      <c r="O116" s="596"/>
      <c r="P116" s="416"/>
      <c r="Q116" s="416"/>
      <c r="R116" s="416"/>
      <c r="S116" s="416"/>
      <c r="T116" s="416"/>
      <c r="U116" s="620"/>
      <c r="V116" s="433"/>
    </row>
    <row r="117" spans="1:22" s="423" customFormat="1" ht="9.6" customHeight="1" x14ac:dyDescent="0.15">
      <c r="A117" s="95"/>
      <c r="B117" s="234"/>
      <c r="C117" s="197"/>
      <c r="D117" s="234"/>
      <c r="E117" s="610" t="s">
        <v>2293</v>
      </c>
      <c r="F117" s="227"/>
      <c r="G117" s="234"/>
      <c r="H117" s="416"/>
      <c r="I117" s="416"/>
      <c r="J117" s="610"/>
      <c r="K117" s="416"/>
      <c r="L117" s="416"/>
      <c r="M117" s="416"/>
      <c r="N117" s="416"/>
      <c r="O117" s="596"/>
      <c r="P117" s="416"/>
      <c r="Q117" s="416"/>
      <c r="R117" s="416"/>
      <c r="S117" s="416"/>
      <c r="T117" s="416"/>
      <c r="U117" s="620" t="s">
        <v>1476</v>
      </c>
      <c r="V117" s="433"/>
    </row>
    <row r="118" spans="1:22" s="423" customFormat="1" ht="9" customHeight="1" x14ac:dyDescent="0.15">
      <c r="A118" s="95"/>
      <c r="B118" s="234"/>
      <c r="C118" s="197" t="s">
        <v>540</v>
      </c>
      <c r="D118" s="234"/>
      <c r="E118" s="609" t="s">
        <v>1427</v>
      </c>
      <c r="F118" s="227"/>
      <c r="G118" s="227"/>
      <c r="H118" s="227"/>
      <c r="I118" s="416"/>
      <c r="J118" s="609"/>
      <c r="K118" s="416"/>
      <c r="L118" s="416"/>
      <c r="M118" s="416"/>
      <c r="N118" s="416"/>
      <c r="O118" s="596"/>
      <c r="P118" s="416"/>
      <c r="Q118" s="416"/>
      <c r="R118" s="416"/>
      <c r="S118" s="416"/>
      <c r="T118" s="416" t="s">
        <v>1625</v>
      </c>
      <c r="U118" s="621">
        <v>4106</v>
      </c>
      <c r="V118" s="433"/>
    </row>
    <row r="119" spans="1:22" s="418" customFormat="1" ht="9" customHeight="1" x14ac:dyDescent="0.15">
      <c r="A119" s="95"/>
      <c r="B119" s="227"/>
      <c r="C119" s="197"/>
      <c r="D119" s="227"/>
      <c r="E119" s="609" t="s">
        <v>103</v>
      </c>
      <c r="F119" s="227"/>
      <c r="G119" s="227"/>
      <c r="H119" s="227"/>
      <c r="I119" s="416"/>
      <c r="J119" s="609"/>
      <c r="K119" s="416"/>
      <c r="L119" s="416"/>
      <c r="M119" s="416"/>
      <c r="N119" s="416"/>
      <c r="O119" s="596"/>
      <c r="P119" s="416"/>
      <c r="Q119" s="416"/>
      <c r="R119" s="416"/>
      <c r="S119" s="416"/>
      <c r="T119" s="416"/>
      <c r="U119" s="622"/>
      <c r="V119" s="424"/>
    </row>
    <row r="120" spans="1:22" s="418" customFormat="1" ht="9" customHeight="1" x14ac:dyDescent="0.15">
      <c r="A120" s="95"/>
      <c r="B120" s="227"/>
      <c r="C120" s="197" t="s">
        <v>2786</v>
      </c>
      <c r="D120" s="227"/>
      <c r="E120" s="611" t="s">
        <v>1369</v>
      </c>
      <c r="F120" s="227"/>
      <c r="G120" s="227"/>
      <c r="H120" s="227"/>
      <c r="I120" s="227"/>
      <c r="J120" s="611"/>
      <c r="K120" s="227"/>
      <c r="L120" s="227"/>
      <c r="M120" s="227"/>
      <c r="N120" s="612"/>
      <c r="O120" s="532"/>
      <c r="P120" s="227" t="s">
        <v>247</v>
      </c>
      <c r="Q120" s="416"/>
      <c r="R120" s="227"/>
      <c r="S120" s="416"/>
      <c r="T120" s="416" t="s">
        <v>1625</v>
      </c>
      <c r="U120" s="621"/>
      <c r="V120" s="424"/>
    </row>
    <row r="121" spans="1:22" s="418" customFormat="1" ht="9" customHeight="1" x14ac:dyDescent="0.15">
      <c r="A121" s="95"/>
      <c r="B121" s="227"/>
      <c r="C121" s="197" t="s">
        <v>2787</v>
      </c>
      <c r="D121" s="227"/>
      <c r="E121" s="611" t="s">
        <v>1369</v>
      </c>
      <c r="F121" s="227"/>
      <c r="G121" s="227"/>
      <c r="H121" s="227"/>
      <c r="I121" s="227"/>
      <c r="J121" s="611"/>
      <c r="K121" s="227"/>
      <c r="L121" s="227"/>
      <c r="M121" s="227"/>
      <c r="N121" s="612"/>
      <c r="O121" s="532"/>
      <c r="P121" s="227" t="s">
        <v>247</v>
      </c>
      <c r="Q121" s="416"/>
      <c r="R121" s="227"/>
      <c r="S121" s="416"/>
      <c r="T121" s="416" t="s">
        <v>1625</v>
      </c>
      <c r="U121" s="621"/>
      <c r="V121" s="424"/>
    </row>
    <row r="122" spans="1:22" s="418" customFormat="1" ht="9" customHeight="1" x14ac:dyDescent="0.15">
      <c r="A122" s="95"/>
      <c r="B122" s="227"/>
      <c r="C122" s="197" t="s">
        <v>2788</v>
      </c>
      <c r="D122" s="227"/>
      <c r="E122" s="611" t="s">
        <v>1369</v>
      </c>
      <c r="F122" s="227"/>
      <c r="G122" s="227"/>
      <c r="H122" s="227"/>
      <c r="I122" s="227"/>
      <c r="J122" s="611"/>
      <c r="K122" s="227"/>
      <c r="L122" s="227"/>
      <c r="M122" s="227"/>
      <c r="N122" s="612"/>
      <c r="O122" s="532"/>
      <c r="P122" s="227" t="s">
        <v>247</v>
      </c>
      <c r="Q122" s="416"/>
      <c r="R122" s="227"/>
      <c r="S122" s="416"/>
      <c r="T122" s="416" t="s">
        <v>1625</v>
      </c>
      <c r="U122" s="621"/>
      <c r="V122" s="424"/>
    </row>
    <row r="123" spans="1:22" s="418" customFormat="1" ht="9" customHeight="1" x14ac:dyDescent="0.15">
      <c r="A123" s="95"/>
      <c r="B123" s="227"/>
      <c r="C123" s="197" t="s">
        <v>2789</v>
      </c>
      <c r="D123" s="227"/>
      <c r="E123" s="611" t="s">
        <v>1369</v>
      </c>
      <c r="F123" s="227"/>
      <c r="G123" s="227"/>
      <c r="H123" s="227"/>
      <c r="I123" s="227"/>
      <c r="J123" s="611"/>
      <c r="K123" s="227"/>
      <c r="L123" s="227"/>
      <c r="M123" s="227"/>
      <c r="N123" s="612"/>
      <c r="O123" s="532"/>
      <c r="P123" s="227" t="s">
        <v>247</v>
      </c>
      <c r="Q123" s="416"/>
      <c r="R123" s="227"/>
      <c r="S123" s="416"/>
      <c r="T123" s="416" t="s">
        <v>1625</v>
      </c>
      <c r="U123" s="621"/>
      <c r="V123" s="424"/>
    </row>
    <row r="124" spans="1:22" s="418" customFormat="1" ht="9" customHeight="1" x14ac:dyDescent="0.15">
      <c r="A124" s="95"/>
      <c r="B124" s="227"/>
      <c r="C124" s="197"/>
      <c r="D124" s="227"/>
      <c r="E124" s="609" t="s">
        <v>104</v>
      </c>
      <c r="F124" s="227"/>
      <c r="G124" s="227"/>
      <c r="H124" s="227"/>
      <c r="I124" s="416"/>
      <c r="J124" s="609"/>
      <c r="K124" s="416"/>
      <c r="L124" s="416"/>
      <c r="M124" s="416"/>
      <c r="N124" s="416"/>
      <c r="O124" s="596"/>
      <c r="P124" s="416"/>
      <c r="Q124" s="416"/>
      <c r="R124" s="416"/>
      <c r="S124" s="416"/>
      <c r="T124" s="416"/>
      <c r="U124" s="622"/>
      <c r="V124" s="424"/>
    </row>
    <row r="125" spans="1:22" s="418" customFormat="1" ht="9" customHeight="1" x14ac:dyDescent="0.15">
      <c r="A125" s="95"/>
      <c r="B125" s="227"/>
      <c r="C125" s="197" t="s">
        <v>1759</v>
      </c>
      <c r="D125" s="227"/>
      <c r="E125" s="611" t="s">
        <v>1561</v>
      </c>
      <c r="F125" s="227"/>
      <c r="G125" s="227"/>
      <c r="H125" s="227"/>
      <c r="I125" s="227"/>
      <c r="J125" s="611"/>
      <c r="K125" s="227"/>
      <c r="L125" s="227"/>
      <c r="M125" s="227"/>
      <c r="N125" s="227"/>
      <c r="O125" s="514"/>
      <c r="P125" s="227"/>
      <c r="Q125" s="227"/>
      <c r="R125" s="416"/>
      <c r="S125" s="416"/>
      <c r="T125" s="416" t="s">
        <v>1625</v>
      </c>
      <c r="U125" s="621"/>
      <c r="V125" s="424"/>
    </row>
    <row r="126" spans="1:22" s="418" customFormat="1" ht="9" customHeight="1" x14ac:dyDescent="0.15">
      <c r="A126" s="95"/>
      <c r="B126" s="227"/>
      <c r="C126" s="197" t="s">
        <v>2791</v>
      </c>
      <c r="D126" s="227"/>
      <c r="E126" s="611" t="s">
        <v>515</v>
      </c>
      <c r="F126" s="227"/>
      <c r="G126" s="227"/>
      <c r="H126" s="227"/>
      <c r="I126" s="227"/>
      <c r="J126" s="611"/>
      <c r="K126" s="227"/>
      <c r="L126" s="227"/>
      <c r="M126" s="227"/>
      <c r="N126" s="227"/>
      <c r="O126" s="514"/>
      <c r="P126" s="227"/>
      <c r="Q126" s="227"/>
      <c r="R126" s="416"/>
      <c r="S126" s="416"/>
      <c r="T126" s="416" t="s">
        <v>1625</v>
      </c>
      <c r="U126" s="621">
        <v>-274</v>
      </c>
      <c r="V126" s="424"/>
    </row>
    <row r="127" spans="1:22" s="418" customFormat="1" ht="9" customHeight="1" x14ac:dyDescent="0.15">
      <c r="A127" s="95"/>
      <c r="B127" s="227"/>
      <c r="C127" s="197" t="s">
        <v>1760</v>
      </c>
      <c r="D127" s="227"/>
      <c r="E127" s="611" t="s">
        <v>2208</v>
      </c>
      <c r="F127" s="227"/>
      <c r="G127" s="227"/>
      <c r="H127" s="227"/>
      <c r="I127" s="227"/>
      <c r="J127" s="611"/>
      <c r="K127" s="227"/>
      <c r="L127" s="227"/>
      <c r="M127" s="227"/>
      <c r="N127" s="227"/>
      <c r="O127" s="527"/>
      <c r="P127" s="234"/>
      <c r="Q127" s="234"/>
      <c r="R127" s="416"/>
      <c r="S127" s="416"/>
      <c r="T127" s="416" t="s">
        <v>1625</v>
      </c>
      <c r="U127" s="621"/>
      <c r="V127" s="424"/>
    </row>
    <row r="128" spans="1:22" s="418" customFormat="1" ht="9" customHeight="1" x14ac:dyDescent="0.15">
      <c r="A128" s="95"/>
      <c r="B128" s="227"/>
      <c r="C128" s="197" t="s">
        <v>1866</v>
      </c>
      <c r="D128" s="227"/>
      <c r="E128" s="611" t="s">
        <v>1732</v>
      </c>
      <c r="F128" s="227"/>
      <c r="G128" s="227"/>
      <c r="H128" s="227"/>
      <c r="I128" s="227"/>
      <c r="J128" s="611"/>
      <c r="K128" s="227"/>
      <c r="L128" s="227"/>
      <c r="M128" s="227"/>
      <c r="N128" s="227"/>
      <c r="O128" s="514"/>
      <c r="P128" s="227"/>
      <c r="Q128" s="227"/>
      <c r="R128" s="416"/>
      <c r="S128" s="416"/>
      <c r="T128" s="416" t="s">
        <v>1625</v>
      </c>
      <c r="U128" s="621">
        <v>22293</v>
      </c>
      <c r="V128" s="424"/>
    </row>
    <row r="129" spans="1:22" s="418" customFormat="1" ht="9" customHeight="1" x14ac:dyDescent="0.15">
      <c r="A129" s="95"/>
      <c r="B129" s="227"/>
      <c r="C129" s="197" t="s">
        <v>1519</v>
      </c>
      <c r="D129" s="227"/>
      <c r="E129" s="611" t="s">
        <v>2672</v>
      </c>
      <c r="F129" s="227"/>
      <c r="G129" s="227"/>
      <c r="H129" s="227"/>
      <c r="I129" s="227"/>
      <c r="J129" s="611"/>
      <c r="K129" s="227"/>
      <c r="L129" s="227"/>
      <c r="M129" s="227"/>
      <c r="N129" s="227"/>
      <c r="O129" s="514"/>
      <c r="P129" s="227"/>
      <c r="Q129" s="227"/>
      <c r="R129" s="416"/>
      <c r="S129" s="416"/>
      <c r="T129" s="416" t="s">
        <v>1625</v>
      </c>
      <c r="U129" s="621"/>
      <c r="V129" s="424"/>
    </row>
    <row r="130" spans="1:22" s="418" customFormat="1" ht="9" customHeight="1" x14ac:dyDescent="0.15">
      <c r="A130" s="95"/>
      <c r="B130" s="227"/>
      <c r="C130" s="197" t="s">
        <v>1867</v>
      </c>
      <c r="D130" s="227"/>
      <c r="E130" s="611" t="s">
        <v>1037</v>
      </c>
      <c r="F130" s="227"/>
      <c r="G130" s="227"/>
      <c r="H130" s="227"/>
      <c r="I130" s="227"/>
      <c r="J130" s="611"/>
      <c r="K130" s="227"/>
      <c r="L130" s="227"/>
      <c r="M130" s="227"/>
      <c r="N130" s="227"/>
      <c r="O130" s="514"/>
      <c r="P130" s="227"/>
      <c r="Q130" s="227"/>
      <c r="R130" s="416"/>
      <c r="S130" s="416"/>
      <c r="T130" s="416" t="s">
        <v>1625</v>
      </c>
      <c r="U130" s="621">
        <v>7308</v>
      </c>
      <c r="V130" s="424"/>
    </row>
    <row r="131" spans="1:22" s="418" customFormat="1" ht="9" customHeight="1" x14ac:dyDescent="0.15">
      <c r="A131" s="95"/>
      <c r="B131" s="227"/>
      <c r="C131" s="197" t="s">
        <v>1520</v>
      </c>
      <c r="D131" s="227"/>
      <c r="E131" s="611" t="s">
        <v>216</v>
      </c>
      <c r="F131" s="227"/>
      <c r="G131" s="227"/>
      <c r="H131" s="227"/>
      <c r="I131" s="227"/>
      <c r="J131" s="611"/>
      <c r="K131" s="227"/>
      <c r="L131" s="227"/>
      <c r="M131" s="227"/>
      <c r="N131" s="227"/>
      <c r="O131" s="527"/>
      <c r="P131" s="234"/>
      <c r="Q131" s="234"/>
      <c r="R131" s="416"/>
      <c r="S131" s="416"/>
      <c r="T131" s="416" t="s">
        <v>1625</v>
      </c>
      <c r="U131" s="621"/>
      <c r="V131" s="424"/>
    </row>
    <row r="132" spans="1:22" s="418" customFormat="1" ht="9" customHeight="1" x14ac:dyDescent="0.15">
      <c r="A132" s="95"/>
      <c r="B132" s="227"/>
      <c r="C132" s="197" t="s">
        <v>1871</v>
      </c>
      <c r="D132" s="227"/>
      <c r="E132" s="611" t="s">
        <v>1369</v>
      </c>
      <c r="F132" s="227"/>
      <c r="G132" s="227"/>
      <c r="H132" s="227"/>
      <c r="I132" s="227"/>
      <c r="J132" s="611"/>
      <c r="K132" s="227"/>
      <c r="L132" s="227"/>
      <c r="M132" s="227"/>
      <c r="N132" s="612"/>
      <c r="O132" s="532"/>
      <c r="P132" s="227" t="s">
        <v>247</v>
      </c>
      <c r="Q132" s="416"/>
      <c r="R132" s="227"/>
      <c r="S132" s="416"/>
      <c r="T132" s="416" t="s">
        <v>1625</v>
      </c>
      <c r="U132" s="621"/>
      <c r="V132" s="424"/>
    </row>
    <row r="133" spans="1:22" s="418" customFormat="1" ht="9" customHeight="1" x14ac:dyDescent="0.15">
      <c r="A133" s="95"/>
      <c r="B133" s="227"/>
      <c r="C133" s="197" t="s">
        <v>1870</v>
      </c>
      <c r="D133" s="227"/>
      <c r="E133" s="611" t="s">
        <v>1369</v>
      </c>
      <c r="F133" s="227"/>
      <c r="G133" s="227"/>
      <c r="H133" s="227"/>
      <c r="I133" s="227"/>
      <c r="J133" s="611"/>
      <c r="K133" s="227"/>
      <c r="L133" s="227"/>
      <c r="M133" s="227"/>
      <c r="N133" s="612"/>
      <c r="O133" s="532"/>
      <c r="P133" s="227" t="s">
        <v>247</v>
      </c>
      <c r="Q133" s="416"/>
      <c r="R133" s="227"/>
      <c r="S133" s="416"/>
      <c r="T133" s="416" t="s">
        <v>1625</v>
      </c>
      <c r="U133" s="621"/>
      <c r="V133" s="424"/>
    </row>
    <row r="134" spans="1:22" s="418" customFormat="1" ht="9" customHeight="1" x14ac:dyDescent="0.15">
      <c r="A134" s="95"/>
      <c r="B134" s="227"/>
      <c r="C134" s="197" t="s">
        <v>1868</v>
      </c>
      <c r="D134" s="227"/>
      <c r="E134" s="611" t="s">
        <v>1369</v>
      </c>
      <c r="F134" s="227"/>
      <c r="G134" s="227"/>
      <c r="H134" s="227"/>
      <c r="I134" s="227"/>
      <c r="J134" s="611"/>
      <c r="K134" s="227"/>
      <c r="L134" s="227"/>
      <c r="M134" s="227"/>
      <c r="N134" s="612"/>
      <c r="O134" s="532"/>
      <c r="P134" s="227" t="s">
        <v>247</v>
      </c>
      <c r="Q134" s="416"/>
      <c r="R134" s="227"/>
      <c r="S134" s="416"/>
      <c r="T134" s="416" t="s">
        <v>1625</v>
      </c>
      <c r="U134" s="621"/>
      <c r="V134" s="424"/>
    </row>
    <row r="135" spans="1:22" s="418" customFormat="1" ht="9" customHeight="1" x14ac:dyDescent="0.15">
      <c r="A135" s="95"/>
      <c r="B135" s="227"/>
      <c r="C135" s="197" t="s">
        <v>1869</v>
      </c>
      <c r="D135" s="227"/>
      <c r="E135" s="611" t="s">
        <v>1369</v>
      </c>
      <c r="F135" s="227"/>
      <c r="G135" s="227"/>
      <c r="H135" s="227"/>
      <c r="I135" s="227"/>
      <c r="J135" s="611"/>
      <c r="K135" s="227"/>
      <c r="L135" s="227"/>
      <c r="M135" s="227"/>
      <c r="N135" s="612"/>
      <c r="O135" s="532"/>
      <c r="P135" s="227" t="s">
        <v>247</v>
      </c>
      <c r="Q135" s="416"/>
      <c r="R135" s="227"/>
      <c r="S135" s="416"/>
      <c r="T135" s="416" t="s">
        <v>1625</v>
      </c>
      <c r="U135" s="621"/>
      <c r="V135" s="424"/>
    </row>
    <row r="136" spans="1:22" s="423" customFormat="1" ht="9.6" customHeight="1" x14ac:dyDescent="0.15">
      <c r="A136" s="95"/>
      <c r="B136" s="234"/>
      <c r="C136" s="197" t="s">
        <v>2790</v>
      </c>
      <c r="D136" s="234"/>
      <c r="E136" s="227"/>
      <c r="F136" s="227"/>
      <c r="G136" s="227"/>
      <c r="H136" s="416"/>
      <c r="I136" s="416"/>
      <c r="J136" s="227"/>
      <c r="K136" s="416"/>
      <c r="L136" s="416"/>
      <c r="M136" s="416"/>
      <c r="N136" s="416"/>
      <c r="O136" s="596"/>
      <c r="P136" s="416"/>
      <c r="Q136" s="416"/>
      <c r="R136" s="353" t="s">
        <v>127</v>
      </c>
      <c r="S136" s="353"/>
      <c r="T136" s="353"/>
      <c r="U136" s="623">
        <v>33433</v>
      </c>
      <c r="V136" s="433"/>
    </row>
    <row r="137" spans="1:22" s="418" customFormat="1" ht="3" customHeight="1" x14ac:dyDescent="0.15">
      <c r="A137" s="95"/>
      <c r="B137" s="227"/>
      <c r="C137" s="197"/>
      <c r="D137" s="227"/>
      <c r="E137" s="227"/>
      <c r="F137" s="227"/>
      <c r="G137" s="227"/>
      <c r="H137" s="416"/>
      <c r="I137" s="416"/>
      <c r="J137" s="227"/>
      <c r="K137" s="416"/>
      <c r="L137" s="416"/>
      <c r="M137" s="416"/>
      <c r="N137" s="416"/>
      <c r="O137" s="596"/>
      <c r="P137" s="416"/>
      <c r="Q137" s="416"/>
      <c r="R137" s="416"/>
      <c r="S137" s="416"/>
      <c r="T137" s="416"/>
      <c r="U137" s="622"/>
      <c r="V137" s="424"/>
    </row>
    <row r="138" spans="1:22" s="418" customFormat="1" ht="9.6" customHeight="1" x14ac:dyDescent="0.15">
      <c r="A138" s="95"/>
      <c r="B138" s="227"/>
      <c r="C138" s="197" t="s">
        <v>179</v>
      </c>
      <c r="D138" s="227"/>
      <c r="E138" s="610" t="s">
        <v>652</v>
      </c>
      <c r="F138" s="227"/>
      <c r="G138" s="234"/>
      <c r="H138" s="227"/>
      <c r="I138" s="416"/>
      <c r="J138" s="610"/>
      <c r="K138" s="416"/>
      <c r="L138" s="416"/>
      <c r="M138" s="416"/>
      <c r="N138" s="416"/>
      <c r="O138" s="596"/>
      <c r="P138" s="416"/>
      <c r="Q138" s="416"/>
      <c r="R138" s="416"/>
      <c r="S138" s="416"/>
      <c r="T138" s="416" t="s">
        <v>1625</v>
      </c>
      <c r="U138" s="623">
        <v>0</v>
      </c>
      <c r="V138" s="424"/>
    </row>
    <row r="139" spans="1:22" s="418" customFormat="1" ht="3" customHeight="1" x14ac:dyDescent="0.15">
      <c r="A139" s="95"/>
      <c r="B139" s="227"/>
      <c r="C139" s="197"/>
      <c r="D139" s="227"/>
      <c r="E139" s="227"/>
      <c r="F139" s="227"/>
      <c r="G139" s="227"/>
      <c r="H139" s="416"/>
      <c r="I139" s="416"/>
      <c r="J139" s="227"/>
      <c r="K139" s="416"/>
      <c r="L139" s="416"/>
      <c r="M139" s="416"/>
      <c r="N139" s="416"/>
      <c r="O139" s="596"/>
      <c r="P139" s="416"/>
      <c r="Q139" s="416"/>
      <c r="R139" s="416"/>
      <c r="S139" s="416"/>
      <c r="T139" s="416"/>
      <c r="U139" s="622"/>
      <c r="V139" s="424"/>
    </row>
    <row r="140" spans="1:22" s="418" customFormat="1" ht="9.6" customHeight="1" x14ac:dyDescent="0.15">
      <c r="A140" s="95"/>
      <c r="B140" s="227"/>
      <c r="C140" s="197" t="s">
        <v>180</v>
      </c>
      <c r="D140" s="227"/>
      <c r="E140" s="610" t="s">
        <v>653</v>
      </c>
      <c r="F140" s="227"/>
      <c r="G140" s="234"/>
      <c r="H140" s="416"/>
      <c r="I140" s="416"/>
      <c r="J140" s="610"/>
      <c r="K140" s="416"/>
      <c r="L140" s="416"/>
      <c r="M140" s="416"/>
      <c r="N140" s="416"/>
      <c r="O140" s="596"/>
      <c r="P140" s="416"/>
      <c r="Q140" s="416"/>
      <c r="R140" s="416"/>
      <c r="S140" s="416"/>
      <c r="T140" s="416" t="s">
        <v>1625</v>
      </c>
      <c r="U140" s="623">
        <v>2147953</v>
      </c>
      <c r="V140" s="424"/>
    </row>
    <row r="141" spans="1:22" s="418" customFormat="1" ht="3" customHeight="1" x14ac:dyDescent="0.15">
      <c r="A141" s="95"/>
      <c r="B141" s="227"/>
      <c r="C141" s="197"/>
      <c r="D141" s="227"/>
      <c r="E141" s="227"/>
      <c r="F141" s="227"/>
      <c r="G141" s="227"/>
      <c r="H141" s="416"/>
      <c r="I141" s="416"/>
      <c r="J141" s="227"/>
      <c r="K141" s="416"/>
      <c r="L141" s="416"/>
      <c r="M141" s="416"/>
      <c r="N141" s="416"/>
      <c r="O141" s="596"/>
      <c r="P141" s="416"/>
      <c r="Q141" s="416"/>
      <c r="R141" s="416"/>
      <c r="S141" s="416"/>
      <c r="T141" s="416"/>
      <c r="U141" s="622"/>
      <c r="V141" s="424"/>
    </row>
    <row r="142" spans="1:22" s="418" customFormat="1" ht="9.6" customHeight="1" x14ac:dyDescent="0.15">
      <c r="A142" s="95"/>
      <c r="B142" s="227"/>
      <c r="C142" s="197" t="s">
        <v>1522</v>
      </c>
      <c r="D142" s="227"/>
      <c r="E142" s="610" t="s">
        <v>2719</v>
      </c>
      <c r="F142" s="227"/>
      <c r="G142" s="234"/>
      <c r="H142" s="416"/>
      <c r="I142" s="416"/>
      <c r="J142" s="610"/>
      <c r="K142" s="416"/>
      <c r="L142" s="416"/>
      <c r="M142" s="416"/>
      <c r="N142" s="416"/>
      <c r="O142" s="596"/>
      <c r="P142" s="416"/>
      <c r="Q142" s="416"/>
      <c r="R142" s="416"/>
      <c r="S142" s="416"/>
      <c r="T142" s="416" t="s">
        <v>1625</v>
      </c>
      <c r="U142" s="623">
        <v>0</v>
      </c>
      <c r="V142" s="424"/>
    </row>
    <row r="143" spans="1:22" s="418" customFormat="1" ht="3" customHeight="1" x14ac:dyDescent="0.15">
      <c r="A143" s="95"/>
      <c r="B143" s="227"/>
      <c r="C143" s="197"/>
      <c r="D143" s="227"/>
      <c r="E143" s="227"/>
      <c r="F143" s="227"/>
      <c r="G143" s="227"/>
      <c r="H143" s="416"/>
      <c r="I143" s="416"/>
      <c r="J143" s="227"/>
      <c r="K143" s="416"/>
      <c r="L143" s="416"/>
      <c r="M143" s="416"/>
      <c r="N143" s="416"/>
      <c r="O143" s="596"/>
      <c r="P143" s="416"/>
      <c r="Q143" s="416"/>
      <c r="R143" s="416"/>
      <c r="S143" s="416"/>
      <c r="T143" s="416"/>
      <c r="U143" s="622"/>
      <c r="V143" s="424"/>
    </row>
    <row r="144" spans="1:22" s="418" customFormat="1" ht="9.6" customHeight="1" x14ac:dyDescent="0.15">
      <c r="A144" s="95"/>
      <c r="B144" s="227"/>
      <c r="C144" s="240" t="s">
        <v>178</v>
      </c>
      <c r="D144" s="227"/>
      <c r="E144" s="227"/>
      <c r="F144" s="227"/>
      <c r="G144" s="227"/>
      <c r="H144" s="416"/>
      <c r="I144" s="416"/>
      <c r="J144" s="227"/>
      <c r="K144" s="416"/>
      <c r="L144" s="416"/>
      <c r="M144" s="416"/>
      <c r="N144" s="416"/>
      <c r="O144" s="596"/>
      <c r="P144" s="416"/>
      <c r="Q144" s="416"/>
      <c r="R144" s="353" t="s">
        <v>128</v>
      </c>
      <c r="S144" s="353"/>
      <c r="T144" s="353"/>
      <c r="U144" s="624">
        <v>2181386</v>
      </c>
      <c r="V144" s="424"/>
    </row>
    <row r="145" spans="1:22" s="418" customFormat="1" ht="3" customHeight="1" x14ac:dyDescent="0.15">
      <c r="A145" s="95"/>
      <c r="B145" s="227"/>
      <c r="C145" s="197"/>
      <c r="D145" s="227"/>
      <c r="E145" s="234"/>
      <c r="F145" s="234"/>
      <c r="G145" s="234"/>
      <c r="H145" s="416"/>
      <c r="I145" s="416"/>
      <c r="J145" s="234"/>
      <c r="K145" s="416"/>
      <c r="L145" s="416"/>
      <c r="M145" s="416"/>
      <c r="N145" s="416"/>
      <c r="O145" s="596"/>
      <c r="P145" s="416"/>
      <c r="Q145" s="416"/>
      <c r="R145" s="416"/>
      <c r="S145" s="353"/>
      <c r="T145" s="416"/>
      <c r="U145" s="622"/>
      <c r="V145" s="424"/>
    </row>
    <row r="146" spans="1:22" s="418" customFormat="1" ht="9.6" customHeight="1" x14ac:dyDescent="0.15">
      <c r="A146" s="95"/>
      <c r="B146" s="227"/>
      <c r="C146" s="197"/>
      <c r="D146" s="227"/>
      <c r="E146" s="607" t="s">
        <v>1999</v>
      </c>
      <c r="F146" s="234"/>
      <c r="G146" s="234"/>
      <c r="H146" s="416"/>
      <c r="I146" s="416"/>
      <c r="J146" s="607"/>
      <c r="K146" s="416"/>
      <c r="L146" s="416"/>
      <c r="M146" s="416"/>
      <c r="N146" s="416"/>
      <c r="O146" s="596"/>
      <c r="P146" s="416"/>
      <c r="Q146" s="416"/>
      <c r="R146" s="416"/>
      <c r="S146" s="416"/>
      <c r="T146" s="416"/>
      <c r="U146" s="622"/>
      <c r="V146" s="424"/>
    </row>
    <row r="147" spans="1:22" s="418" customFormat="1" ht="3" customHeight="1" x14ac:dyDescent="0.15">
      <c r="A147" s="95"/>
      <c r="B147" s="227"/>
      <c r="C147" s="197"/>
      <c r="D147" s="227"/>
      <c r="E147" s="227"/>
      <c r="F147" s="227"/>
      <c r="G147" s="227"/>
      <c r="H147" s="416"/>
      <c r="I147" s="416"/>
      <c r="J147" s="227"/>
      <c r="K147" s="416"/>
      <c r="L147" s="416"/>
      <c r="M147" s="416"/>
      <c r="N147" s="416"/>
      <c r="O147" s="596"/>
      <c r="P147" s="416"/>
      <c r="Q147" s="416"/>
      <c r="R147" s="416"/>
      <c r="S147" s="416"/>
      <c r="T147" s="416"/>
      <c r="U147" s="622"/>
      <c r="V147" s="424"/>
    </row>
    <row r="148" spans="1:22" s="418" customFormat="1" ht="9" customHeight="1" x14ac:dyDescent="0.15">
      <c r="A148" s="95"/>
      <c r="B148" s="227"/>
      <c r="C148" s="197" t="s">
        <v>2013</v>
      </c>
      <c r="D148" s="227"/>
      <c r="E148" s="583" t="s">
        <v>570</v>
      </c>
      <c r="F148" s="227"/>
      <c r="G148" s="227"/>
      <c r="H148" s="227"/>
      <c r="I148" s="416"/>
      <c r="J148" s="583"/>
      <c r="K148" s="416"/>
      <c r="L148" s="416"/>
      <c r="M148" s="416"/>
      <c r="N148" s="416"/>
      <c r="O148" s="596"/>
      <c r="P148" s="416"/>
      <c r="Q148" s="416"/>
      <c r="R148" s="416"/>
      <c r="S148" s="416"/>
      <c r="T148" s="416" t="s">
        <v>1625</v>
      </c>
      <c r="U148" s="621">
        <v>31587</v>
      </c>
      <c r="V148" s="424"/>
    </row>
    <row r="149" spans="1:22" s="418" customFormat="1" ht="9" customHeight="1" x14ac:dyDescent="0.15">
      <c r="A149" s="95"/>
      <c r="B149" s="227"/>
      <c r="C149" s="197" t="s">
        <v>2485</v>
      </c>
      <c r="D149" s="227"/>
      <c r="E149" s="583" t="s">
        <v>2084</v>
      </c>
      <c r="F149" s="227"/>
      <c r="G149" s="227"/>
      <c r="H149" s="227"/>
      <c r="I149" s="416"/>
      <c r="J149" s="583"/>
      <c r="K149" s="416"/>
      <c r="L149" s="416"/>
      <c r="M149" s="416"/>
      <c r="N149" s="416"/>
      <c r="O149" s="596"/>
      <c r="P149" s="416"/>
      <c r="Q149" s="416"/>
      <c r="R149" s="416"/>
      <c r="S149" s="416"/>
      <c r="T149" s="416" t="s">
        <v>1625</v>
      </c>
      <c r="U149" s="621">
        <v>352300</v>
      </c>
      <c r="V149" s="424"/>
    </row>
    <row r="150" spans="1:22" s="418" customFormat="1" ht="9" customHeight="1" x14ac:dyDescent="0.15">
      <c r="A150" s="95"/>
      <c r="B150" s="227"/>
      <c r="C150" s="197" t="s">
        <v>1524</v>
      </c>
      <c r="D150" s="227"/>
      <c r="E150" s="583" t="s">
        <v>2312</v>
      </c>
      <c r="F150" s="227"/>
      <c r="G150" s="227"/>
      <c r="H150" s="227"/>
      <c r="I150" s="416"/>
      <c r="J150" s="583"/>
      <c r="K150" s="416"/>
      <c r="L150" s="416"/>
      <c r="M150" s="416"/>
      <c r="N150" s="416"/>
      <c r="O150" s="596"/>
      <c r="P150" s="416"/>
      <c r="Q150" s="416"/>
      <c r="R150" s="416"/>
      <c r="S150" s="416"/>
      <c r="T150" s="416" t="s">
        <v>1625</v>
      </c>
      <c r="U150" s="621"/>
      <c r="V150" s="424"/>
    </row>
    <row r="151" spans="1:22" s="418" customFormat="1" ht="9" customHeight="1" x14ac:dyDescent="0.15">
      <c r="A151" s="95"/>
      <c r="B151" s="227"/>
      <c r="C151" s="197" t="s">
        <v>1525</v>
      </c>
      <c r="D151" s="227"/>
      <c r="E151" s="583" t="s">
        <v>1588</v>
      </c>
      <c r="F151" s="227"/>
      <c r="G151" s="227"/>
      <c r="H151" s="227"/>
      <c r="I151" s="416"/>
      <c r="J151" s="583"/>
      <c r="K151" s="416"/>
      <c r="L151" s="416"/>
      <c r="M151" s="416"/>
      <c r="N151" s="416"/>
      <c r="O151" s="596"/>
      <c r="P151" s="416"/>
      <c r="Q151" s="416"/>
      <c r="R151" s="416"/>
      <c r="S151" s="416"/>
      <c r="T151" s="416" t="s">
        <v>1625</v>
      </c>
      <c r="U151" s="621"/>
      <c r="V151" s="424"/>
    </row>
    <row r="152" spans="1:22" s="418" customFormat="1" ht="9" customHeight="1" x14ac:dyDescent="0.15">
      <c r="A152" s="95"/>
      <c r="B152" s="227"/>
      <c r="C152" s="197" t="s">
        <v>1526</v>
      </c>
      <c r="D152" s="227"/>
      <c r="E152" s="583" t="s">
        <v>1033</v>
      </c>
      <c r="F152" s="227"/>
      <c r="G152" s="227"/>
      <c r="H152" s="227"/>
      <c r="I152" s="416"/>
      <c r="J152" s="583"/>
      <c r="K152" s="416"/>
      <c r="L152" s="416"/>
      <c r="M152" s="416"/>
      <c r="N152" s="416"/>
      <c r="O152" s="596"/>
      <c r="P152" s="416"/>
      <c r="Q152" s="416"/>
      <c r="R152" s="416"/>
      <c r="S152" s="416"/>
      <c r="T152" s="416" t="s">
        <v>1625</v>
      </c>
      <c r="U152" s="621"/>
      <c r="V152" s="424"/>
    </row>
    <row r="153" spans="1:22" s="418" customFormat="1" ht="9" customHeight="1" x14ac:dyDescent="0.15">
      <c r="A153" s="95"/>
      <c r="B153" s="227"/>
      <c r="C153" s="197" t="s">
        <v>63</v>
      </c>
      <c r="D153" s="227"/>
      <c r="E153" s="583" t="s">
        <v>1369</v>
      </c>
      <c r="F153" s="227"/>
      <c r="G153" s="227"/>
      <c r="H153" s="227"/>
      <c r="I153" s="227"/>
      <c r="J153" s="583"/>
      <c r="K153" s="227"/>
      <c r="L153" s="227"/>
      <c r="M153" s="227"/>
      <c r="N153" s="227"/>
      <c r="O153" s="532"/>
      <c r="P153" s="227" t="s">
        <v>247</v>
      </c>
      <c r="Q153" s="416"/>
      <c r="R153" s="227"/>
      <c r="S153" s="416"/>
      <c r="T153" s="416" t="s">
        <v>1625</v>
      </c>
      <c r="U153" s="621"/>
      <c r="V153" s="424"/>
    </row>
    <row r="154" spans="1:22" s="418" customFormat="1" ht="9.6" customHeight="1" x14ac:dyDescent="0.15">
      <c r="A154" s="95"/>
      <c r="B154" s="227"/>
      <c r="C154" s="197" t="s">
        <v>1872</v>
      </c>
      <c r="D154" s="227"/>
      <c r="E154" s="227"/>
      <c r="F154" s="227"/>
      <c r="G154" s="227"/>
      <c r="H154" s="227"/>
      <c r="I154" s="416"/>
      <c r="J154" s="227"/>
      <c r="K154" s="416"/>
      <c r="L154" s="416"/>
      <c r="M154" s="416"/>
      <c r="N154" s="416"/>
      <c r="O154" s="596"/>
      <c r="P154" s="416"/>
      <c r="Q154" s="416"/>
      <c r="R154" s="353" t="s">
        <v>796</v>
      </c>
      <c r="S154" s="353" t="s">
        <v>1682</v>
      </c>
      <c r="T154" s="353"/>
      <c r="U154" s="623">
        <v>383887</v>
      </c>
      <c r="V154" s="424"/>
    </row>
    <row r="155" spans="1:22" s="418" customFormat="1" ht="3" customHeight="1" x14ac:dyDescent="0.15">
      <c r="A155" s="95"/>
      <c r="B155" s="227"/>
      <c r="C155" s="197"/>
      <c r="D155" s="227"/>
      <c r="E155" s="227"/>
      <c r="F155" s="227"/>
      <c r="G155" s="227"/>
      <c r="H155" s="416"/>
      <c r="I155" s="416"/>
      <c r="J155" s="227"/>
      <c r="K155" s="416"/>
      <c r="L155" s="416"/>
      <c r="M155" s="416"/>
      <c r="N155" s="416"/>
      <c r="O155" s="596"/>
      <c r="P155" s="416"/>
      <c r="Q155" s="416"/>
      <c r="R155" s="416"/>
      <c r="S155" s="416"/>
      <c r="T155" s="416"/>
      <c r="U155" s="622"/>
      <c r="V155" s="424"/>
    </row>
    <row r="156" spans="1:22" s="418" customFormat="1" ht="9.6" customHeight="1" x14ac:dyDescent="0.15">
      <c r="A156" s="95"/>
      <c r="B156" s="227"/>
      <c r="C156" s="197" t="s">
        <v>1873</v>
      </c>
      <c r="D156" s="227"/>
      <c r="E156" s="234"/>
      <c r="F156" s="234"/>
      <c r="G156" s="234"/>
      <c r="H156" s="416"/>
      <c r="I156" s="416"/>
      <c r="J156" s="234"/>
      <c r="K156" s="416"/>
      <c r="L156" s="416"/>
      <c r="M156" s="416"/>
      <c r="N156" s="416"/>
      <c r="O156" s="596"/>
      <c r="P156" s="416"/>
      <c r="Q156" s="416"/>
      <c r="R156" s="237" t="s">
        <v>1316</v>
      </c>
      <c r="S156" s="237"/>
      <c r="T156" s="237"/>
      <c r="U156" s="624">
        <v>1797499</v>
      </c>
      <c r="V156" s="424"/>
    </row>
    <row r="157" spans="1:22" s="418" customFormat="1" ht="3" customHeight="1" x14ac:dyDescent="0.15">
      <c r="A157" s="95"/>
      <c r="B157" s="227"/>
      <c r="C157" s="197"/>
      <c r="D157" s="227"/>
      <c r="E157" s="234"/>
      <c r="F157" s="234"/>
      <c r="G157" s="234"/>
      <c r="H157" s="416"/>
      <c r="I157" s="416"/>
      <c r="J157" s="234"/>
      <c r="K157" s="416"/>
      <c r="L157" s="416"/>
      <c r="M157" s="416"/>
      <c r="N157" s="416"/>
      <c r="O157" s="596"/>
      <c r="P157" s="416"/>
      <c r="Q157" s="416"/>
      <c r="R157" s="233"/>
      <c r="S157" s="233"/>
      <c r="T157" s="237"/>
      <c r="U157" s="622"/>
      <c r="V157" s="424"/>
    </row>
    <row r="158" spans="1:22" s="418" customFormat="1" ht="9.6" customHeight="1" x14ac:dyDescent="0.15">
      <c r="A158" s="95"/>
      <c r="B158" s="227"/>
      <c r="C158" s="240" t="s">
        <v>238</v>
      </c>
      <c r="D158" s="227"/>
      <c r="E158" s="234"/>
      <c r="F158" s="233"/>
      <c r="G158" s="416"/>
      <c r="H158" s="416"/>
      <c r="I158" s="416"/>
      <c r="J158" s="234"/>
      <c r="K158" s="416"/>
      <c r="L158" s="416"/>
      <c r="M158" s="416"/>
      <c r="N158" s="416"/>
      <c r="O158" s="596"/>
      <c r="P158" s="416"/>
      <c r="Q158" s="416"/>
      <c r="R158" s="237" t="s">
        <v>1000</v>
      </c>
      <c r="S158" s="237"/>
      <c r="T158" s="237"/>
      <c r="U158" s="624">
        <v>2456712</v>
      </c>
      <c r="V158" s="424"/>
    </row>
    <row r="159" spans="1:22" s="418" customFormat="1" ht="3" customHeight="1" x14ac:dyDescent="0.15">
      <c r="A159" s="95"/>
      <c r="B159" s="227"/>
      <c r="C159" s="197"/>
      <c r="D159" s="227"/>
      <c r="E159" s="227"/>
      <c r="F159" s="233"/>
      <c r="G159" s="416"/>
      <c r="H159" s="416"/>
      <c r="I159" s="416"/>
      <c r="J159" s="227"/>
      <c r="K159" s="416"/>
      <c r="L159" s="416"/>
      <c r="M159" s="416"/>
      <c r="N159" s="416"/>
      <c r="O159" s="416"/>
      <c r="P159" s="416"/>
      <c r="Q159" s="416"/>
      <c r="R159" s="416"/>
      <c r="S159" s="416"/>
      <c r="T159" s="416"/>
      <c r="U159" s="416"/>
      <c r="V159" s="424"/>
    </row>
    <row r="160" spans="1:22" s="25" customFormat="1" x14ac:dyDescent="0.2">
      <c r="A160" s="222"/>
      <c r="B160" s="18"/>
      <c r="C160" s="8"/>
      <c r="D160" s="18"/>
      <c r="E160" s="18"/>
      <c r="F160" s="19"/>
      <c r="G160" s="18"/>
      <c r="H160" s="18"/>
      <c r="I160" s="18"/>
      <c r="J160" s="18"/>
      <c r="K160" s="18"/>
      <c r="L160" s="18"/>
      <c r="M160" s="18"/>
      <c r="N160" s="18"/>
      <c r="O160" s="18"/>
      <c r="P160" s="18"/>
      <c r="Q160" s="18"/>
      <c r="R160" s="18"/>
      <c r="S160" s="19"/>
      <c r="T160" s="18"/>
      <c r="U160" s="18"/>
    </row>
    <row r="161" hidden="1" x14ac:dyDescent="0.2"/>
    <row r="162" hidden="1" x14ac:dyDescent="0.2"/>
    <row r="163" hidden="1" x14ac:dyDescent="0.2"/>
    <row r="164" hidden="1" x14ac:dyDescent="0.2"/>
    <row r="165" hidden="1" x14ac:dyDescent="0.2"/>
    <row r="166" hidden="1" x14ac:dyDescent="0.2"/>
    <row r="167" hidden="1" x14ac:dyDescent="0.2"/>
    <row r="168" hidden="1" x14ac:dyDescent="0.2"/>
    <row r="169" hidden="1" x14ac:dyDescent="0.2"/>
    <row r="170" hidden="1" x14ac:dyDescent="0.2"/>
    <row r="171" hidden="1" x14ac:dyDescent="0.2"/>
    <row r="172" hidden="1" x14ac:dyDescent="0.2"/>
    <row r="173" hidden="1" x14ac:dyDescent="0.2"/>
    <row r="174" hidden="1" x14ac:dyDescent="0.2"/>
    <row r="175" hidden="1" x14ac:dyDescent="0.2"/>
    <row r="176" hidden="1" x14ac:dyDescent="0.2"/>
    <row r="177" hidden="1" x14ac:dyDescent="0.2"/>
  </sheetData>
  <phoneticPr fontId="9" type="noConversion"/>
  <dataValidations count="1">
    <dataValidation allowBlank="1" showInputMessage="1" showErrorMessage="1" sqref="A1:XFD1048576"/>
  </dataValidations>
  <printOptions horizontalCentered="1"/>
  <pageMargins left="0.51181102362204722" right="0" top="0.19685039370078741" bottom="0" header="0.19685039370078741" footer="0"/>
  <pageSetup scale="96" orientation="portrait" r:id="rId1"/>
  <headerFooter alignWithMargins="0"/>
  <rowBreaks count="1" manualBreakCount="1">
    <brk id="64" min="1" max="21"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AD37"/>
  <sheetViews>
    <sheetView showGridLines="0" zoomScaleNormal="100" workbookViewId="0"/>
  </sheetViews>
  <sheetFormatPr defaultColWidth="0" defaultRowHeight="12.75" zeroHeight="1" x14ac:dyDescent="0.25"/>
  <cols>
    <col min="1" max="1" width="1.7109375" style="218" customWidth="1"/>
    <col min="2" max="2" width="0.85546875" style="27" customWidth="1"/>
    <col min="3" max="3" width="4.28515625" style="30" customWidth="1"/>
    <col min="4" max="4" width="0.85546875" style="27" customWidth="1"/>
    <col min="5" max="5" width="8.7109375" style="27" customWidth="1"/>
    <col min="6" max="7" width="3.7109375" style="27" hidden="1" customWidth="1"/>
    <col min="8" max="8" width="8.7109375" style="27" hidden="1" customWidth="1"/>
    <col min="9" max="10" width="3.7109375" style="27" hidden="1" customWidth="1"/>
    <col min="11" max="11" width="23.7109375" style="27" customWidth="1"/>
    <col min="12" max="12" width="5.7109375" style="27" customWidth="1"/>
    <col min="13" max="17" width="5.7109375" style="28" customWidth="1"/>
    <col min="18" max="18" width="8.7109375" style="27" customWidth="1"/>
    <col min="19" max="19" width="9.7109375" style="27" hidden="1" customWidth="1"/>
    <col min="20" max="20" width="0.85546875" style="27" customWidth="1"/>
    <col min="21" max="21" width="14.7109375" style="28" customWidth="1"/>
    <col min="22" max="22" width="0.85546875" style="27" customWidth="1"/>
    <col min="23" max="23" width="2.7109375" style="27" customWidth="1"/>
    <col min="24" max="16384" width="0" style="27" hidden="1"/>
  </cols>
  <sheetData>
    <row r="1" spans="1:30" s="206" customFormat="1" ht="9.9499999999999993" customHeight="1" x14ac:dyDescent="0.2">
      <c r="A1" s="799"/>
      <c r="B1" s="201"/>
      <c r="C1" s="796" t="s">
        <v>2857</v>
      </c>
      <c r="D1" s="201"/>
      <c r="E1" s="162"/>
      <c r="F1" s="203" t="s">
        <v>2419</v>
      </c>
      <c r="G1" s="203" t="s">
        <v>2419</v>
      </c>
      <c r="H1" s="162" t="s">
        <v>1188</v>
      </c>
      <c r="I1" s="203" t="s">
        <v>2419</v>
      </c>
      <c r="J1" s="203" t="s">
        <v>2419</v>
      </c>
      <c r="K1" s="203"/>
      <c r="L1" s="203"/>
      <c r="M1" s="204"/>
      <c r="N1" s="203"/>
      <c r="O1" s="203"/>
      <c r="P1" s="203"/>
      <c r="Q1" s="203"/>
      <c r="R1" s="203"/>
      <c r="S1" s="203" t="s">
        <v>1188</v>
      </c>
      <c r="T1" s="203"/>
      <c r="U1" s="824">
        <v>42893.551108564818</v>
      </c>
      <c r="V1" s="203"/>
    </row>
    <row r="2" spans="1:30" s="175" customFormat="1" ht="6" customHeight="1" x14ac:dyDescent="0.15">
      <c r="A2" s="213"/>
      <c r="B2" s="1258"/>
      <c r="C2" s="1218" t="s">
        <v>2703</v>
      </c>
      <c r="D2" s="1259"/>
      <c r="E2" s="1258"/>
      <c r="F2" s="1260"/>
      <c r="G2" s="1262"/>
      <c r="H2" s="1261"/>
      <c r="I2" s="1260"/>
      <c r="J2" s="1262"/>
      <c r="K2" s="1260"/>
      <c r="L2" s="1262"/>
      <c r="M2" s="1261"/>
      <c r="N2" s="1261"/>
      <c r="O2" s="1261"/>
      <c r="P2" s="1261"/>
      <c r="Q2" s="1261"/>
      <c r="R2" s="1261"/>
      <c r="S2" s="1261"/>
      <c r="T2" s="1261"/>
      <c r="U2" s="1278"/>
      <c r="V2" s="1261"/>
    </row>
    <row r="3" spans="1:30" s="178" customFormat="1" ht="17.100000000000001" customHeight="1" x14ac:dyDescent="0.25">
      <c r="A3" s="209"/>
      <c r="B3" s="1264"/>
      <c r="C3" s="1220" t="s">
        <v>2860</v>
      </c>
      <c r="D3" s="1265"/>
      <c r="E3" s="1264"/>
      <c r="F3" s="1266"/>
      <c r="G3" s="1268"/>
      <c r="H3" s="1267"/>
      <c r="I3" s="1266"/>
      <c r="J3" s="1268"/>
      <c r="K3" s="1266"/>
      <c r="L3" s="1268"/>
      <c r="M3" s="1267"/>
      <c r="N3" s="1267"/>
      <c r="O3" s="1267"/>
      <c r="P3" s="1267"/>
      <c r="Q3" s="1267"/>
      <c r="R3" s="1267"/>
      <c r="S3" s="1267"/>
      <c r="T3" s="1267"/>
      <c r="U3" s="1295" t="s">
        <v>1034</v>
      </c>
      <c r="V3" s="1267"/>
    </row>
    <row r="4" spans="1:30" s="183" customFormat="1" ht="15" customHeight="1" x14ac:dyDescent="0.25">
      <c r="A4" s="162"/>
      <c r="B4" s="1224"/>
      <c r="C4" s="1225" t="s">
        <v>2861</v>
      </c>
      <c r="D4" s="1226"/>
      <c r="E4" s="1227"/>
      <c r="F4" s="1269"/>
      <c r="G4" s="1271"/>
      <c r="H4" s="1270"/>
      <c r="I4" s="1269"/>
      <c r="J4" s="1271"/>
      <c r="K4" s="1272"/>
      <c r="L4" s="1272"/>
      <c r="M4" s="1269"/>
      <c r="N4" s="1269"/>
      <c r="O4" s="1269"/>
      <c r="P4" s="1269"/>
      <c r="Q4" s="1269"/>
      <c r="R4" s="1269"/>
      <c r="S4" s="1269"/>
      <c r="T4" s="1269"/>
      <c r="U4" s="1229" t="s">
        <v>2661</v>
      </c>
      <c r="V4" s="1272"/>
      <c r="AD4" s="187"/>
    </row>
    <row r="5" spans="1:30" s="183" customFormat="1" ht="11.1" customHeight="1" x14ac:dyDescent="0.2">
      <c r="A5" s="162"/>
      <c r="B5" s="1227"/>
      <c r="C5" s="1230" t="s">
        <v>2862</v>
      </c>
      <c r="D5" s="1227"/>
      <c r="E5" s="1227"/>
      <c r="F5" s="1270"/>
      <c r="G5" s="1273"/>
      <c r="H5" s="1270"/>
      <c r="I5" s="1270"/>
      <c r="J5" s="1270"/>
      <c r="K5" s="1270"/>
      <c r="L5" s="1270"/>
      <c r="M5" s="1279"/>
      <c r="N5" s="1269"/>
      <c r="O5" s="1269"/>
      <c r="P5" s="1269"/>
      <c r="Q5" s="1269"/>
      <c r="R5" s="1269"/>
      <c r="S5" s="1269"/>
      <c r="T5" s="1269"/>
      <c r="U5" s="1233" t="s">
        <v>2863</v>
      </c>
      <c r="V5" s="1272"/>
      <c r="AD5" s="173"/>
    </row>
    <row r="6" spans="1:30" s="181" customFormat="1" ht="17.100000000000001" hidden="1" customHeight="1" x14ac:dyDescent="0.25">
      <c r="A6" s="209"/>
      <c r="B6" s="1264"/>
      <c r="C6" s="1220" t="s">
        <v>2864</v>
      </c>
      <c r="D6" s="1265"/>
      <c r="E6" s="1264"/>
      <c r="F6" s="1266"/>
      <c r="G6" s="1280"/>
      <c r="H6" s="1267"/>
      <c r="I6" s="1266"/>
      <c r="J6" s="1274"/>
      <c r="K6" s="1266"/>
      <c r="L6" s="1268"/>
      <c r="M6" s="1267"/>
      <c r="N6" s="1267"/>
      <c r="O6" s="1267"/>
      <c r="P6" s="1267"/>
      <c r="Q6" s="1267"/>
      <c r="R6" s="1267"/>
      <c r="S6" s="1267"/>
      <c r="T6" s="1267"/>
      <c r="U6" s="1223" t="s">
        <v>2630</v>
      </c>
      <c r="V6" s="1267"/>
    </row>
    <row r="7" spans="1:30" s="185" customFormat="1" ht="15" hidden="1" customHeight="1" x14ac:dyDescent="0.25">
      <c r="A7" s="162"/>
      <c r="B7" s="1224"/>
      <c r="C7" s="1225" t="s">
        <v>2865</v>
      </c>
      <c r="D7" s="1226"/>
      <c r="E7" s="1227"/>
      <c r="F7" s="1269"/>
      <c r="G7" s="1281"/>
      <c r="H7" s="1270"/>
      <c r="I7" s="1269"/>
      <c r="J7" s="1271"/>
      <c r="K7" s="1272"/>
      <c r="L7" s="1272"/>
      <c r="M7" s="1269"/>
      <c r="N7" s="1269"/>
      <c r="O7" s="1269"/>
      <c r="P7" s="1269"/>
      <c r="Q7" s="1269"/>
      <c r="R7" s="1269"/>
      <c r="S7" s="1269"/>
      <c r="T7" s="1269"/>
      <c r="U7" s="1229"/>
      <c r="V7" s="1272"/>
      <c r="AD7" s="190"/>
    </row>
    <row r="8" spans="1:30" s="185" customFormat="1" ht="11.1" hidden="1" customHeight="1" x14ac:dyDescent="0.2">
      <c r="A8" s="162"/>
      <c r="B8" s="1227"/>
      <c r="C8" s="1230" t="s">
        <v>2866</v>
      </c>
      <c r="D8" s="1227"/>
      <c r="E8" s="1227"/>
      <c r="F8" s="1270"/>
      <c r="G8" s="1273"/>
      <c r="H8" s="1270"/>
      <c r="I8" s="1270"/>
      <c r="J8" s="1270"/>
      <c r="K8" s="1270"/>
      <c r="L8" s="1270"/>
      <c r="M8" s="1279"/>
      <c r="N8" s="1269"/>
      <c r="O8" s="1269"/>
      <c r="P8" s="1269"/>
      <c r="Q8" s="1269"/>
      <c r="R8" s="1269"/>
      <c r="S8" s="1269"/>
      <c r="T8" s="1269"/>
      <c r="U8" s="1233" t="s">
        <v>2867</v>
      </c>
      <c r="V8" s="1272"/>
      <c r="AD8" s="172"/>
    </row>
    <row r="9" spans="1:30" s="172" customFormat="1" ht="3.95" customHeight="1" x14ac:dyDescent="0.2">
      <c r="A9" s="131"/>
      <c r="B9" s="1221"/>
      <c r="C9" s="1221"/>
      <c r="D9" s="1219"/>
      <c r="E9" s="1219"/>
      <c r="F9" s="1275"/>
      <c r="G9" s="1275"/>
      <c r="H9" s="1275"/>
      <c r="I9" s="1275"/>
      <c r="J9" s="1275"/>
      <c r="K9" s="1275"/>
      <c r="L9" s="1275"/>
      <c r="M9" s="1282"/>
      <c r="N9" s="1276"/>
      <c r="O9" s="1277"/>
      <c r="P9" s="1277"/>
      <c r="Q9" s="1277"/>
      <c r="R9" s="1277"/>
      <c r="S9" s="1277"/>
      <c r="T9" s="1277"/>
      <c r="U9" s="1277"/>
      <c r="V9" s="1277"/>
    </row>
    <row r="10" spans="1:30" s="4" customFormat="1" ht="5.0999999999999996" customHeight="1" x14ac:dyDescent="0.2">
      <c r="A10" s="224"/>
      <c r="B10" s="227"/>
      <c r="C10" s="197"/>
      <c r="D10" s="227"/>
      <c r="E10" s="227"/>
      <c r="F10" s="227"/>
      <c r="G10" s="227"/>
      <c r="H10" s="227"/>
      <c r="I10" s="227"/>
      <c r="J10" s="227"/>
      <c r="K10" s="227"/>
      <c r="L10" s="227"/>
      <c r="M10" s="395"/>
      <c r="N10" s="395"/>
      <c r="O10" s="395"/>
      <c r="P10" s="395"/>
      <c r="Q10" s="395"/>
      <c r="R10" s="227"/>
      <c r="S10" s="227"/>
      <c r="T10" s="227"/>
      <c r="U10" s="395"/>
      <c r="V10" s="227"/>
    </row>
    <row r="11" spans="1:30" s="4" customFormat="1" x14ac:dyDescent="0.2">
      <c r="A11" s="224"/>
      <c r="B11" s="227"/>
      <c r="C11" s="197"/>
      <c r="D11" s="227"/>
      <c r="E11" s="194" t="s">
        <v>310</v>
      </c>
      <c r="F11" s="193"/>
      <c r="G11" s="193"/>
      <c r="H11" s="194"/>
      <c r="I11" s="193"/>
      <c r="J11" s="193"/>
      <c r="K11" s="227"/>
      <c r="L11" s="227"/>
      <c r="M11" s="442"/>
      <c r="N11" s="442"/>
      <c r="O11" s="442"/>
      <c r="P11" s="442"/>
      <c r="Q11" s="442"/>
      <c r="R11" s="227"/>
      <c r="S11" s="227"/>
      <c r="T11" s="227"/>
      <c r="U11" s="45">
        <v>9</v>
      </c>
      <c r="V11" s="227"/>
    </row>
    <row r="12" spans="1:30" s="4" customFormat="1" x14ac:dyDescent="0.2">
      <c r="A12" s="224"/>
      <c r="B12" s="227"/>
      <c r="C12" s="197"/>
      <c r="D12" s="227"/>
      <c r="E12" s="193"/>
      <c r="F12" s="193"/>
      <c r="G12" s="193"/>
      <c r="H12" s="193"/>
      <c r="I12" s="193"/>
      <c r="J12" s="193"/>
      <c r="K12" s="227"/>
      <c r="L12" s="227"/>
      <c r="M12" s="442"/>
      <c r="N12" s="442"/>
      <c r="O12" s="442"/>
      <c r="P12" s="442"/>
      <c r="Q12" s="442"/>
      <c r="R12" s="227"/>
      <c r="S12" s="227"/>
      <c r="T12" s="227"/>
      <c r="U12" s="51" t="s">
        <v>1476</v>
      </c>
      <c r="V12" s="227"/>
    </row>
    <row r="13" spans="1:30" s="4" customFormat="1" x14ac:dyDescent="0.2">
      <c r="A13" s="224"/>
      <c r="B13" s="227"/>
      <c r="C13" s="197" t="s">
        <v>992</v>
      </c>
      <c r="D13" s="227"/>
      <c r="E13" s="236" t="s">
        <v>717</v>
      </c>
      <c r="F13" s="193"/>
      <c r="G13" s="193"/>
      <c r="H13" s="236"/>
      <c r="I13" s="193"/>
      <c r="J13" s="193"/>
      <c r="K13" s="227"/>
      <c r="L13" s="193"/>
      <c r="M13" s="533"/>
      <c r="N13" s="533"/>
      <c r="O13" s="533"/>
      <c r="P13" s="533"/>
      <c r="Q13" s="533"/>
      <c r="R13" s="195"/>
      <c r="S13" s="193"/>
      <c r="T13" s="227" t="s">
        <v>1625</v>
      </c>
      <c r="U13" s="117">
        <v>430213</v>
      </c>
      <c r="V13" s="227"/>
    </row>
    <row r="14" spans="1:30" s="4" customFormat="1" ht="5.0999999999999996" customHeight="1" x14ac:dyDescent="0.2">
      <c r="A14" s="224"/>
      <c r="B14" s="227"/>
      <c r="C14" s="197"/>
      <c r="D14" s="227"/>
      <c r="E14" s="193"/>
      <c r="F14" s="193"/>
      <c r="G14" s="193"/>
      <c r="H14" s="193"/>
      <c r="I14" s="193"/>
      <c r="J14" s="193"/>
      <c r="K14" s="227"/>
      <c r="L14" s="193"/>
      <c r="M14" s="533"/>
      <c r="N14" s="533"/>
      <c r="O14" s="533"/>
      <c r="P14" s="533"/>
      <c r="Q14" s="533"/>
      <c r="R14" s="195"/>
      <c r="S14" s="193"/>
      <c r="T14" s="227"/>
      <c r="U14" s="443"/>
      <c r="V14" s="227"/>
    </row>
    <row r="15" spans="1:30" s="4" customFormat="1" x14ac:dyDescent="0.2">
      <c r="A15" s="224"/>
      <c r="B15" s="227"/>
      <c r="C15" s="197" t="s">
        <v>2801</v>
      </c>
      <c r="D15" s="227"/>
      <c r="E15" s="314" t="s">
        <v>1982</v>
      </c>
      <c r="F15" s="193"/>
      <c r="G15" s="193"/>
      <c r="H15" s="314"/>
      <c r="I15" s="193"/>
      <c r="J15" s="193"/>
      <c r="K15" s="227"/>
      <c r="L15" s="193"/>
      <c r="M15" s="533"/>
      <c r="N15" s="533"/>
      <c r="O15" s="533"/>
      <c r="P15" s="533"/>
      <c r="Q15" s="533"/>
      <c r="R15" s="195"/>
      <c r="S15" s="193"/>
      <c r="T15" s="227" t="s">
        <v>1625</v>
      </c>
      <c r="U15" s="117"/>
      <c r="V15" s="227"/>
    </row>
    <row r="16" spans="1:30" s="4" customFormat="1" x14ac:dyDescent="0.2">
      <c r="A16" s="224"/>
      <c r="B16" s="227"/>
      <c r="C16" s="197" t="s">
        <v>993</v>
      </c>
      <c r="D16" s="227"/>
      <c r="E16" s="314" t="s">
        <v>32</v>
      </c>
      <c r="F16" s="193"/>
      <c r="G16" s="193"/>
      <c r="H16" s="314"/>
      <c r="I16" s="193"/>
      <c r="J16" s="193"/>
      <c r="K16" s="227"/>
      <c r="L16" s="193"/>
      <c r="M16" s="533"/>
      <c r="N16" s="533"/>
      <c r="O16" s="533"/>
      <c r="P16" s="533"/>
      <c r="Q16" s="533"/>
      <c r="R16" s="195"/>
      <c r="S16" s="193"/>
      <c r="T16" s="227" t="s">
        <v>1625</v>
      </c>
      <c r="U16" s="447">
        <v>2834015</v>
      </c>
      <c r="V16" s="227"/>
    </row>
    <row r="17" spans="1:22" s="4" customFormat="1" x14ac:dyDescent="0.2">
      <c r="A17" s="224"/>
      <c r="B17" s="227"/>
      <c r="C17" s="197" t="s">
        <v>2802</v>
      </c>
      <c r="D17" s="227"/>
      <c r="E17" s="314" t="s">
        <v>2232</v>
      </c>
      <c r="F17" s="193"/>
      <c r="G17" s="193"/>
      <c r="H17" s="314"/>
      <c r="I17" s="193"/>
      <c r="J17" s="193"/>
      <c r="K17" s="227"/>
      <c r="L17" s="193"/>
      <c r="M17" s="533"/>
      <c r="N17" s="533"/>
      <c r="O17" s="533"/>
      <c r="P17" s="533"/>
      <c r="Q17" s="533"/>
      <c r="R17" s="195"/>
      <c r="S17" s="193"/>
      <c r="T17" s="227" t="s">
        <v>1625</v>
      </c>
      <c r="U17" s="117">
        <v>70274</v>
      </c>
      <c r="V17" s="227"/>
    </row>
    <row r="18" spans="1:22" s="4" customFormat="1" ht="5.0999999999999996" customHeight="1" x14ac:dyDescent="0.2">
      <c r="A18" s="224"/>
      <c r="B18" s="227"/>
      <c r="C18" s="197"/>
      <c r="D18" s="227"/>
      <c r="E18" s="193"/>
      <c r="F18" s="193"/>
      <c r="G18" s="193"/>
      <c r="H18" s="193"/>
      <c r="I18" s="193"/>
      <c r="J18" s="193"/>
      <c r="K18" s="227"/>
      <c r="L18" s="193"/>
      <c r="M18" s="533"/>
      <c r="N18" s="533"/>
      <c r="O18" s="533"/>
      <c r="P18" s="533"/>
      <c r="Q18" s="533"/>
      <c r="R18" s="195"/>
      <c r="S18" s="193"/>
      <c r="T18" s="227"/>
      <c r="U18" s="443"/>
      <c r="V18" s="227"/>
    </row>
    <row r="19" spans="1:22" s="4" customFormat="1" x14ac:dyDescent="0.2">
      <c r="A19" s="224"/>
      <c r="B19" s="227"/>
      <c r="C19" s="197" t="s">
        <v>117</v>
      </c>
      <c r="D19" s="227"/>
      <c r="E19" s="314" t="s">
        <v>650</v>
      </c>
      <c r="F19" s="193"/>
      <c r="G19" s="193"/>
      <c r="H19" s="314"/>
      <c r="I19" s="193"/>
      <c r="J19" s="193"/>
      <c r="K19" s="227"/>
      <c r="L19" s="193"/>
      <c r="M19" s="533"/>
      <c r="N19" s="533"/>
      <c r="O19" s="533"/>
      <c r="P19" s="533"/>
      <c r="Q19" s="533"/>
      <c r="R19" s="195"/>
      <c r="S19" s="193"/>
      <c r="T19" s="227" t="s">
        <v>1625</v>
      </c>
      <c r="U19" s="447">
        <v>2868174</v>
      </c>
      <c r="V19" s="227"/>
    </row>
    <row r="20" spans="1:22" s="4" customFormat="1" x14ac:dyDescent="0.2">
      <c r="A20" s="224"/>
      <c r="B20" s="227"/>
      <c r="C20" s="197" t="s">
        <v>118</v>
      </c>
      <c r="D20" s="227"/>
      <c r="E20" s="314" t="s">
        <v>530</v>
      </c>
      <c r="F20" s="193"/>
      <c r="G20" s="193"/>
      <c r="H20" s="314"/>
      <c r="I20" s="193"/>
      <c r="J20" s="193"/>
      <c r="K20" s="227"/>
      <c r="L20" s="193"/>
      <c r="M20" s="533"/>
      <c r="N20" s="533"/>
      <c r="O20" s="533"/>
      <c r="P20" s="533"/>
      <c r="Q20" s="533"/>
      <c r="R20" s="195"/>
      <c r="S20" s="444"/>
      <c r="T20" s="227" t="s">
        <v>1625</v>
      </c>
      <c r="U20" s="447">
        <v>8904</v>
      </c>
      <c r="V20" s="227"/>
    </row>
    <row r="21" spans="1:22" s="4" customFormat="1" x14ac:dyDescent="0.2">
      <c r="A21" s="224"/>
      <c r="B21" s="227"/>
      <c r="C21" s="197" t="s">
        <v>452</v>
      </c>
      <c r="D21" s="227"/>
      <c r="E21" s="314" t="s">
        <v>694</v>
      </c>
      <c r="F21" s="193"/>
      <c r="G21" s="193"/>
      <c r="H21" s="314"/>
      <c r="I21" s="193"/>
      <c r="J21" s="193"/>
      <c r="K21" s="227"/>
      <c r="L21" s="193"/>
      <c r="M21" s="533"/>
      <c r="N21" s="533"/>
      <c r="O21" s="533"/>
      <c r="P21" s="533"/>
      <c r="Q21" s="533"/>
      <c r="R21" s="195"/>
      <c r="S21" s="444"/>
      <c r="T21" s="227" t="s">
        <v>1625</v>
      </c>
      <c r="U21" s="447">
        <v>3932</v>
      </c>
      <c r="V21" s="227"/>
    </row>
    <row r="22" spans="1:22" s="4" customFormat="1" ht="5.0999999999999996" customHeight="1" x14ac:dyDescent="0.2">
      <c r="A22" s="224"/>
      <c r="B22" s="227"/>
      <c r="C22" s="197"/>
      <c r="D22" s="227"/>
      <c r="E22" s="193"/>
      <c r="F22" s="193"/>
      <c r="G22" s="193"/>
      <c r="H22" s="193"/>
      <c r="I22" s="193"/>
      <c r="J22" s="193"/>
      <c r="K22" s="227"/>
      <c r="L22" s="193"/>
      <c r="M22" s="533"/>
      <c r="N22" s="533"/>
      <c r="O22" s="533"/>
      <c r="P22" s="533"/>
      <c r="Q22" s="533"/>
      <c r="R22" s="195"/>
      <c r="S22" s="193"/>
      <c r="T22" s="227"/>
      <c r="U22" s="443"/>
      <c r="V22" s="227"/>
    </row>
    <row r="23" spans="1:22" s="4" customFormat="1" x14ac:dyDescent="0.2">
      <c r="A23" s="224"/>
      <c r="B23" s="227"/>
      <c r="C23" s="197" t="s">
        <v>257</v>
      </c>
      <c r="D23" s="227"/>
      <c r="E23" s="314" t="s">
        <v>2673</v>
      </c>
      <c r="F23" s="193"/>
      <c r="G23" s="193"/>
      <c r="H23" s="314"/>
      <c r="I23" s="193"/>
      <c r="J23" s="193"/>
      <c r="K23" s="110" t="s">
        <v>10</v>
      </c>
      <c r="L23" s="193" t="s">
        <v>503</v>
      </c>
      <c r="M23" s="533"/>
      <c r="N23" s="533"/>
      <c r="O23" s="533"/>
      <c r="P23" s="533"/>
      <c r="Q23" s="533"/>
      <c r="R23" s="195"/>
      <c r="S23" s="193"/>
      <c r="T23" s="227" t="s">
        <v>1625</v>
      </c>
      <c r="U23" s="117">
        <v>-10000</v>
      </c>
      <c r="V23" s="227"/>
    </row>
    <row r="24" spans="1:22" s="4" customFormat="1" ht="5.0999999999999996" customHeight="1" x14ac:dyDescent="0.2">
      <c r="A24" s="224"/>
      <c r="B24" s="227"/>
      <c r="C24" s="197"/>
      <c r="D24" s="227"/>
      <c r="E24" s="193"/>
      <c r="F24" s="193"/>
      <c r="G24" s="193"/>
      <c r="H24" s="193"/>
      <c r="I24" s="193"/>
      <c r="J24" s="193"/>
      <c r="K24" s="227"/>
      <c r="L24" s="193"/>
      <c r="M24" s="533"/>
      <c r="N24" s="533"/>
      <c r="O24" s="533"/>
      <c r="P24" s="533"/>
      <c r="Q24" s="533"/>
      <c r="R24" s="195"/>
      <c r="S24" s="193"/>
      <c r="T24" s="227"/>
      <c r="U24" s="443"/>
      <c r="V24" s="227"/>
    </row>
    <row r="25" spans="1:22" s="4" customFormat="1" x14ac:dyDescent="0.2">
      <c r="A25" s="224"/>
      <c r="B25" s="227"/>
      <c r="C25" s="197" t="s">
        <v>1302</v>
      </c>
      <c r="D25" s="227"/>
      <c r="E25" s="236" t="s">
        <v>208</v>
      </c>
      <c r="F25" s="193"/>
      <c r="G25" s="193"/>
      <c r="H25" s="236"/>
      <c r="I25" s="193"/>
      <c r="J25" s="193"/>
      <c r="K25" s="227"/>
      <c r="L25" s="193"/>
      <c r="M25" s="533"/>
      <c r="N25" s="533"/>
      <c r="O25" s="533"/>
      <c r="P25" s="533"/>
      <c r="Q25" s="533"/>
      <c r="R25" s="195"/>
      <c r="S25" s="193"/>
      <c r="T25" s="227" t="s">
        <v>1625</v>
      </c>
      <c r="U25" s="448">
        <v>443492</v>
      </c>
      <c r="V25" s="227"/>
    </row>
    <row r="26" spans="1:22" s="4" customFormat="1" ht="5.0999999999999996" customHeight="1" x14ac:dyDescent="0.2">
      <c r="A26" s="224"/>
      <c r="B26" s="293"/>
      <c r="C26" s="286"/>
      <c r="D26" s="293"/>
      <c r="E26" s="321"/>
      <c r="F26" s="321"/>
      <c r="G26" s="321"/>
      <c r="H26" s="321"/>
      <c r="I26" s="321"/>
      <c r="J26" s="321"/>
      <c r="K26" s="293"/>
      <c r="L26" s="321"/>
      <c r="M26" s="534"/>
      <c r="N26" s="534"/>
      <c r="O26" s="534"/>
      <c r="P26" s="534"/>
      <c r="Q26" s="534"/>
      <c r="R26" s="321"/>
      <c r="S26" s="321"/>
      <c r="T26" s="293"/>
      <c r="U26" s="445"/>
      <c r="V26" s="293"/>
    </row>
    <row r="27" spans="1:22" s="4" customFormat="1" ht="5.0999999999999996" customHeight="1" x14ac:dyDescent="0.2">
      <c r="A27" s="224"/>
      <c r="B27" s="302"/>
      <c r="C27" s="295"/>
      <c r="D27" s="302"/>
      <c r="E27" s="405"/>
      <c r="F27" s="405"/>
      <c r="G27" s="405"/>
      <c r="H27" s="405"/>
      <c r="I27" s="405"/>
      <c r="J27" s="405"/>
      <c r="K27" s="302"/>
      <c r="L27" s="405"/>
      <c r="M27" s="535"/>
      <c r="N27" s="535"/>
      <c r="O27" s="535"/>
      <c r="P27" s="535"/>
      <c r="Q27" s="535"/>
      <c r="R27" s="405"/>
      <c r="S27" s="405"/>
      <c r="T27" s="302"/>
      <c r="U27" s="446"/>
      <c r="V27" s="302"/>
    </row>
    <row r="28" spans="1:22" s="4" customFormat="1" ht="12.75" customHeight="1" x14ac:dyDescent="0.2">
      <c r="A28" s="224"/>
      <c r="B28" s="227"/>
      <c r="C28" s="197"/>
      <c r="D28" s="227"/>
      <c r="E28" s="194" t="s">
        <v>574</v>
      </c>
      <c r="F28" s="194"/>
      <c r="G28" s="193"/>
      <c r="H28" s="194"/>
      <c r="I28" s="193"/>
      <c r="J28" s="193"/>
      <c r="K28" s="227"/>
      <c r="L28" s="193"/>
      <c r="M28" s="536"/>
      <c r="N28" s="536"/>
      <c r="O28" s="536"/>
      <c r="P28" s="536"/>
      <c r="Q28" s="536"/>
      <c r="R28" s="193"/>
      <c r="S28" s="193"/>
      <c r="T28" s="227"/>
      <c r="U28" s="45">
        <v>9</v>
      </c>
      <c r="V28" s="227"/>
    </row>
    <row r="29" spans="1:22" s="4" customFormat="1" x14ac:dyDescent="0.2">
      <c r="A29" s="224"/>
      <c r="B29" s="227"/>
      <c r="C29" s="197"/>
      <c r="D29" s="227"/>
      <c r="E29" s="194"/>
      <c r="F29" s="194"/>
      <c r="G29" s="194"/>
      <c r="H29" s="194"/>
      <c r="I29" s="193"/>
      <c r="J29" s="193"/>
      <c r="K29" s="227"/>
      <c r="L29" s="193"/>
      <c r="M29" s="536"/>
      <c r="N29" s="536"/>
      <c r="O29" s="536"/>
      <c r="P29" s="536"/>
      <c r="Q29" s="536"/>
      <c r="R29" s="193"/>
      <c r="S29" s="193"/>
      <c r="T29" s="227"/>
      <c r="U29" s="51" t="s">
        <v>1476</v>
      </c>
      <c r="V29" s="227"/>
    </row>
    <row r="30" spans="1:22" s="4" customFormat="1" x14ac:dyDescent="0.2">
      <c r="A30" s="224"/>
      <c r="B30" s="227"/>
      <c r="C30" s="197" t="s">
        <v>1676</v>
      </c>
      <c r="D30" s="227"/>
      <c r="E30" s="236" t="s">
        <v>1183</v>
      </c>
      <c r="F30" s="193"/>
      <c r="G30" s="193"/>
      <c r="H30" s="236"/>
      <c r="I30" s="193"/>
      <c r="J30" s="193"/>
      <c r="K30" s="227"/>
      <c r="L30" s="193"/>
      <c r="M30" s="533"/>
      <c r="N30" s="533"/>
      <c r="O30" s="533"/>
      <c r="P30" s="533"/>
      <c r="Q30" s="533"/>
      <c r="R30" s="195"/>
      <c r="S30" s="193"/>
      <c r="T30" s="227" t="s">
        <v>1625</v>
      </c>
      <c r="U30" s="117">
        <v>2662640</v>
      </c>
      <c r="V30" s="227"/>
    </row>
    <row r="31" spans="1:22" s="4" customFormat="1" x14ac:dyDescent="0.2">
      <c r="A31" s="224"/>
      <c r="B31" s="227"/>
      <c r="C31" s="197" t="s">
        <v>1677</v>
      </c>
      <c r="D31" s="227"/>
      <c r="E31" s="236" t="s">
        <v>1010</v>
      </c>
      <c r="F31" s="193"/>
      <c r="G31" s="193"/>
      <c r="H31" s="236"/>
      <c r="I31" s="193"/>
      <c r="J31" s="193"/>
      <c r="K31" s="227"/>
      <c r="L31" s="193"/>
      <c r="M31" s="533"/>
      <c r="N31" s="533"/>
      <c r="O31" s="533"/>
      <c r="P31" s="533"/>
      <c r="Q31" s="533"/>
      <c r="R31" s="195"/>
      <c r="S31" s="193"/>
      <c r="T31" s="227" t="s">
        <v>1625</v>
      </c>
      <c r="U31" s="117">
        <v>165525</v>
      </c>
      <c r="V31" s="227"/>
    </row>
    <row r="32" spans="1:22" s="4" customFormat="1" x14ac:dyDescent="0.2">
      <c r="A32" s="224"/>
      <c r="B32" s="227"/>
      <c r="C32" s="197" t="s">
        <v>1678</v>
      </c>
      <c r="D32" s="227"/>
      <c r="E32" s="236" t="s">
        <v>968</v>
      </c>
      <c r="F32" s="193"/>
      <c r="G32" s="193"/>
      <c r="H32" s="236"/>
      <c r="I32" s="193"/>
      <c r="J32" s="193"/>
      <c r="K32" s="227"/>
      <c r="L32" s="193"/>
      <c r="M32" s="533"/>
      <c r="N32" s="533"/>
      <c r="O32" s="533"/>
      <c r="P32" s="533"/>
      <c r="Q32" s="533"/>
      <c r="R32" s="195"/>
      <c r="S32" s="193"/>
      <c r="T32" s="227" t="s">
        <v>1625</v>
      </c>
      <c r="U32" s="117">
        <v>40009</v>
      </c>
      <c r="V32" s="227"/>
    </row>
    <row r="33" spans="1:22" s="4" customFormat="1" x14ac:dyDescent="0.2">
      <c r="A33" s="224"/>
      <c r="B33" s="227"/>
      <c r="C33" s="197" t="s">
        <v>1770</v>
      </c>
      <c r="D33" s="227"/>
      <c r="E33" s="236" t="s">
        <v>2000</v>
      </c>
      <c r="F33" s="193"/>
      <c r="G33" s="193"/>
      <c r="H33" s="236"/>
      <c r="I33" s="193"/>
      <c r="J33" s="193"/>
      <c r="K33" s="227"/>
      <c r="L33" s="193"/>
      <c r="M33" s="533"/>
      <c r="N33" s="533"/>
      <c r="O33" s="533"/>
      <c r="P33" s="533"/>
      <c r="Q33" s="533"/>
      <c r="R33" s="195"/>
      <c r="S33" s="193"/>
      <c r="T33" s="227" t="s">
        <v>1625</v>
      </c>
      <c r="U33" s="117"/>
      <c r="V33" s="227"/>
    </row>
    <row r="34" spans="1:22" s="4" customFormat="1" x14ac:dyDescent="0.2">
      <c r="A34" s="224"/>
      <c r="B34" s="227"/>
      <c r="C34" s="197" t="s">
        <v>239</v>
      </c>
      <c r="D34" s="227"/>
      <c r="E34" s="236" t="s">
        <v>1369</v>
      </c>
      <c r="F34" s="193"/>
      <c r="G34" s="193"/>
      <c r="H34" s="236"/>
      <c r="I34" s="193"/>
      <c r="J34" s="193"/>
      <c r="K34" s="110"/>
      <c r="L34" s="193" t="s">
        <v>503</v>
      </c>
      <c r="M34" s="533"/>
      <c r="N34" s="533"/>
      <c r="O34" s="533"/>
      <c r="P34" s="533"/>
      <c r="Q34" s="533"/>
      <c r="R34" s="195"/>
      <c r="S34" s="193"/>
      <c r="T34" s="227" t="s">
        <v>1625</v>
      </c>
      <c r="U34" s="117"/>
      <c r="V34" s="227"/>
    </row>
    <row r="35" spans="1:22" s="4" customFormat="1" x14ac:dyDescent="0.2">
      <c r="A35" s="224"/>
      <c r="B35" s="227"/>
      <c r="C35" s="240" t="s">
        <v>924</v>
      </c>
      <c r="D35" s="227"/>
      <c r="E35" s="193"/>
      <c r="F35" s="193"/>
      <c r="G35" s="193"/>
      <c r="H35" s="193"/>
      <c r="I35" s="193"/>
      <c r="J35" s="193"/>
      <c r="K35" s="227"/>
      <c r="L35" s="193"/>
      <c r="M35" s="533"/>
      <c r="N35" s="533"/>
      <c r="O35" s="533"/>
      <c r="P35" s="533"/>
      <c r="Q35" s="533"/>
      <c r="R35" s="196" t="s">
        <v>2231</v>
      </c>
      <c r="S35" s="196" t="s">
        <v>738</v>
      </c>
      <c r="T35" s="237"/>
      <c r="U35" s="447">
        <v>2868174</v>
      </c>
      <c r="V35" s="227"/>
    </row>
    <row r="36" spans="1:22" s="4" customFormat="1" ht="5.0999999999999996" customHeight="1" x14ac:dyDescent="0.2">
      <c r="A36" s="224"/>
      <c r="B36" s="227"/>
      <c r="C36" s="197"/>
      <c r="D36" s="227"/>
      <c r="E36" s="227"/>
      <c r="F36" s="227"/>
      <c r="G36" s="227"/>
      <c r="H36" s="227"/>
      <c r="I36" s="227"/>
      <c r="J36" s="227"/>
      <c r="K36" s="227"/>
      <c r="L36" s="227"/>
      <c r="M36" s="443"/>
      <c r="N36" s="443"/>
      <c r="O36" s="443"/>
      <c r="P36" s="443"/>
      <c r="Q36" s="443"/>
      <c r="R36" s="394"/>
      <c r="S36" s="394"/>
      <c r="T36" s="394"/>
      <c r="U36" s="443"/>
      <c r="V36" s="227"/>
    </row>
    <row r="37" spans="1:22" x14ac:dyDescent="0.25"/>
  </sheetData>
  <phoneticPr fontId="9" type="noConversion"/>
  <dataValidations count="1">
    <dataValidation allowBlank="1" showInputMessage="1" showErrorMessage="1" sqref="A1:XFD1048576"/>
  </dataValidations>
  <printOptions horizontalCentered="1"/>
  <pageMargins left="0.51181102362204722" right="0" top="0.19685039370078741" bottom="0" header="0.19685039370078741" footer="0"/>
  <pageSetup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pageSetUpPr fitToPage="1"/>
  </sheetPr>
  <dimension ref="A1:AD55"/>
  <sheetViews>
    <sheetView showGridLines="0" workbookViewId="0"/>
  </sheetViews>
  <sheetFormatPr defaultColWidth="0" defaultRowHeight="12.75" zeroHeight="1" x14ac:dyDescent="0.25"/>
  <cols>
    <col min="1" max="1" width="1.7109375" style="218" customWidth="1"/>
    <col min="2" max="2" width="0.85546875" style="27" customWidth="1"/>
    <col min="3" max="3" width="4.28515625" style="30" customWidth="1"/>
    <col min="4" max="4" width="0.85546875" style="27" customWidth="1"/>
    <col min="5" max="5" width="6.7109375" style="27" customWidth="1"/>
    <col min="6" max="7" width="3.7109375" style="27" hidden="1" customWidth="1"/>
    <col min="8" max="8" width="8.7109375" style="27" hidden="1" customWidth="1"/>
    <col min="9" max="10" width="3.7109375" style="27" hidden="1" customWidth="1"/>
    <col min="11" max="11" width="18.7109375" style="27" customWidth="1"/>
    <col min="12" max="13" width="2.7109375" style="27" customWidth="1"/>
    <col min="14" max="14" width="3.7109375" style="27" customWidth="1"/>
    <col min="15" max="15" width="3.7109375" style="27" hidden="1" customWidth="1"/>
    <col min="16" max="16" width="0.85546875" style="27" customWidth="1"/>
    <col min="17" max="21" width="9.7109375" style="28" customWidth="1"/>
    <col min="22" max="22" width="0.85546875" style="27" customWidth="1"/>
    <col min="23" max="25" width="10.7109375" style="27" customWidth="1"/>
    <col min="26" max="26" width="0.85546875" style="27" customWidth="1"/>
    <col min="27" max="27" width="10.7109375" style="28" customWidth="1"/>
    <col min="28" max="28" width="0.85546875" style="27" customWidth="1"/>
    <col min="29" max="29" width="2.7109375" style="27" customWidth="1"/>
    <col min="30" max="16384" width="0" style="27" hidden="1"/>
  </cols>
  <sheetData>
    <row r="1" spans="1:30" s="206" customFormat="1" ht="9.9499999999999993" customHeight="1" x14ac:dyDescent="0.2">
      <c r="A1" s="799"/>
      <c r="B1" s="201"/>
      <c r="C1" s="796" t="s">
        <v>2857</v>
      </c>
      <c r="D1" s="201"/>
      <c r="E1" s="162"/>
      <c r="F1" s="203" t="s">
        <v>2419</v>
      </c>
      <c r="G1" s="203" t="s">
        <v>2419</v>
      </c>
      <c r="H1" s="162" t="s">
        <v>1188</v>
      </c>
      <c r="I1" s="203" t="s">
        <v>2419</v>
      </c>
      <c r="J1" s="203" t="s">
        <v>2419</v>
      </c>
      <c r="K1" s="203"/>
      <c r="L1" s="162"/>
      <c r="M1" s="203"/>
      <c r="N1" s="203"/>
      <c r="O1" s="203" t="s">
        <v>1188</v>
      </c>
      <c r="P1" s="203"/>
      <c r="Q1" s="204"/>
      <c r="R1" s="203"/>
      <c r="S1" s="203"/>
      <c r="T1" s="203"/>
      <c r="U1" s="203"/>
      <c r="V1" s="203"/>
      <c r="W1" s="203"/>
      <c r="X1" s="203"/>
      <c r="Y1" s="203"/>
      <c r="Z1" s="203"/>
      <c r="AA1" s="824">
        <v>42893.551108680556</v>
      </c>
      <c r="AB1" s="203"/>
    </row>
    <row r="2" spans="1:30" s="175" customFormat="1" ht="6" customHeight="1" x14ac:dyDescent="0.15">
      <c r="A2" s="213"/>
      <c r="B2" s="1258"/>
      <c r="C2" s="1218" t="s">
        <v>2703</v>
      </c>
      <c r="D2" s="1259"/>
      <c r="E2" s="1258"/>
      <c r="F2" s="1260"/>
      <c r="G2" s="1260"/>
      <c r="H2" s="1261"/>
      <c r="I2" s="1260"/>
      <c r="J2" s="1260"/>
      <c r="K2" s="1262"/>
      <c r="L2" s="1261"/>
      <c r="M2" s="1260"/>
      <c r="N2" s="1262"/>
      <c r="O2" s="1260"/>
      <c r="P2" s="1262"/>
      <c r="Q2" s="1261"/>
      <c r="R2" s="1261"/>
      <c r="S2" s="1261"/>
      <c r="T2" s="1261"/>
      <c r="U2" s="1261"/>
      <c r="V2" s="1261"/>
      <c r="W2" s="1261"/>
      <c r="X2" s="1261"/>
      <c r="Y2" s="1261"/>
      <c r="Z2" s="1261"/>
      <c r="AA2" s="1278"/>
      <c r="AB2" s="1261"/>
    </row>
    <row r="3" spans="1:30" s="178" customFormat="1" ht="17.100000000000001" customHeight="1" x14ac:dyDescent="0.25">
      <c r="A3" s="209"/>
      <c r="B3" s="1264"/>
      <c r="C3" s="1220" t="s">
        <v>2860</v>
      </c>
      <c r="D3" s="1265"/>
      <c r="E3" s="1264"/>
      <c r="F3" s="1266"/>
      <c r="G3" s="1266"/>
      <c r="H3" s="1267"/>
      <c r="I3" s="1266"/>
      <c r="J3" s="1266"/>
      <c r="K3" s="1268"/>
      <c r="L3" s="1267"/>
      <c r="M3" s="1266"/>
      <c r="N3" s="1268"/>
      <c r="O3" s="1266"/>
      <c r="P3" s="1268"/>
      <c r="Q3" s="1267"/>
      <c r="R3" s="1267"/>
      <c r="S3" s="1267"/>
      <c r="T3" s="1267"/>
      <c r="U3" s="1267"/>
      <c r="V3" s="1267"/>
      <c r="W3" s="1267"/>
      <c r="X3" s="1267"/>
      <c r="Y3" s="1267"/>
      <c r="Z3" s="1267"/>
      <c r="AA3" s="1295" t="s">
        <v>1034</v>
      </c>
      <c r="AB3" s="1267"/>
    </row>
    <row r="4" spans="1:30" s="183" customFormat="1" ht="15" customHeight="1" x14ac:dyDescent="0.25">
      <c r="A4" s="162"/>
      <c r="B4" s="1224"/>
      <c r="C4" s="1225" t="s">
        <v>2861</v>
      </c>
      <c r="D4" s="1226"/>
      <c r="E4" s="1227"/>
      <c r="F4" s="1269"/>
      <c r="G4" s="1269"/>
      <c r="H4" s="1270"/>
      <c r="I4" s="1269"/>
      <c r="J4" s="1269"/>
      <c r="K4" s="1271"/>
      <c r="L4" s="1270"/>
      <c r="M4" s="1269"/>
      <c r="N4" s="1271"/>
      <c r="O4" s="1272"/>
      <c r="P4" s="1272"/>
      <c r="Q4" s="1269"/>
      <c r="R4" s="1269"/>
      <c r="S4" s="1269"/>
      <c r="T4" s="1269"/>
      <c r="U4" s="1269"/>
      <c r="V4" s="1269"/>
      <c r="W4" s="1269"/>
      <c r="X4" s="1269"/>
      <c r="Y4" s="1269"/>
      <c r="Z4" s="1269"/>
      <c r="AA4" s="1229" t="s">
        <v>2661</v>
      </c>
      <c r="AB4" s="1272"/>
      <c r="AD4" s="187"/>
    </row>
    <row r="5" spans="1:30" s="183" customFormat="1" ht="11.1" customHeight="1" x14ac:dyDescent="0.2">
      <c r="A5" s="162"/>
      <c r="B5" s="1227"/>
      <c r="C5" s="1230" t="s">
        <v>2862</v>
      </c>
      <c r="D5" s="1227"/>
      <c r="E5" s="1227"/>
      <c r="F5" s="1270"/>
      <c r="G5" s="1270"/>
      <c r="H5" s="1270"/>
      <c r="I5" s="1270"/>
      <c r="J5" s="1270"/>
      <c r="K5" s="1270"/>
      <c r="L5" s="1270"/>
      <c r="M5" s="1270"/>
      <c r="N5" s="1270"/>
      <c r="O5" s="1270"/>
      <c r="P5" s="1270"/>
      <c r="Q5" s="1279"/>
      <c r="R5" s="1269"/>
      <c r="S5" s="1269"/>
      <c r="T5" s="1269"/>
      <c r="U5" s="1269"/>
      <c r="V5" s="1269"/>
      <c r="W5" s="1269"/>
      <c r="X5" s="1269"/>
      <c r="Y5" s="1269"/>
      <c r="Z5" s="1269"/>
      <c r="AA5" s="1233" t="s">
        <v>2863</v>
      </c>
      <c r="AB5" s="1272"/>
      <c r="AD5" s="173"/>
    </row>
    <row r="6" spans="1:30" s="181" customFormat="1" ht="17.100000000000001" hidden="1" customHeight="1" x14ac:dyDescent="0.25">
      <c r="A6" s="209"/>
      <c r="B6" s="1264"/>
      <c r="C6" s="1220" t="s">
        <v>2864</v>
      </c>
      <c r="D6" s="1265"/>
      <c r="E6" s="1264"/>
      <c r="F6" s="1266"/>
      <c r="G6" s="1266"/>
      <c r="H6" s="1267"/>
      <c r="I6" s="1266"/>
      <c r="J6" s="1266"/>
      <c r="K6" s="1280"/>
      <c r="L6" s="1267"/>
      <c r="M6" s="1266"/>
      <c r="N6" s="1274"/>
      <c r="O6" s="1266"/>
      <c r="P6" s="1268"/>
      <c r="Q6" s="1267"/>
      <c r="R6" s="1267"/>
      <c r="S6" s="1267"/>
      <c r="T6" s="1267"/>
      <c r="U6" s="1267"/>
      <c r="V6" s="1267"/>
      <c r="W6" s="1267"/>
      <c r="X6" s="1267"/>
      <c r="Y6" s="1267"/>
      <c r="Z6" s="1267"/>
      <c r="AA6" s="1223" t="s">
        <v>2630</v>
      </c>
      <c r="AB6" s="1267"/>
    </row>
    <row r="7" spans="1:30" s="185" customFormat="1" ht="15" hidden="1" customHeight="1" x14ac:dyDescent="0.25">
      <c r="A7" s="162"/>
      <c r="B7" s="1224"/>
      <c r="C7" s="1225" t="s">
        <v>2865</v>
      </c>
      <c r="D7" s="1226"/>
      <c r="E7" s="1227"/>
      <c r="F7" s="1269"/>
      <c r="G7" s="1269"/>
      <c r="H7" s="1270"/>
      <c r="I7" s="1269"/>
      <c r="J7" s="1269"/>
      <c r="K7" s="1281"/>
      <c r="L7" s="1270"/>
      <c r="M7" s="1269"/>
      <c r="N7" s="1271"/>
      <c r="O7" s="1272"/>
      <c r="P7" s="1272"/>
      <c r="Q7" s="1269"/>
      <c r="R7" s="1269"/>
      <c r="S7" s="1269"/>
      <c r="T7" s="1269"/>
      <c r="U7" s="1269"/>
      <c r="V7" s="1269"/>
      <c r="W7" s="1269"/>
      <c r="X7" s="1269"/>
      <c r="Y7" s="1269"/>
      <c r="Z7" s="1269"/>
      <c r="AA7" s="1229"/>
      <c r="AB7" s="1272"/>
      <c r="AD7" s="190"/>
    </row>
    <row r="8" spans="1:30" s="185" customFormat="1" ht="11.1" hidden="1" customHeight="1" x14ac:dyDescent="0.2">
      <c r="A8" s="162"/>
      <c r="B8" s="1227"/>
      <c r="C8" s="1230" t="s">
        <v>2866</v>
      </c>
      <c r="D8" s="1227"/>
      <c r="E8" s="1227"/>
      <c r="F8" s="1270"/>
      <c r="G8" s="1270"/>
      <c r="H8" s="1270"/>
      <c r="I8" s="1270"/>
      <c r="J8" s="1270"/>
      <c r="K8" s="1273"/>
      <c r="L8" s="1269"/>
      <c r="M8" s="1269"/>
      <c r="N8" s="1269"/>
      <c r="O8" s="1269"/>
      <c r="P8" s="1269"/>
      <c r="Q8" s="1269"/>
      <c r="R8" s="1269"/>
      <c r="S8" s="1269"/>
      <c r="T8" s="1269"/>
      <c r="U8" s="1269"/>
      <c r="V8" s="1269"/>
      <c r="W8" s="1269"/>
      <c r="X8" s="1269"/>
      <c r="Y8" s="1269"/>
      <c r="Z8" s="1269"/>
      <c r="AA8" s="1233" t="s">
        <v>2867</v>
      </c>
      <c r="AB8" s="1272"/>
      <c r="AD8" s="172"/>
    </row>
    <row r="9" spans="1:30" s="172" customFormat="1" ht="3.95" customHeight="1" x14ac:dyDescent="0.2">
      <c r="A9" s="131"/>
      <c r="B9" s="1221"/>
      <c r="C9" s="1221"/>
      <c r="D9" s="1219"/>
      <c r="E9" s="1219"/>
      <c r="F9" s="1275"/>
      <c r="G9" s="1275"/>
      <c r="H9" s="1275"/>
      <c r="I9" s="1275"/>
      <c r="J9" s="1275"/>
      <c r="K9" s="1275"/>
      <c r="L9" s="1275"/>
      <c r="M9" s="1275"/>
      <c r="N9" s="1275"/>
      <c r="O9" s="1275"/>
      <c r="P9" s="1275"/>
      <c r="Q9" s="1282"/>
      <c r="R9" s="1276"/>
      <c r="S9" s="1277"/>
      <c r="T9" s="1277"/>
      <c r="U9" s="1277"/>
      <c r="V9" s="1277"/>
      <c r="W9" s="1277"/>
      <c r="X9" s="1277"/>
      <c r="Y9" s="1277"/>
      <c r="Z9" s="1277"/>
      <c r="AA9" s="1277"/>
      <c r="AB9" s="1277"/>
    </row>
    <row r="10" spans="1:30" s="4" customFormat="1" ht="5.0999999999999996" customHeight="1" x14ac:dyDescent="0.2">
      <c r="A10" s="224"/>
      <c r="B10" s="227"/>
      <c r="C10" s="197"/>
      <c r="D10" s="227"/>
      <c r="E10" s="227"/>
      <c r="F10" s="227"/>
      <c r="G10" s="227"/>
      <c r="H10" s="227"/>
      <c r="I10" s="227"/>
      <c r="J10" s="227"/>
      <c r="K10" s="227"/>
      <c r="L10" s="227"/>
      <c r="M10" s="227"/>
      <c r="N10" s="227"/>
      <c r="O10" s="227"/>
      <c r="P10" s="227"/>
      <c r="Q10" s="395"/>
      <c r="R10" s="395"/>
      <c r="S10" s="395"/>
      <c r="T10" s="395"/>
      <c r="U10" s="395"/>
      <c r="V10" s="227"/>
      <c r="W10" s="227"/>
      <c r="X10" s="227"/>
      <c r="Y10" s="227"/>
      <c r="Z10" s="227"/>
      <c r="AA10" s="395"/>
      <c r="AB10" s="227"/>
    </row>
    <row r="11" spans="1:30" s="4" customFormat="1" ht="12.75" customHeight="1" x14ac:dyDescent="0.2">
      <c r="A11" s="224"/>
      <c r="B11" s="227"/>
      <c r="C11" s="197"/>
      <c r="D11" s="227"/>
      <c r="E11" s="234"/>
      <c r="F11" s="234"/>
      <c r="G11" s="234"/>
      <c r="H11" s="234"/>
      <c r="I11" s="234"/>
      <c r="J11" s="234"/>
      <c r="K11" s="227"/>
      <c r="L11" s="227"/>
      <c r="M11" s="227"/>
      <c r="N11" s="227"/>
      <c r="O11" s="227"/>
      <c r="P11" s="227"/>
      <c r="Q11" s="79" t="s">
        <v>2489</v>
      </c>
      <c r="R11" s="85"/>
      <c r="S11" s="85"/>
      <c r="T11" s="85"/>
      <c r="U11" s="80"/>
      <c r="V11" s="284"/>
      <c r="W11" s="57"/>
      <c r="X11" s="57"/>
      <c r="Y11" s="57"/>
      <c r="Z11" s="450"/>
      <c r="AA11" s="57"/>
      <c r="AB11" s="227"/>
    </row>
    <row r="12" spans="1:30" s="4" customFormat="1" ht="18" x14ac:dyDescent="0.2">
      <c r="A12" s="224"/>
      <c r="B12" s="227"/>
      <c r="C12" s="197"/>
      <c r="D12" s="227"/>
      <c r="E12" s="234"/>
      <c r="F12" s="234"/>
      <c r="G12" s="234"/>
      <c r="H12" s="234"/>
      <c r="I12" s="234"/>
      <c r="J12" s="234"/>
      <c r="K12" s="227"/>
      <c r="L12" s="227"/>
      <c r="M12" s="227"/>
      <c r="N12" s="227"/>
      <c r="O12" s="227"/>
      <c r="P12" s="227"/>
      <c r="Q12" s="10" t="s">
        <v>1859</v>
      </c>
      <c r="R12" s="10" t="s">
        <v>761</v>
      </c>
      <c r="S12" s="10" t="s">
        <v>2384</v>
      </c>
      <c r="T12" s="10" t="s">
        <v>2385</v>
      </c>
      <c r="U12" s="10" t="s">
        <v>1369</v>
      </c>
      <c r="V12" s="229"/>
      <c r="W12" s="37" t="s">
        <v>2233</v>
      </c>
      <c r="X12" s="37" t="s">
        <v>1835</v>
      </c>
      <c r="Y12" s="37" t="s">
        <v>1836</v>
      </c>
      <c r="Z12" s="229"/>
      <c r="AA12" s="37" t="s">
        <v>2296</v>
      </c>
      <c r="AB12" s="227"/>
    </row>
    <row r="13" spans="1:30" s="4" customFormat="1" ht="9" hidden="1" x14ac:dyDescent="0.2">
      <c r="A13" s="224" t="s">
        <v>1188</v>
      </c>
      <c r="B13" s="227"/>
      <c r="C13" s="197"/>
      <c r="D13" s="227"/>
      <c r="E13" s="234"/>
      <c r="F13" s="234"/>
      <c r="G13" s="234"/>
      <c r="H13" s="234"/>
      <c r="I13" s="234"/>
      <c r="J13" s="234"/>
      <c r="K13" s="227"/>
      <c r="L13" s="227"/>
      <c r="M13" s="227"/>
      <c r="N13" s="227"/>
      <c r="O13" s="227"/>
      <c r="P13" s="227"/>
      <c r="Q13" s="37"/>
      <c r="R13" s="37"/>
      <c r="S13" s="37"/>
      <c r="T13" s="37"/>
      <c r="U13" s="37"/>
      <c r="V13" s="229"/>
      <c r="W13" s="37"/>
      <c r="X13" s="37"/>
      <c r="Y13" s="37"/>
      <c r="Z13" s="229"/>
      <c r="AA13" s="37"/>
      <c r="AB13" s="227"/>
    </row>
    <row r="14" spans="1:30" s="4" customFormat="1" ht="9" hidden="1" x14ac:dyDescent="0.2">
      <c r="A14" s="224" t="s">
        <v>1188</v>
      </c>
      <c r="B14" s="227"/>
      <c r="C14" s="197"/>
      <c r="D14" s="227"/>
      <c r="E14" s="234"/>
      <c r="F14" s="234"/>
      <c r="G14" s="234"/>
      <c r="H14" s="234"/>
      <c r="I14" s="234"/>
      <c r="J14" s="234"/>
      <c r="K14" s="227"/>
      <c r="L14" s="227"/>
      <c r="M14" s="227"/>
      <c r="N14" s="227"/>
      <c r="O14" s="227"/>
      <c r="P14" s="227"/>
      <c r="Q14" s="37"/>
      <c r="R14" s="37"/>
      <c r="S14" s="37"/>
      <c r="T14" s="37"/>
      <c r="U14" s="37"/>
      <c r="V14" s="229"/>
      <c r="W14" s="37"/>
      <c r="X14" s="37"/>
      <c r="Y14" s="37"/>
      <c r="Z14" s="229"/>
      <c r="AA14" s="37"/>
      <c r="AB14" s="227"/>
    </row>
    <row r="15" spans="1:30" s="4" customFormat="1" ht="12" customHeight="1" x14ac:dyDescent="0.2">
      <c r="A15" s="224"/>
      <c r="B15" s="227"/>
      <c r="C15" s="197"/>
      <c r="D15" s="227"/>
      <c r="E15" s="234" t="s">
        <v>2420</v>
      </c>
      <c r="F15" s="234"/>
      <c r="G15" s="234"/>
      <c r="H15" s="234"/>
      <c r="I15" s="234"/>
      <c r="J15" s="234"/>
      <c r="K15" s="234"/>
      <c r="L15" s="227"/>
      <c r="M15" s="227"/>
      <c r="N15" s="227"/>
      <c r="O15" s="227"/>
      <c r="P15" s="227"/>
      <c r="Q15" s="37">
        <v>1</v>
      </c>
      <c r="R15" s="37">
        <v>2</v>
      </c>
      <c r="S15" s="37">
        <v>3</v>
      </c>
      <c r="T15" s="37">
        <v>4</v>
      </c>
      <c r="U15" s="37">
        <v>5</v>
      </c>
      <c r="V15" s="229"/>
      <c r="W15" s="37">
        <v>6</v>
      </c>
      <c r="X15" s="37">
        <v>7</v>
      </c>
      <c r="Y15" s="37">
        <v>8</v>
      </c>
      <c r="Z15" s="229"/>
      <c r="AA15" s="49">
        <v>9</v>
      </c>
      <c r="AB15" s="227"/>
    </row>
    <row r="16" spans="1:30" s="4" customFormat="1" ht="12" customHeight="1" x14ac:dyDescent="0.2">
      <c r="A16" s="224"/>
      <c r="B16" s="227"/>
      <c r="C16" s="197"/>
      <c r="D16" s="227"/>
      <c r="E16" s="227"/>
      <c r="F16" s="227"/>
      <c r="G16" s="227"/>
      <c r="H16" s="227"/>
      <c r="I16" s="227"/>
      <c r="J16" s="227"/>
      <c r="K16" s="234"/>
      <c r="L16" s="227"/>
      <c r="M16" s="227"/>
      <c r="N16" s="227"/>
      <c r="O16" s="227"/>
      <c r="P16" s="227"/>
      <c r="Q16" s="13" t="s">
        <v>1476</v>
      </c>
      <c r="R16" s="13" t="s">
        <v>1476</v>
      </c>
      <c r="S16" s="13" t="s">
        <v>1476</v>
      </c>
      <c r="T16" s="13" t="s">
        <v>1476</v>
      </c>
      <c r="U16" s="13" t="s">
        <v>1476</v>
      </c>
      <c r="V16" s="229"/>
      <c r="W16" s="38" t="s">
        <v>1476</v>
      </c>
      <c r="X16" s="38" t="s">
        <v>1476</v>
      </c>
      <c r="Y16" s="38" t="s">
        <v>1476</v>
      </c>
      <c r="Z16" s="229"/>
      <c r="AA16" s="49" t="s">
        <v>1476</v>
      </c>
      <c r="AB16" s="227"/>
    </row>
    <row r="17" spans="1:28" s="4" customFormat="1" ht="12" customHeight="1" x14ac:dyDescent="0.2">
      <c r="A17" s="224"/>
      <c r="B17" s="227"/>
      <c r="C17" s="197">
        <v>1099</v>
      </c>
      <c r="D17" s="227"/>
      <c r="E17" s="389" t="s">
        <v>1687</v>
      </c>
      <c r="F17" s="227"/>
      <c r="G17" s="227"/>
      <c r="H17" s="389"/>
      <c r="I17" s="227"/>
      <c r="J17" s="227"/>
      <c r="K17" s="227"/>
      <c r="L17" s="227"/>
      <c r="M17" s="227"/>
      <c r="N17" s="227"/>
      <c r="O17" s="227"/>
      <c r="P17" s="237" t="s">
        <v>1625</v>
      </c>
      <c r="Q17" s="111">
        <v>1537</v>
      </c>
      <c r="R17" s="111">
        <v>9</v>
      </c>
      <c r="S17" s="111">
        <v>674</v>
      </c>
      <c r="T17" s="111">
        <v>32</v>
      </c>
      <c r="U17" s="111"/>
      <c r="V17" s="394"/>
      <c r="W17" s="334">
        <v>2252</v>
      </c>
      <c r="X17" s="118">
        <v>3936</v>
      </c>
      <c r="Y17" s="118">
        <v>2716</v>
      </c>
      <c r="Z17" s="394"/>
      <c r="AA17" s="334">
        <v>8904</v>
      </c>
      <c r="AB17" s="227"/>
    </row>
    <row r="18" spans="1:28" s="4" customFormat="1" ht="12" customHeight="1" x14ac:dyDescent="0.2">
      <c r="A18" s="224"/>
      <c r="B18" s="227"/>
      <c r="C18" s="197" t="s">
        <v>927</v>
      </c>
      <c r="D18" s="227"/>
      <c r="E18" s="389" t="s">
        <v>2699</v>
      </c>
      <c r="F18" s="227"/>
      <c r="G18" s="227"/>
      <c r="H18" s="389"/>
      <c r="I18" s="227"/>
      <c r="J18" s="227"/>
      <c r="K18" s="227"/>
      <c r="L18" s="227"/>
      <c r="M18" s="227"/>
      <c r="N18" s="227"/>
      <c r="O18" s="227"/>
      <c r="P18" s="227" t="s">
        <v>1625</v>
      </c>
      <c r="Q18" s="33"/>
      <c r="R18" s="33"/>
      <c r="S18" s="33"/>
      <c r="T18" s="33"/>
      <c r="U18" s="33"/>
      <c r="V18" s="394"/>
      <c r="W18" s="34"/>
      <c r="X18" s="111"/>
      <c r="Y18" s="34"/>
      <c r="Z18" s="394"/>
      <c r="AA18" s="334">
        <v>0</v>
      </c>
      <c r="AB18" s="227"/>
    </row>
    <row r="19" spans="1:28" s="4" customFormat="1" ht="12" customHeight="1" x14ac:dyDescent="0.2">
      <c r="A19" s="224"/>
      <c r="B19" s="227"/>
      <c r="C19" s="197" t="s">
        <v>928</v>
      </c>
      <c r="D19" s="227"/>
      <c r="E19" s="389" t="s">
        <v>1688</v>
      </c>
      <c r="F19" s="227"/>
      <c r="G19" s="227"/>
      <c r="H19" s="389"/>
      <c r="I19" s="227"/>
      <c r="J19" s="227"/>
      <c r="K19" s="227"/>
      <c r="L19" s="227"/>
      <c r="M19" s="227"/>
      <c r="N19" s="227"/>
      <c r="O19" s="227"/>
      <c r="P19" s="227" t="s">
        <v>1625</v>
      </c>
      <c r="Q19" s="33"/>
      <c r="R19" s="33"/>
      <c r="S19" s="33"/>
      <c r="T19" s="33"/>
      <c r="U19" s="33"/>
      <c r="V19" s="394"/>
      <c r="W19" s="34"/>
      <c r="X19" s="111"/>
      <c r="Y19" s="111"/>
      <c r="Z19" s="394"/>
      <c r="AA19" s="334">
        <v>0</v>
      </c>
      <c r="AB19" s="227"/>
    </row>
    <row r="20" spans="1:28" s="4" customFormat="1" ht="12" customHeight="1" x14ac:dyDescent="0.2">
      <c r="A20" s="224"/>
      <c r="B20" s="227"/>
      <c r="C20" s="197" t="s">
        <v>929</v>
      </c>
      <c r="D20" s="227"/>
      <c r="E20" s="389" t="s">
        <v>1689</v>
      </c>
      <c r="F20" s="227"/>
      <c r="G20" s="227"/>
      <c r="H20" s="389"/>
      <c r="I20" s="227"/>
      <c r="J20" s="227"/>
      <c r="K20" s="227"/>
      <c r="L20" s="227"/>
      <c r="M20" s="227"/>
      <c r="N20" s="227"/>
      <c r="O20" s="227"/>
      <c r="P20" s="227" t="s">
        <v>1625</v>
      </c>
      <c r="Q20" s="117"/>
      <c r="R20" s="117"/>
      <c r="S20" s="117"/>
      <c r="T20" s="117"/>
      <c r="U20" s="117"/>
      <c r="V20" s="394"/>
      <c r="W20" s="334">
        <v>0</v>
      </c>
      <c r="X20" s="111"/>
      <c r="Y20" s="111"/>
      <c r="Z20" s="394"/>
      <c r="AA20" s="334">
        <v>0</v>
      </c>
      <c r="AB20" s="227"/>
    </row>
    <row r="21" spans="1:28" s="4" customFormat="1" ht="5.0999999999999996" customHeight="1" x14ac:dyDescent="0.2">
      <c r="A21" s="224"/>
      <c r="B21" s="227"/>
      <c r="C21" s="197"/>
      <c r="D21" s="227"/>
      <c r="E21" s="227"/>
      <c r="F21" s="227"/>
      <c r="G21" s="227"/>
      <c r="H21" s="227"/>
      <c r="I21" s="227"/>
      <c r="J21" s="227"/>
      <c r="K21" s="227"/>
      <c r="L21" s="227"/>
      <c r="M21" s="227"/>
      <c r="N21" s="227"/>
      <c r="O21" s="227"/>
      <c r="P21" s="227"/>
      <c r="Q21" s="443"/>
      <c r="R21" s="443"/>
      <c r="S21" s="443"/>
      <c r="T21" s="443"/>
      <c r="U21" s="443"/>
      <c r="V21" s="394"/>
      <c r="W21" s="394"/>
      <c r="X21" s="394"/>
      <c r="Y21" s="394"/>
      <c r="Z21" s="394"/>
      <c r="AA21" s="443"/>
      <c r="AB21" s="227"/>
    </row>
    <row r="22" spans="1:28" s="4" customFormat="1" ht="12" customHeight="1" x14ac:dyDescent="0.2">
      <c r="A22" s="224"/>
      <c r="B22" s="227"/>
      <c r="C22" s="197" t="s">
        <v>903</v>
      </c>
      <c r="D22" s="227"/>
      <c r="E22" s="389" t="s">
        <v>2121</v>
      </c>
      <c r="F22" s="227"/>
      <c r="G22" s="227"/>
      <c r="H22" s="389"/>
      <c r="I22" s="227"/>
      <c r="J22" s="227"/>
      <c r="K22" s="227"/>
      <c r="L22" s="227"/>
      <c r="M22" s="227"/>
      <c r="N22" s="227"/>
      <c r="O22" s="227"/>
      <c r="P22" s="227" t="s">
        <v>1625</v>
      </c>
      <c r="Q22" s="117"/>
      <c r="R22" s="117"/>
      <c r="S22" s="117"/>
      <c r="T22" s="117"/>
      <c r="U22" s="117"/>
      <c r="V22" s="394"/>
      <c r="W22" s="334">
        <v>0</v>
      </c>
      <c r="X22" s="111"/>
      <c r="Y22" s="111"/>
      <c r="Z22" s="394"/>
      <c r="AA22" s="447">
        <v>0</v>
      </c>
      <c r="AB22" s="227"/>
    </row>
    <row r="23" spans="1:28" s="4" customFormat="1" ht="12" customHeight="1" x14ac:dyDescent="0.2">
      <c r="A23" s="224"/>
      <c r="B23" s="227"/>
      <c r="C23" s="197" t="s">
        <v>904</v>
      </c>
      <c r="D23" s="227"/>
      <c r="E23" s="389" t="s">
        <v>2122</v>
      </c>
      <c r="F23" s="227"/>
      <c r="G23" s="227"/>
      <c r="H23" s="389"/>
      <c r="I23" s="227"/>
      <c r="J23" s="227"/>
      <c r="K23" s="227"/>
      <c r="L23" s="227"/>
      <c r="M23" s="227"/>
      <c r="N23" s="227"/>
      <c r="O23" s="227"/>
      <c r="P23" s="227" t="s">
        <v>1625</v>
      </c>
      <c r="Q23" s="117"/>
      <c r="R23" s="117"/>
      <c r="S23" s="117"/>
      <c r="T23" s="117"/>
      <c r="U23" s="117"/>
      <c r="V23" s="394"/>
      <c r="W23" s="334">
        <v>0</v>
      </c>
      <c r="X23" s="111"/>
      <c r="Y23" s="111"/>
      <c r="Z23" s="394"/>
      <c r="AA23" s="447">
        <v>0</v>
      </c>
      <c r="AB23" s="227"/>
    </row>
    <row r="24" spans="1:28" s="4" customFormat="1" ht="12" customHeight="1" x14ac:dyDescent="0.2">
      <c r="A24" s="224"/>
      <c r="B24" s="227"/>
      <c r="C24" s="197" t="s">
        <v>930</v>
      </c>
      <c r="D24" s="227"/>
      <c r="E24" s="227"/>
      <c r="F24" s="227"/>
      <c r="G24" s="227"/>
      <c r="H24" s="227"/>
      <c r="I24" s="227"/>
      <c r="J24" s="227"/>
      <c r="K24" s="227"/>
      <c r="L24" s="227"/>
      <c r="M24" s="227"/>
      <c r="N24" s="237" t="s">
        <v>796</v>
      </c>
      <c r="O24" s="237"/>
      <c r="P24" s="237"/>
      <c r="Q24" s="334">
        <v>0</v>
      </c>
      <c r="R24" s="334">
        <v>0</v>
      </c>
      <c r="S24" s="334">
        <v>0</v>
      </c>
      <c r="T24" s="334">
        <v>0</v>
      </c>
      <c r="U24" s="334">
        <v>0</v>
      </c>
      <c r="V24" s="394"/>
      <c r="W24" s="334">
        <v>0</v>
      </c>
      <c r="X24" s="334">
        <v>0</v>
      </c>
      <c r="Y24" s="334">
        <v>0</v>
      </c>
      <c r="Z24" s="394"/>
      <c r="AA24" s="334">
        <v>0</v>
      </c>
      <c r="AB24" s="227"/>
    </row>
    <row r="25" spans="1:28" s="2" customFormat="1" ht="5.0999999999999996" customHeight="1" x14ac:dyDescent="0.2">
      <c r="A25" s="95"/>
      <c r="B25" s="227"/>
      <c r="C25" s="197"/>
      <c r="D25" s="227"/>
      <c r="E25" s="227"/>
      <c r="F25" s="227"/>
      <c r="G25" s="227"/>
      <c r="H25" s="227"/>
      <c r="I25" s="227"/>
      <c r="J25" s="227"/>
      <c r="K25" s="227"/>
      <c r="L25" s="227"/>
      <c r="M25" s="227"/>
      <c r="N25" s="227"/>
      <c r="O25" s="227"/>
      <c r="P25" s="227"/>
      <c r="Q25" s="443"/>
      <c r="R25" s="443"/>
      <c r="S25" s="443"/>
      <c r="T25" s="443"/>
      <c r="U25" s="443"/>
      <c r="V25" s="394"/>
      <c r="W25" s="394"/>
      <c r="X25" s="394"/>
      <c r="Y25" s="394"/>
      <c r="Z25" s="394"/>
      <c r="AA25" s="443"/>
      <c r="AB25" s="227"/>
    </row>
    <row r="26" spans="1:28" s="4" customFormat="1" ht="12" customHeight="1" x14ac:dyDescent="0.2">
      <c r="A26" s="224"/>
      <c r="B26" s="227"/>
      <c r="C26" s="197" t="s">
        <v>2769</v>
      </c>
      <c r="D26" s="227"/>
      <c r="E26" s="389" t="s">
        <v>2827</v>
      </c>
      <c r="F26" s="227"/>
      <c r="G26" s="227"/>
      <c r="H26" s="389"/>
      <c r="I26" s="227"/>
      <c r="J26" s="227"/>
      <c r="K26" s="227"/>
      <c r="L26" s="227"/>
      <c r="M26" s="227"/>
      <c r="N26" s="227"/>
      <c r="O26" s="227"/>
      <c r="P26" s="227" t="s">
        <v>1625</v>
      </c>
      <c r="Q26" s="117"/>
      <c r="R26" s="117"/>
      <c r="S26" s="117"/>
      <c r="T26" s="117"/>
      <c r="U26" s="117"/>
      <c r="V26" s="394"/>
      <c r="W26" s="334">
        <v>0</v>
      </c>
      <c r="X26" s="111"/>
      <c r="Y26" s="111"/>
      <c r="Z26" s="394"/>
      <c r="AA26" s="447">
        <v>0</v>
      </c>
      <c r="AB26" s="227"/>
    </row>
    <row r="27" spans="1:28" s="4" customFormat="1" ht="12" customHeight="1" x14ac:dyDescent="0.2">
      <c r="A27" s="224"/>
      <c r="B27" s="227"/>
      <c r="C27" s="197" t="s">
        <v>2770</v>
      </c>
      <c r="D27" s="227"/>
      <c r="E27" s="389" t="s">
        <v>2123</v>
      </c>
      <c r="F27" s="227"/>
      <c r="G27" s="227"/>
      <c r="H27" s="389"/>
      <c r="I27" s="227"/>
      <c r="J27" s="227"/>
      <c r="K27" s="227"/>
      <c r="L27" s="227"/>
      <c r="M27" s="227"/>
      <c r="N27" s="227"/>
      <c r="O27" s="227"/>
      <c r="P27" s="227" t="s">
        <v>1625</v>
      </c>
      <c r="Q27" s="117"/>
      <c r="R27" s="117"/>
      <c r="S27" s="117"/>
      <c r="T27" s="117"/>
      <c r="U27" s="117"/>
      <c r="V27" s="394"/>
      <c r="W27" s="334">
        <v>0</v>
      </c>
      <c r="X27" s="111"/>
      <c r="Y27" s="111"/>
      <c r="Z27" s="394"/>
      <c r="AA27" s="447">
        <v>0</v>
      </c>
      <c r="AB27" s="227"/>
    </row>
    <row r="28" spans="1:28" s="4" customFormat="1" ht="12" customHeight="1" x14ac:dyDescent="0.2">
      <c r="A28" s="224"/>
      <c r="B28" s="227"/>
      <c r="C28" s="197" t="s">
        <v>1036</v>
      </c>
      <c r="D28" s="227"/>
      <c r="E28" s="389" t="s">
        <v>2623</v>
      </c>
      <c r="F28" s="227"/>
      <c r="G28" s="227"/>
      <c r="H28" s="389"/>
      <c r="I28" s="227"/>
      <c r="J28" s="227"/>
      <c r="K28" s="227"/>
      <c r="L28" s="227"/>
      <c r="M28" s="227"/>
      <c r="N28" s="227"/>
      <c r="O28" s="227"/>
      <c r="P28" s="227" t="s">
        <v>1625</v>
      </c>
      <c r="Q28" s="117"/>
      <c r="R28" s="117"/>
      <c r="S28" s="117"/>
      <c r="T28" s="117"/>
      <c r="U28" s="117"/>
      <c r="V28" s="394"/>
      <c r="W28" s="334">
        <v>0</v>
      </c>
      <c r="X28" s="111"/>
      <c r="Y28" s="111"/>
      <c r="Z28" s="394"/>
      <c r="AA28" s="447">
        <v>0</v>
      </c>
      <c r="AB28" s="227"/>
    </row>
    <row r="29" spans="1:28" s="4" customFormat="1" ht="12" customHeight="1" x14ac:dyDescent="0.2">
      <c r="A29" s="224"/>
      <c r="B29" s="227"/>
      <c r="C29" s="197" t="s">
        <v>1425</v>
      </c>
      <c r="D29" s="227"/>
      <c r="E29" s="389" t="s">
        <v>1369</v>
      </c>
      <c r="F29" s="227"/>
      <c r="G29" s="227"/>
      <c r="H29" s="389"/>
      <c r="I29" s="227"/>
      <c r="J29" s="227"/>
      <c r="K29" s="110"/>
      <c r="L29" s="227" t="s">
        <v>503</v>
      </c>
      <c r="M29" s="227"/>
      <c r="N29" s="227"/>
      <c r="O29" s="227"/>
      <c r="P29" s="227" t="s">
        <v>1625</v>
      </c>
      <c r="Q29" s="117"/>
      <c r="R29" s="117"/>
      <c r="S29" s="117"/>
      <c r="T29" s="117"/>
      <c r="U29" s="117"/>
      <c r="V29" s="394"/>
      <c r="W29" s="334">
        <v>0</v>
      </c>
      <c r="X29" s="111"/>
      <c r="Y29" s="111"/>
      <c r="Z29" s="394"/>
      <c r="AA29" s="447">
        <v>0</v>
      </c>
      <c r="AB29" s="227"/>
    </row>
    <row r="30" spans="1:28" s="4" customFormat="1" ht="12" customHeight="1" x14ac:dyDescent="0.2">
      <c r="A30" s="224"/>
      <c r="B30" s="227"/>
      <c r="C30" s="197" t="s">
        <v>2078</v>
      </c>
      <c r="D30" s="227"/>
      <c r="E30" s="389" t="s">
        <v>1369</v>
      </c>
      <c r="F30" s="227"/>
      <c r="G30" s="227"/>
      <c r="H30" s="389"/>
      <c r="I30" s="227"/>
      <c r="J30" s="227"/>
      <c r="K30" s="110"/>
      <c r="L30" s="227" t="s">
        <v>503</v>
      </c>
      <c r="M30" s="227"/>
      <c r="N30" s="227"/>
      <c r="O30" s="227"/>
      <c r="P30" s="227" t="s">
        <v>1625</v>
      </c>
      <c r="Q30" s="117"/>
      <c r="R30" s="117"/>
      <c r="S30" s="117"/>
      <c r="T30" s="117"/>
      <c r="U30" s="117"/>
      <c r="V30" s="394"/>
      <c r="W30" s="334">
        <v>0</v>
      </c>
      <c r="X30" s="111"/>
      <c r="Y30" s="111"/>
      <c r="Z30" s="394"/>
      <c r="AA30" s="447">
        <v>0</v>
      </c>
      <c r="AB30" s="227"/>
    </row>
    <row r="31" spans="1:28" s="4" customFormat="1" ht="5.0999999999999996" customHeight="1" x14ac:dyDescent="0.2">
      <c r="A31" s="224"/>
      <c r="B31" s="227"/>
      <c r="C31" s="197"/>
      <c r="D31" s="227"/>
      <c r="E31" s="227"/>
      <c r="F31" s="227"/>
      <c r="G31" s="227"/>
      <c r="H31" s="227"/>
      <c r="I31" s="227"/>
      <c r="J31" s="227"/>
      <c r="K31" s="227"/>
      <c r="L31" s="227"/>
      <c r="M31" s="227"/>
      <c r="N31" s="227"/>
      <c r="O31" s="227"/>
      <c r="P31" s="227"/>
      <c r="Q31" s="451"/>
      <c r="R31" s="451"/>
      <c r="S31" s="451"/>
      <c r="T31" s="451"/>
      <c r="U31" s="451"/>
      <c r="V31" s="394"/>
      <c r="W31" s="438"/>
      <c r="X31" s="438"/>
      <c r="Y31" s="438"/>
      <c r="Z31" s="394"/>
      <c r="AA31" s="451"/>
      <c r="AB31" s="227"/>
    </row>
    <row r="32" spans="1:28" s="4" customFormat="1" ht="12" customHeight="1" x14ac:dyDescent="0.2">
      <c r="A32" s="224"/>
      <c r="B32" s="227"/>
      <c r="C32" s="240" t="s">
        <v>1148</v>
      </c>
      <c r="D32" s="227"/>
      <c r="E32" s="227"/>
      <c r="F32" s="227"/>
      <c r="G32" s="227"/>
      <c r="H32" s="227"/>
      <c r="I32" s="227"/>
      <c r="J32" s="227"/>
      <c r="K32" s="227"/>
      <c r="L32" s="227"/>
      <c r="M32" s="227"/>
      <c r="N32" s="452" t="s">
        <v>1300</v>
      </c>
      <c r="O32" s="227"/>
      <c r="P32" s="452"/>
      <c r="Q32" s="448">
        <v>1537</v>
      </c>
      <c r="R32" s="448">
        <v>9</v>
      </c>
      <c r="S32" s="448">
        <v>674</v>
      </c>
      <c r="T32" s="448">
        <v>32</v>
      </c>
      <c r="U32" s="448">
        <v>0</v>
      </c>
      <c r="V32" s="394"/>
      <c r="W32" s="448">
        <v>2252</v>
      </c>
      <c r="X32" s="448">
        <v>3936</v>
      </c>
      <c r="Y32" s="448">
        <v>2716</v>
      </c>
      <c r="Z32" s="394"/>
      <c r="AA32" s="448">
        <v>8904</v>
      </c>
      <c r="AB32" s="227"/>
    </row>
    <row r="33" spans="1:28" s="4" customFormat="1" ht="5.0999999999999996" customHeight="1" x14ac:dyDescent="0.2">
      <c r="A33" s="224"/>
      <c r="B33" s="293"/>
      <c r="C33" s="453"/>
      <c r="D33" s="293"/>
      <c r="E33" s="293"/>
      <c r="F33" s="293"/>
      <c r="G33" s="293"/>
      <c r="H33" s="293"/>
      <c r="I33" s="293"/>
      <c r="J33" s="293"/>
      <c r="K33" s="293"/>
      <c r="L33" s="293"/>
      <c r="M33" s="293"/>
      <c r="N33" s="293"/>
      <c r="O33" s="293"/>
      <c r="P33" s="293"/>
      <c r="Q33" s="454"/>
      <c r="R33" s="454"/>
      <c r="S33" s="454"/>
      <c r="T33" s="454"/>
      <c r="U33" s="403"/>
      <c r="V33" s="350"/>
      <c r="W33" s="350"/>
      <c r="X33" s="350"/>
      <c r="Y33" s="350"/>
      <c r="Z33" s="350"/>
      <c r="AA33" s="454"/>
      <c r="AB33" s="293"/>
    </row>
    <row r="34" spans="1:28" s="4" customFormat="1" ht="5.0999999999999996" customHeight="1" x14ac:dyDescent="0.2">
      <c r="A34" s="224"/>
      <c r="B34" s="302"/>
      <c r="C34" s="455"/>
      <c r="D34" s="302"/>
      <c r="E34" s="302"/>
      <c r="F34" s="326"/>
      <c r="G34" s="326"/>
      <c r="H34" s="302"/>
      <c r="I34" s="326"/>
      <c r="J34" s="326"/>
      <c r="K34" s="302"/>
      <c r="L34" s="302"/>
      <c r="M34" s="302"/>
      <c r="N34" s="302"/>
      <c r="O34" s="302"/>
      <c r="P34" s="302"/>
      <c r="Q34" s="456"/>
      <c r="R34" s="456"/>
      <c r="S34" s="456"/>
      <c r="T34" s="456"/>
      <c r="U34" s="404"/>
      <c r="V34" s="410"/>
      <c r="W34" s="410"/>
      <c r="X34" s="410"/>
      <c r="Y34" s="410"/>
      <c r="Z34" s="410"/>
      <c r="AA34" s="456"/>
      <c r="AB34" s="302"/>
    </row>
    <row r="35" spans="1:28" s="4" customFormat="1" ht="12.75" customHeight="1" x14ac:dyDescent="0.2">
      <c r="A35" s="224"/>
      <c r="B35" s="227"/>
      <c r="C35" s="240"/>
      <c r="D35" s="227"/>
      <c r="E35" s="227"/>
      <c r="F35" s="234"/>
      <c r="G35" s="234"/>
      <c r="H35" s="227"/>
      <c r="I35" s="234"/>
      <c r="J35" s="234"/>
      <c r="K35" s="227"/>
      <c r="L35" s="227"/>
      <c r="M35" s="227"/>
      <c r="N35" s="227"/>
      <c r="O35" s="227"/>
      <c r="P35" s="227"/>
      <c r="Q35" s="79" t="s">
        <v>2489</v>
      </c>
      <c r="R35" s="85"/>
      <c r="S35" s="85"/>
      <c r="T35" s="85"/>
      <c r="U35" s="80"/>
      <c r="V35" s="284"/>
      <c r="W35" s="57"/>
      <c r="X35" s="57"/>
      <c r="Y35" s="57"/>
      <c r="Z35" s="450"/>
      <c r="AA35" s="57"/>
      <c r="AB35" s="227"/>
    </row>
    <row r="36" spans="1:28" s="4" customFormat="1" ht="18" x14ac:dyDescent="0.2">
      <c r="A36" s="224"/>
      <c r="B36" s="227"/>
      <c r="C36" s="240"/>
      <c r="D36" s="227"/>
      <c r="E36" s="227"/>
      <c r="F36" s="234"/>
      <c r="G36" s="234"/>
      <c r="H36" s="227"/>
      <c r="I36" s="234"/>
      <c r="J36" s="234"/>
      <c r="K36" s="227"/>
      <c r="L36" s="227"/>
      <c r="M36" s="227"/>
      <c r="N36" s="227"/>
      <c r="O36" s="227"/>
      <c r="P36" s="227"/>
      <c r="Q36" s="10" t="s">
        <v>1859</v>
      </c>
      <c r="R36" s="10" t="s">
        <v>761</v>
      </c>
      <c r="S36" s="10" t="s">
        <v>2384</v>
      </c>
      <c r="T36" s="10" t="s">
        <v>2385</v>
      </c>
      <c r="U36" s="10" t="s">
        <v>1369</v>
      </c>
      <c r="V36" s="229"/>
      <c r="W36" s="37" t="s">
        <v>2233</v>
      </c>
      <c r="X36" s="37" t="s">
        <v>1835</v>
      </c>
      <c r="Y36" s="37" t="s">
        <v>1836</v>
      </c>
      <c r="Z36" s="457"/>
      <c r="AA36" s="37" t="s">
        <v>2296</v>
      </c>
      <c r="AB36" s="227"/>
    </row>
    <row r="37" spans="1:28" s="4" customFormat="1" ht="9" hidden="1" x14ac:dyDescent="0.2">
      <c r="A37" s="224" t="s">
        <v>1188</v>
      </c>
      <c r="B37" s="227"/>
      <c r="C37" s="240"/>
      <c r="D37" s="227"/>
      <c r="E37" s="227"/>
      <c r="F37" s="234"/>
      <c r="G37" s="234"/>
      <c r="H37" s="227"/>
      <c r="I37" s="234"/>
      <c r="J37" s="234"/>
      <c r="K37" s="227"/>
      <c r="L37" s="227"/>
      <c r="M37" s="227"/>
      <c r="N37" s="227"/>
      <c r="O37" s="227"/>
      <c r="P37" s="227"/>
      <c r="Q37" s="37"/>
      <c r="R37" s="37"/>
      <c r="S37" s="37"/>
      <c r="T37" s="37"/>
      <c r="U37" s="37"/>
      <c r="V37" s="229"/>
      <c r="W37" s="37"/>
      <c r="X37" s="37"/>
      <c r="Y37" s="37"/>
      <c r="Z37" s="457"/>
      <c r="AA37" s="37"/>
      <c r="AB37" s="227"/>
    </row>
    <row r="38" spans="1:28" s="4" customFormat="1" ht="9" hidden="1" x14ac:dyDescent="0.2">
      <c r="A38" s="224" t="s">
        <v>1188</v>
      </c>
      <c r="B38" s="227"/>
      <c r="C38" s="240"/>
      <c r="D38" s="227"/>
      <c r="E38" s="227"/>
      <c r="F38" s="234"/>
      <c r="G38" s="234"/>
      <c r="H38" s="227"/>
      <c r="I38" s="234"/>
      <c r="J38" s="234"/>
      <c r="K38" s="227"/>
      <c r="L38" s="227"/>
      <c r="M38" s="227"/>
      <c r="N38" s="227"/>
      <c r="O38" s="227"/>
      <c r="P38" s="227"/>
      <c r="Q38" s="37"/>
      <c r="R38" s="37"/>
      <c r="S38" s="37"/>
      <c r="T38" s="37"/>
      <c r="U38" s="37"/>
      <c r="V38" s="229"/>
      <c r="W38" s="37"/>
      <c r="X38" s="37"/>
      <c r="Y38" s="37"/>
      <c r="Z38" s="457"/>
      <c r="AA38" s="37"/>
      <c r="AB38" s="227"/>
    </row>
    <row r="39" spans="1:28" s="4" customFormat="1" ht="12" customHeight="1" x14ac:dyDescent="0.2">
      <c r="A39" s="224"/>
      <c r="B39" s="227"/>
      <c r="C39" s="240"/>
      <c r="D39" s="227"/>
      <c r="E39" s="234" t="s">
        <v>66</v>
      </c>
      <c r="F39" s="234"/>
      <c r="G39" s="234"/>
      <c r="H39" s="234"/>
      <c r="I39" s="234"/>
      <c r="J39" s="234"/>
      <c r="K39" s="227"/>
      <c r="L39" s="227"/>
      <c r="M39" s="227"/>
      <c r="N39" s="227"/>
      <c r="O39" s="227"/>
      <c r="P39" s="227"/>
      <c r="Q39" s="37">
        <v>1</v>
      </c>
      <c r="R39" s="37">
        <v>2</v>
      </c>
      <c r="S39" s="37">
        <v>3</v>
      </c>
      <c r="T39" s="37">
        <v>4</v>
      </c>
      <c r="U39" s="37">
        <v>5</v>
      </c>
      <c r="V39" s="229"/>
      <c r="W39" s="37">
        <v>6</v>
      </c>
      <c r="X39" s="37">
        <v>7</v>
      </c>
      <c r="Y39" s="37">
        <v>8</v>
      </c>
      <c r="Z39" s="457"/>
      <c r="AA39" s="49">
        <v>9</v>
      </c>
      <c r="AB39" s="227"/>
    </row>
    <row r="40" spans="1:28" s="4" customFormat="1" ht="12" customHeight="1" x14ac:dyDescent="0.2">
      <c r="A40" s="224"/>
      <c r="B40" s="227"/>
      <c r="C40" s="240"/>
      <c r="D40" s="227"/>
      <c r="E40" s="227"/>
      <c r="F40" s="234"/>
      <c r="G40" s="234"/>
      <c r="H40" s="227"/>
      <c r="I40" s="234"/>
      <c r="J40" s="234"/>
      <c r="K40" s="227"/>
      <c r="L40" s="227"/>
      <c r="M40" s="227"/>
      <c r="N40" s="227"/>
      <c r="O40" s="227"/>
      <c r="P40" s="227"/>
      <c r="Q40" s="13" t="s">
        <v>1476</v>
      </c>
      <c r="R40" s="13" t="s">
        <v>1476</v>
      </c>
      <c r="S40" s="13" t="s">
        <v>1476</v>
      </c>
      <c r="T40" s="13" t="s">
        <v>1476</v>
      </c>
      <c r="U40" s="13" t="s">
        <v>1476</v>
      </c>
      <c r="V40" s="229"/>
      <c r="W40" s="38" t="s">
        <v>1476</v>
      </c>
      <c r="X40" s="38" t="s">
        <v>1476</v>
      </c>
      <c r="Y40" s="38" t="s">
        <v>1476</v>
      </c>
      <c r="Z40" s="457"/>
      <c r="AA40" s="49" t="s">
        <v>1476</v>
      </c>
      <c r="AB40" s="227"/>
    </row>
    <row r="41" spans="1:28" s="4" customFormat="1" ht="12" customHeight="1" x14ac:dyDescent="0.2">
      <c r="A41" s="224"/>
      <c r="B41" s="227"/>
      <c r="C41" s="197" t="s">
        <v>454</v>
      </c>
      <c r="D41" s="227"/>
      <c r="E41" s="389" t="s">
        <v>1179</v>
      </c>
      <c r="F41" s="227"/>
      <c r="G41" s="227"/>
      <c r="H41" s="389"/>
      <c r="I41" s="227"/>
      <c r="J41" s="227"/>
      <c r="K41" s="227"/>
      <c r="L41" s="227"/>
      <c r="M41" s="227"/>
      <c r="N41" s="227"/>
      <c r="O41" s="227"/>
      <c r="P41" s="227" t="s">
        <v>1625</v>
      </c>
      <c r="Q41" s="33"/>
      <c r="R41" s="33"/>
      <c r="S41" s="33"/>
      <c r="T41" s="33"/>
      <c r="U41" s="33"/>
      <c r="V41" s="394"/>
      <c r="W41" s="34"/>
      <c r="X41" s="111"/>
      <c r="Y41" s="34"/>
      <c r="Z41" s="394"/>
      <c r="AA41" s="447">
        <v>0</v>
      </c>
      <c r="AB41" s="227"/>
    </row>
    <row r="42" spans="1:28" s="4" customFormat="1" ht="12" customHeight="1" x14ac:dyDescent="0.2">
      <c r="A42" s="224"/>
      <c r="B42" s="227"/>
      <c r="C42" s="197" t="s">
        <v>455</v>
      </c>
      <c r="D42" s="227"/>
      <c r="E42" s="389" t="s">
        <v>279</v>
      </c>
      <c r="F42" s="227"/>
      <c r="G42" s="227"/>
      <c r="H42" s="389"/>
      <c r="I42" s="227"/>
      <c r="J42" s="227"/>
      <c r="K42" s="227"/>
      <c r="L42" s="227"/>
      <c r="M42" s="227"/>
      <c r="N42" s="227"/>
      <c r="O42" s="227"/>
      <c r="P42" s="227" t="s">
        <v>1625</v>
      </c>
      <c r="Q42" s="117"/>
      <c r="R42" s="117"/>
      <c r="S42" s="117"/>
      <c r="T42" s="117"/>
      <c r="U42" s="117"/>
      <c r="V42" s="394"/>
      <c r="W42" s="334">
        <v>0</v>
      </c>
      <c r="X42" s="111"/>
      <c r="Y42" s="111"/>
      <c r="Z42" s="394"/>
      <c r="AA42" s="447">
        <v>0</v>
      </c>
      <c r="AB42" s="227"/>
    </row>
    <row r="43" spans="1:28" s="4" customFormat="1" ht="12" customHeight="1" x14ac:dyDescent="0.2">
      <c r="A43" s="224"/>
      <c r="B43" s="227"/>
      <c r="C43" s="197" t="s">
        <v>456</v>
      </c>
      <c r="D43" s="227"/>
      <c r="E43" s="389" t="s">
        <v>1604</v>
      </c>
      <c r="F43" s="227"/>
      <c r="G43" s="227"/>
      <c r="H43" s="389"/>
      <c r="I43" s="227"/>
      <c r="J43" s="227"/>
      <c r="K43" s="227"/>
      <c r="L43" s="227"/>
      <c r="M43" s="227"/>
      <c r="N43" s="227"/>
      <c r="O43" s="227"/>
      <c r="P43" s="227" t="s">
        <v>1625</v>
      </c>
      <c r="Q43" s="117"/>
      <c r="R43" s="117"/>
      <c r="S43" s="117"/>
      <c r="T43" s="117"/>
      <c r="U43" s="117"/>
      <c r="V43" s="394"/>
      <c r="W43" s="334">
        <v>0</v>
      </c>
      <c r="X43" s="111">
        <v>2320</v>
      </c>
      <c r="Y43" s="111">
        <v>1612</v>
      </c>
      <c r="Z43" s="394"/>
      <c r="AA43" s="447">
        <v>3932</v>
      </c>
      <c r="AB43" s="227"/>
    </row>
    <row r="44" spans="1:28" s="4" customFormat="1" ht="12" customHeight="1" x14ac:dyDescent="0.2">
      <c r="A44" s="224"/>
      <c r="B44" s="227"/>
      <c r="C44" s="197" t="s">
        <v>457</v>
      </c>
      <c r="D44" s="227"/>
      <c r="E44" s="389" t="s">
        <v>1369</v>
      </c>
      <c r="F44" s="227"/>
      <c r="G44" s="227"/>
      <c r="H44" s="389"/>
      <c r="I44" s="227"/>
      <c r="J44" s="227"/>
      <c r="K44" s="110"/>
      <c r="L44" s="227" t="s">
        <v>503</v>
      </c>
      <c r="M44" s="227"/>
      <c r="N44" s="227"/>
      <c r="O44" s="227"/>
      <c r="P44" s="227" t="s">
        <v>1625</v>
      </c>
      <c r="Q44" s="117"/>
      <c r="R44" s="117"/>
      <c r="S44" s="117"/>
      <c r="T44" s="117"/>
      <c r="U44" s="117"/>
      <c r="V44" s="394"/>
      <c r="W44" s="334">
        <v>0</v>
      </c>
      <c r="X44" s="111"/>
      <c r="Y44" s="111"/>
      <c r="Z44" s="394"/>
      <c r="AA44" s="447">
        <v>0</v>
      </c>
      <c r="AB44" s="227"/>
    </row>
    <row r="45" spans="1:28" s="4" customFormat="1" ht="12" customHeight="1" x14ac:dyDescent="0.2">
      <c r="A45" s="224"/>
      <c r="B45" s="227"/>
      <c r="C45" s="197" t="s">
        <v>2079</v>
      </c>
      <c r="D45" s="227"/>
      <c r="E45" s="389" t="s">
        <v>1369</v>
      </c>
      <c r="F45" s="227"/>
      <c r="G45" s="227"/>
      <c r="H45" s="389"/>
      <c r="I45" s="227"/>
      <c r="J45" s="227"/>
      <c r="K45" s="110"/>
      <c r="L45" s="227" t="s">
        <v>503</v>
      </c>
      <c r="M45" s="227"/>
      <c r="N45" s="227"/>
      <c r="O45" s="227"/>
      <c r="P45" s="227" t="s">
        <v>1625</v>
      </c>
      <c r="Q45" s="117"/>
      <c r="R45" s="117"/>
      <c r="S45" s="117"/>
      <c r="T45" s="117"/>
      <c r="U45" s="117"/>
      <c r="V45" s="394"/>
      <c r="W45" s="334">
        <v>0</v>
      </c>
      <c r="X45" s="111"/>
      <c r="Y45" s="111"/>
      <c r="Z45" s="394"/>
      <c r="AA45" s="447">
        <v>0</v>
      </c>
      <c r="AB45" s="227"/>
    </row>
    <row r="46" spans="1:28" s="4" customFormat="1" ht="12" customHeight="1" x14ac:dyDescent="0.2">
      <c r="A46" s="224"/>
      <c r="B46" s="227"/>
      <c r="C46" s="240" t="s">
        <v>458</v>
      </c>
      <c r="D46" s="227"/>
      <c r="E46" s="227"/>
      <c r="F46" s="227"/>
      <c r="G46" s="227"/>
      <c r="H46" s="227"/>
      <c r="I46" s="227"/>
      <c r="J46" s="227"/>
      <c r="K46" s="227"/>
      <c r="L46" s="227"/>
      <c r="M46" s="227"/>
      <c r="N46" s="452" t="s">
        <v>66</v>
      </c>
      <c r="O46" s="227"/>
      <c r="P46" s="452"/>
      <c r="Q46" s="447">
        <v>0</v>
      </c>
      <c r="R46" s="447">
        <v>0</v>
      </c>
      <c r="S46" s="447">
        <v>0</v>
      </c>
      <c r="T46" s="447">
        <v>0</v>
      </c>
      <c r="U46" s="447">
        <v>0</v>
      </c>
      <c r="V46" s="394"/>
      <c r="W46" s="334">
        <v>0</v>
      </c>
      <c r="X46" s="447">
        <v>2320</v>
      </c>
      <c r="Y46" s="447">
        <v>1612</v>
      </c>
      <c r="Z46" s="394"/>
      <c r="AA46" s="447">
        <v>3932</v>
      </c>
      <c r="AB46" s="227"/>
    </row>
    <row r="47" spans="1:28" s="4" customFormat="1" ht="5.0999999999999996" customHeight="1" x14ac:dyDescent="0.2">
      <c r="A47" s="224"/>
      <c r="B47" s="293"/>
      <c r="C47" s="453"/>
      <c r="D47" s="293"/>
      <c r="E47" s="293"/>
      <c r="F47" s="293"/>
      <c r="G47" s="293"/>
      <c r="H47" s="293"/>
      <c r="I47" s="293"/>
      <c r="J47" s="293"/>
      <c r="K47" s="293"/>
      <c r="L47" s="293"/>
      <c r="M47" s="293"/>
      <c r="N47" s="293"/>
      <c r="O47" s="293"/>
      <c r="P47" s="293"/>
      <c r="Q47" s="454"/>
      <c r="R47" s="454"/>
      <c r="S47" s="454"/>
      <c r="T47" s="454"/>
      <c r="U47" s="553"/>
      <c r="V47" s="350"/>
      <c r="W47" s="350"/>
      <c r="X47" s="350"/>
      <c r="Y47" s="350"/>
      <c r="Z47" s="350"/>
      <c r="AA47" s="454"/>
      <c r="AB47" s="293"/>
    </row>
    <row r="48" spans="1:28" s="4" customFormat="1" ht="5.0999999999999996" customHeight="1" x14ac:dyDescent="0.2">
      <c r="A48" s="224"/>
      <c r="B48" s="302"/>
      <c r="C48" s="455"/>
      <c r="D48" s="302"/>
      <c r="E48" s="326"/>
      <c r="F48" s="302"/>
      <c r="G48" s="302"/>
      <c r="H48" s="326"/>
      <c r="I48" s="302"/>
      <c r="J48" s="302"/>
      <c r="K48" s="302"/>
      <c r="L48" s="302"/>
      <c r="M48" s="302"/>
      <c r="N48" s="302"/>
      <c r="O48" s="302"/>
      <c r="P48" s="302"/>
      <c r="Q48" s="456"/>
      <c r="R48" s="456"/>
      <c r="S48" s="456"/>
      <c r="T48" s="456"/>
      <c r="U48" s="554"/>
      <c r="V48" s="410"/>
      <c r="W48" s="410"/>
      <c r="X48" s="410"/>
      <c r="Y48" s="410"/>
      <c r="Z48" s="410"/>
      <c r="AA48" s="456"/>
      <c r="AB48" s="302"/>
    </row>
    <row r="49" spans="1:28" s="4" customFormat="1" ht="12.75" customHeight="1" x14ac:dyDescent="0.2">
      <c r="A49" s="224"/>
      <c r="B49" s="227"/>
      <c r="C49" s="240"/>
      <c r="D49" s="227"/>
      <c r="E49" s="234" t="s">
        <v>459</v>
      </c>
      <c r="F49" s="227"/>
      <c r="G49" s="227"/>
      <c r="H49" s="234"/>
      <c r="I49" s="227"/>
      <c r="J49" s="227"/>
      <c r="K49" s="227"/>
      <c r="L49" s="227"/>
      <c r="M49" s="227"/>
      <c r="N49" s="227"/>
      <c r="O49" s="227"/>
      <c r="P49" s="227"/>
      <c r="Q49" s="443"/>
      <c r="R49" s="443"/>
      <c r="S49" s="443"/>
      <c r="T49" s="443"/>
      <c r="U49" s="452"/>
      <c r="V49" s="394"/>
      <c r="W49" s="394"/>
      <c r="X49" s="394"/>
      <c r="Y49" s="394"/>
      <c r="Z49" s="394"/>
      <c r="AA49" s="443"/>
      <c r="AB49" s="227"/>
    </row>
    <row r="50" spans="1:28" s="4" customFormat="1" ht="5.0999999999999996" customHeight="1" x14ac:dyDescent="0.2">
      <c r="A50" s="224"/>
      <c r="B50" s="227"/>
      <c r="C50" s="240"/>
      <c r="D50" s="227"/>
      <c r="E50" s="234"/>
      <c r="F50" s="227"/>
      <c r="G50" s="227"/>
      <c r="H50" s="234"/>
      <c r="I50" s="227"/>
      <c r="J50" s="227"/>
      <c r="K50" s="227"/>
      <c r="L50" s="227"/>
      <c r="M50" s="227"/>
      <c r="N50" s="227"/>
      <c r="O50" s="227"/>
      <c r="P50" s="227"/>
      <c r="Q50" s="443"/>
      <c r="R50" s="443"/>
      <c r="S50" s="443"/>
      <c r="T50" s="443"/>
      <c r="U50" s="452"/>
      <c r="V50" s="394"/>
      <c r="W50" s="394"/>
      <c r="X50" s="394"/>
      <c r="Y50" s="394"/>
      <c r="Z50" s="394"/>
      <c r="AA50" s="443"/>
      <c r="AB50" s="227"/>
    </row>
    <row r="51" spans="1:28" s="4" customFormat="1" ht="12" customHeight="1" x14ac:dyDescent="0.2">
      <c r="A51" s="224"/>
      <c r="B51" s="227"/>
      <c r="C51" s="197" t="s">
        <v>1758</v>
      </c>
      <c r="D51" s="227"/>
      <c r="E51" s="389" t="s">
        <v>2329</v>
      </c>
      <c r="F51" s="227"/>
      <c r="G51" s="227"/>
      <c r="H51" s="389"/>
      <c r="I51" s="227"/>
      <c r="J51" s="227"/>
      <c r="K51" s="227"/>
      <c r="L51" s="227"/>
      <c r="M51" s="227"/>
      <c r="N51" s="227"/>
      <c r="O51" s="227"/>
      <c r="P51" s="227" t="s">
        <v>1625</v>
      </c>
      <c r="Q51" s="117"/>
      <c r="R51" s="117"/>
      <c r="S51" s="117"/>
      <c r="T51" s="117"/>
      <c r="U51" s="117"/>
      <c r="V51" s="443"/>
      <c r="W51" s="334">
        <v>0</v>
      </c>
      <c r="X51" s="111"/>
      <c r="Y51" s="111"/>
      <c r="Z51" s="443"/>
      <c r="AA51" s="447">
        <v>0</v>
      </c>
      <c r="AB51" s="227"/>
    </row>
    <row r="52" spans="1:28" s="4" customFormat="1" ht="5.0999999999999996" customHeight="1" x14ac:dyDescent="0.2">
      <c r="A52" s="224"/>
      <c r="B52" s="227"/>
      <c r="C52" s="197"/>
      <c r="D52" s="227"/>
      <c r="E52" s="227"/>
      <c r="F52" s="227"/>
      <c r="G52" s="227"/>
      <c r="H52" s="227"/>
      <c r="I52" s="227"/>
      <c r="J52" s="227"/>
      <c r="K52" s="227"/>
      <c r="L52" s="227"/>
      <c r="M52" s="227"/>
      <c r="N52" s="227"/>
      <c r="O52" s="227"/>
      <c r="P52" s="227"/>
      <c r="Q52" s="555"/>
      <c r="R52" s="555"/>
      <c r="S52" s="555"/>
      <c r="T52" s="555"/>
      <c r="U52" s="555"/>
      <c r="V52" s="555"/>
      <c r="W52" s="555"/>
      <c r="X52" s="555"/>
      <c r="Y52" s="555"/>
      <c r="Z52" s="555"/>
      <c r="AA52" s="443"/>
      <c r="AB52" s="227"/>
    </row>
    <row r="53" spans="1:28" s="4" customFormat="1" ht="12" customHeight="1" x14ac:dyDescent="0.2">
      <c r="A53" s="224"/>
      <c r="B53" s="227"/>
      <c r="C53" s="197" t="s">
        <v>453</v>
      </c>
      <c r="D53" s="227"/>
      <c r="E53" s="389" t="s">
        <v>323</v>
      </c>
      <c r="F53" s="227"/>
      <c r="G53" s="227"/>
      <c r="H53" s="389"/>
      <c r="I53" s="227"/>
      <c r="J53" s="227"/>
      <c r="K53" s="227"/>
      <c r="L53" s="227"/>
      <c r="M53" s="227"/>
      <c r="N53" s="227"/>
      <c r="O53" s="227"/>
      <c r="P53" s="227" t="s">
        <v>1625</v>
      </c>
      <c r="Q53" s="447">
        <v>357498.90555999998</v>
      </c>
      <c r="R53" s="447">
        <v>1624.5619199999999</v>
      </c>
      <c r="S53" s="447">
        <v>201108.69751999999</v>
      </c>
      <c r="T53" s="447">
        <v>5761.835</v>
      </c>
      <c r="U53" s="447">
        <v>0</v>
      </c>
      <c r="V53" s="394"/>
      <c r="W53" s="334">
        <v>565994</v>
      </c>
      <c r="X53" s="394"/>
      <c r="Y53" s="394"/>
      <c r="Z53" s="394"/>
      <c r="AA53" s="443"/>
      <c r="AB53" s="227"/>
    </row>
    <row r="54" spans="1:28" s="4" customFormat="1" ht="5.0999999999999996" customHeight="1" x14ac:dyDescent="0.2">
      <c r="A54" s="224"/>
      <c r="B54" s="227"/>
      <c r="C54" s="197"/>
      <c r="D54" s="227"/>
      <c r="E54" s="227"/>
      <c r="F54" s="227"/>
      <c r="G54" s="227"/>
      <c r="H54" s="227"/>
      <c r="I54" s="227"/>
      <c r="J54" s="227"/>
      <c r="K54" s="227"/>
      <c r="L54" s="227"/>
      <c r="M54" s="227"/>
      <c r="N54" s="227"/>
      <c r="O54" s="227"/>
      <c r="P54" s="227"/>
      <c r="Q54" s="443"/>
      <c r="R54" s="443"/>
      <c r="S54" s="443"/>
      <c r="T54" s="443"/>
      <c r="U54" s="443"/>
      <c r="V54" s="394"/>
      <c r="W54" s="394"/>
      <c r="X54" s="394"/>
      <c r="Y54" s="394"/>
      <c r="Z54" s="394"/>
      <c r="AA54" s="443"/>
      <c r="AB54" s="227"/>
    </row>
    <row r="55" spans="1:28" x14ac:dyDescent="0.25"/>
  </sheetData>
  <phoneticPr fontId="9" type="noConversion"/>
  <dataValidations count="1">
    <dataValidation allowBlank="1" showInputMessage="1" showErrorMessage="1" sqref="A1:XFD1048576"/>
  </dataValidations>
  <printOptions horizontalCentered="1"/>
  <pageMargins left="0" right="0" top="0.51181102362204722" bottom="0" header="0.51181102362204722" footer="0"/>
  <pageSetup orientation="landscape"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AD105"/>
  <sheetViews>
    <sheetView showGridLines="0" topLeftCell="A38" zoomScaleNormal="100" workbookViewId="0"/>
  </sheetViews>
  <sheetFormatPr defaultColWidth="0" defaultRowHeight="12.75" zeroHeight="1" x14ac:dyDescent="0.2"/>
  <cols>
    <col min="1" max="1" width="1.7109375" style="217" customWidth="1"/>
    <col min="2" max="2" width="0.85546875" style="20" customWidth="1"/>
    <col min="3" max="3" width="4.28515625" style="21" customWidth="1"/>
    <col min="4" max="4" width="0.85546875" style="20" customWidth="1"/>
    <col min="5" max="5" width="6.7109375" style="20" customWidth="1"/>
    <col min="6" max="7" width="3.7109375" style="20" hidden="1" customWidth="1"/>
    <col min="8" max="8" width="8.7109375" style="20" hidden="1" customWidth="1"/>
    <col min="9" max="10" width="3.7109375" style="60" hidden="1" customWidth="1"/>
    <col min="11" max="11" width="21.7109375" style="60" customWidth="1"/>
    <col min="12" max="12" width="6.7109375" style="60" customWidth="1"/>
    <col min="13" max="18" width="6.7109375" style="20" customWidth="1"/>
    <col min="19" max="19" width="6.7109375" style="20" hidden="1" customWidth="1"/>
    <col min="20" max="20" width="0.85546875" style="20" customWidth="1"/>
    <col min="21" max="21" width="14.7109375" style="20" customWidth="1"/>
    <col min="22" max="22" width="0.85546875" style="20" customWidth="1"/>
    <col min="23" max="23" width="2.7109375" style="20" customWidth="1"/>
    <col min="24" max="16384" width="0" style="20" hidden="1"/>
  </cols>
  <sheetData>
    <row r="1" spans="1:30" s="207" customFormat="1" ht="9.9499999999999993" customHeight="1" x14ac:dyDescent="0.2">
      <c r="A1" s="799"/>
      <c r="B1" s="201"/>
      <c r="C1" s="796" t="s">
        <v>2857</v>
      </c>
      <c r="D1" s="201"/>
      <c r="E1" s="162"/>
      <c r="F1" s="203" t="s">
        <v>2419</v>
      </c>
      <c r="G1" s="203" t="s">
        <v>2419</v>
      </c>
      <c r="H1" s="162" t="s">
        <v>1188</v>
      </c>
      <c r="I1" s="203" t="s">
        <v>2419</v>
      </c>
      <c r="J1" s="203" t="s">
        <v>2419</v>
      </c>
      <c r="K1" s="203"/>
      <c r="L1" s="203"/>
      <c r="M1" s="204"/>
      <c r="N1" s="203"/>
      <c r="O1" s="203"/>
      <c r="P1" s="203"/>
      <c r="Q1" s="203"/>
      <c r="R1" s="203"/>
      <c r="S1" s="203" t="s">
        <v>1188</v>
      </c>
      <c r="T1" s="203"/>
      <c r="U1" s="824">
        <v>42893.551108680556</v>
      </c>
      <c r="V1" s="203"/>
    </row>
    <row r="2" spans="1:30" s="150" customFormat="1" ht="6" customHeight="1" x14ac:dyDescent="0.2">
      <c r="A2" s="213"/>
      <c r="B2" s="1258"/>
      <c r="C2" s="1218" t="s">
        <v>2703</v>
      </c>
      <c r="D2" s="1259"/>
      <c r="E2" s="1258"/>
      <c r="F2" s="1260"/>
      <c r="G2" s="1262"/>
      <c r="H2" s="1261"/>
      <c r="I2" s="1260"/>
      <c r="J2" s="1262"/>
      <c r="K2" s="1260"/>
      <c r="L2" s="1262"/>
      <c r="M2" s="1261"/>
      <c r="N2" s="1261"/>
      <c r="O2" s="1261"/>
      <c r="P2" s="1261"/>
      <c r="Q2" s="1261"/>
      <c r="R2" s="1261"/>
      <c r="S2" s="1261"/>
      <c r="T2" s="1261"/>
      <c r="U2" s="1278"/>
      <c r="V2" s="1261"/>
    </row>
    <row r="3" spans="1:30" s="151" customFormat="1" ht="17.100000000000001" customHeight="1" x14ac:dyDescent="0.2">
      <c r="A3" s="209"/>
      <c r="B3" s="1264"/>
      <c r="C3" s="1220" t="s">
        <v>2860</v>
      </c>
      <c r="D3" s="1265"/>
      <c r="E3" s="1264"/>
      <c r="F3" s="1266"/>
      <c r="G3" s="1268"/>
      <c r="H3" s="1267"/>
      <c r="I3" s="1266"/>
      <c r="J3" s="1268"/>
      <c r="K3" s="1266"/>
      <c r="L3" s="1268"/>
      <c r="M3" s="1267"/>
      <c r="N3" s="1267"/>
      <c r="O3" s="1267"/>
      <c r="P3" s="1267"/>
      <c r="Q3" s="1267"/>
      <c r="R3" s="1267"/>
      <c r="S3" s="1267"/>
      <c r="T3" s="1267"/>
      <c r="U3" s="1223" t="s">
        <v>2080</v>
      </c>
      <c r="V3" s="1267"/>
    </row>
    <row r="4" spans="1:30" s="146" customFormat="1" ht="15" customHeight="1" x14ac:dyDescent="0.2">
      <c r="A4" s="162"/>
      <c r="B4" s="1224"/>
      <c r="C4" s="1225" t="s">
        <v>2861</v>
      </c>
      <c r="D4" s="1226"/>
      <c r="E4" s="1227"/>
      <c r="F4" s="1269"/>
      <c r="G4" s="1271"/>
      <c r="H4" s="1270"/>
      <c r="I4" s="1269"/>
      <c r="J4" s="1271"/>
      <c r="K4" s="1272"/>
      <c r="L4" s="1272"/>
      <c r="M4" s="1269"/>
      <c r="N4" s="1269"/>
      <c r="O4" s="1269"/>
      <c r="P4" s="1269"/>
      <c r="Q4" s="1269"/>
      <c r="R4" s="1269"/>
      <c r="S4" s="1269"/>
      <c r="T4" s="1269"/>
      <c r="U4" s="1229" t="s">
        <v>2038</v>
      </c>
      <c r="V4" s="1272"/>
      <c r="AD4" s="188"/>
    </row>
    <row r="5" spans="1:30" s="146" customFormat="1" ht="11.1" customHeight="1" x14ac:dyDescent="0.2">
      <c r="A5" s="162"/>
      <c r="B5" s="1227"/>
      <c r="C5" s="1230" t="s">
        <v>2862</v>
      </c>
      <c r="D5" s="1227"/>
      <c r="E5" s="1227"/>
      <c r="F5" s="1270"/>
      <c r="G5" s="1273"/>
      <c r="H5" s="1270"/>
      <c r="I5" s="1270"/>
      <c r="J5" s="1270"/>
      <c r="K5" s="1270"/>
      <c r="L5" s="1270"/>
      <c r="M5" s="1279"/>
      <c r="N5" s="1269"/>
      <c r="O5" s="1269"/>
      <c r="P5" s="1269"/>
      <c r="Q5" s="1269"/>
      <c r="R5" s="1269"/>
      <c r="S5" s="1269"/>
      <c r="T5" s="1269"/>
      <c r="U5" s="1233" t="s">
        <v>2863</v>
      </c>
      <c r="V5" s="1272"/>
      <c r="AD5" s="133"/>
    </row>
    <row r="6" spans="1:30" s="166" customFormat="1" ht="17.100000000000001" hidden="1" customHeight="1" x14ac:dyDescent="0.2">
      <c r="A6" s="209"/>
      <c r="B6" s="1264"/>
      <c r="C6" s="1220" t="s">
        <v>2864</v>
      </c>
      <c r="D6" s="1265"/>
      <c r="E6" s="1264"/>
      <c r="F6" s="1266"/>
      <c r="G6" s="1280"/>
      <c r="H6" s="1267"/>
      <c r="I6" s="1266"/>
      <c r="J6" s="1274"/>
      <c r="K6" s="1266"/>
      <c r="L6" s="1268"/>
      <c r="M6" s="1267"/>
      <c r="N6" s="1267"/>
      <c r="O6" s="1267"/>
      <c r="P6" s="1267"/>
      <c r="Q6" s="1267"/>
      <c r="R6" s="1267"/>
      <c r="S6" s="1267"/>
      <c r="T6" s="1267"/>
      <c r="U6" s="1223" t="s">
        <v>2081</v>
      </c>
      <c r="V6" s="1267"/>
    </row>
    <row r="7" spans="1:30" s="167" customFormat="1" ht="15" hidden="1" customHeight="1" x14ac:dyDescent="0.2">
      <c r="A7" s="162"/>
      <c r="B7" s="1224"/>
      <c r="C7" s="1225" t="s">
        <v>2865</v>
      </c>
      <c r="D7" s="1226"/>
      <c r="E7" s="1227"/>
      <c r="F7" s="1269"/>
      <c r="G7" s="1281"/>
      <c r="H7" s="1270"/>
      <c r="I7" s="1269"/>
      <c r="J7" s="1271"/>
      <c r="K7" s="1272"/>
      <c r="L7" s="1272"/>
      <c r="M7" s="1269"/>
      <c r="N7" s="1269"/>
      <c r="O7" s="1269"/>
      <c r="P7" s="1269"/>
      <c r="Q7" s="1269"/>
      <c r="R7" s="1269"/>
      <c r="S7" s="1269"/>
      <c r="T7" s="1269"/>
      <c r="U7" s="1229"/>
      <c r="V7" s="1272"/>
      <c r="AD7" s="191"/>
    </row>
    <row r="8" spans="1:30" s="167" customFormat="1" ht="11.1" hidden="1" customHeight="1" x14ac:dyDescent="0.2">
      <c r="A8" s="162"/>
      <c r="B8" s="1227"/>
      <c r="C8" s="1230" t="s">
        <v>2866</v>
      </c>
      <c r="D8" s="1227"/>
      <c r="E8" s="1227"/>
      <c r="F8" s="1270"/>
      <c r="G8" s="1273"/>
      <c r="H8" s="1270"/>
      <c r="I8" s="1270"/>
      <c r="J8" s="1270"/>
      <c r="K8" s="1270"/>
      <c r="L8" s="1270"/>
      <c r="M8" s="1279"/>
      <c r="N8" s="1269"/>
      <c r="O8" s="1269"/>
      <c r="P8" s="1269"/>
      <c r="Q8" s="1269"/>
      <c r="R8" s="1269"/>
      <c r="S8" s="1269"/>
      <c r="T8" s="1269"/>
      <c r="U8" s="1233" t="s">
        <v>2867</v>
      </c>
      <c r="V8" s="1272"/>
      <c r="AD8" s="168"/>
    </row>
    <row r="9" spans="1:30" s="168" customFormat="1" ht="3.95" customHeight="1" x14ac:dyDescent="0.2">
      <c r="A9" s="131"/>
      <c r="B9" s="1221"/>
      <c r="C9" s="1221"/>
      <c r="D9" s="1219"/>
      <c r="E9" s="1219"/>
      <c r="F9" s="1275"/>
      <c r="G9" s="1275"/>
      <c r="H9" s="1275"/>
      <c r="I9" s="1275"/>
      <c r="J9" s="1275"/>
      <c r="K9" s="1275"/>
      <c r="L9" s="1275"/>
      <c r="M9" s="1282"/>
      <c r="N9" s="1276"/>
      <c r="O9" s="1277"/>
      <c r="P9" s="1277"/>
      <c r="Q9" s="1277"/>
      <c r="R9" s="1277"/>
      <c r="S9" s="1277"/>
      <c r="T9" s="1277"/>
      <c r="U9" s="1277"/>
      <c r="V9" s="1277"/>
    </row>
    <row r="10" spans="1:30" s="4" customFormat="1" ht="5.0999999999999996" customHeight="1" x14ac:dyDescent="0.2">
      <c r="A10" s="224"/>
      <c r="B10" s="227"/>
      <c r="C10" s="197"/>
      <c r="D10" s="227"/>
      <c r="E10" s="227"/>
      <c r="F10" s="227"/>
      <c r="G10" s="227"/>
      <c r="H10" s="227"/>
      <c r="I10" s="233"/>
      <c r="J10" s="233"/>
      <c r="K10" s="233"/>
      <c r="L10" s="233"/>
      <c r="M10" s="228"/>
      <c r="N10" s="228"/>
      <c r="O10" s="228"/>
      <c r="P10" s="228"/>
      <c r="Q10" s="228"/>
      <c r="R10" s="227"/>
      <c r="S10" s="227"/>
      <c r="T10" s="227"/>
      <c r="U10" s="227"/>
      <c r="V10" s="227"/>
    </row>
    <row r="11" spans="1:30" s="2" customFormat="1" ht="11.1" customHeight="1" x14ac:dyDescent="0.2">
      <c r="A11" s="95"/>
      <c r="B11" s="227"/>
      <c r="C11" s="197"/>
      <c r="D11" s="227"/>
      <c r="E11" s="194" t="s">
        <v>2490</v>
      </c>
      <c r="F11" s="194"/>
      <c r="G11" s="194"/>
      <c r="H11" s="194"/>
      <c r="I11" s="195"/>
      <c r="J11" s="195"/>
      <c r="K11" s="233"/>
      <c r="L11" s="233"/>
      <c r="M11" s="227"/>
      <c r="N11" s="227"/>
      <c r="O11" s="227"/>
      <c r="P11" s="227"/>
      <c r="Q11" s="227"/>
      <c r="R11" s="227"/>
      <c r="S11" s="227"/>
      <c r="T11" s="227"/>
      <c r="U11" s="266"/>
      <c r="V11" s="227"/>
    </row>
    <row r="12" spans="1:30" s="2" customFormat="1" ht="11.1" customHeight="1" x14ac:dyDescent="0.2">
      <c r="A12" s="95"/>
      <c r="B12" s="227"/>
      <c r="C12" s="197"/>
      <c r="D12" s="227"/>
      <c r="E12" s="194"/>
      <c r="F12" s="194"/>
      <c r="G12" s="194"/>
      <c r="H12" s="194"/>
      <c r="I12" s="195"/>
      <c r="J12" s="195"/>
      <c r="K12" s="233"/>
      <c r="L12" s="195"/>
      <c r="M12" s="193"/>
      <c r="N12" s="193"/>
      <c r="O12" s="193"/>
      <c r="P12" s="193"/>
      <c r="Q12" s="193"/>
      <c r="R12" s="193"/>
      <c r="S12" s="193"/>
      <c r="T12" s="193"/>
      <c r="U12" s="57">
        <v>1</v>
      </c>
      <c r="V12" s="227"/>
    </row>
    <row r="13" spans="1:30" s="2" customFormat="1" ht="11.1" customHeight="1" x14ac:dyDescent="0.2">
      <c r="A13" s="95"/>
      <c r="B13" s="227"/>
      <c r="C13" s="197"/>
      <c r="D13" s="227"/>
      <c r="E13" s="236" t="s">
        <v>854</v>
      </c>
      <c r="F13" s="193"/>
      <c r="G13" s="193"/>
      <c r="H13" s="236"/>
      <c r="I13" s="195"/>
      <c r="J13" s="195"/>
      <c r="K13" s="233"/>
      <c r="L13" s="195"/>
      <c r="M13" s="193"/>
      <c r="N13" s="193"/>
      <c r="O13" s="193"/>
      <c r="P13" s="193"/>
      <c r="Q13" s="193"/>
      <c r="R13" s="195"/>
      <c r="S13" s="193"/>
      <c r="T13" s="195"/>
      <c r="U13" s="58" t="s">
        <v>1476</v>
      </c>
      <c r="V13" s="227"/>
    </row>
    <row r="14" spans="1:30" s="2" customFormat="1" ht="11.1" customHeight="1" x14ac:dyDescent="0.2">
      <c r="A14" s="95"/>
      <c r="B14" s="227"/>
      <c r="C14" s="197" t="s">
        <v>992</v>
      </c>
      <c r="D14" s="227"/>
      <c r="E14" s="314" t="s">
        <v>2751</v>
      </c>
      <c r="F14" s="193"/>
      <c r="G14" s="193"/>
      <c r="H14" s="314"/>
      <c r="I14" s="195"/>
      <c r="J14" s="195"/>
      <c r="K14" s="233"/>
      <c r="L14" s="195"/>
      <c r="M14" s="193"/>
      <c r="N14" s="193"/>
      <c r="O14" s="193"/>
      <c r="P14" s="193"/>
      <c r="Q14" s="193"/>
      <c r="R14" s="195"/>
      <c r="S14" s="193"/>
      <c r="T14" s="195" t="s">
        <v>1625</v>
      </c>
      <c r="U14" s="111"/>
      <c r="V14" s="227"/>
    </row>
    <row r="15" spans="1:30" s="2" customFormat="1" ht="11.1" customHeight="1" x14ac:dyDescent="0.2">
      <c r="A15" s="95"/>
      <c r="B15" s="227"/>
      <c r="C15" s="197" t="s">
        <v>993</v>
      </c>
      <c r="D15" s="227"/>
      <c r="E15" s="314" t="s">
        <v>2310</v>
      </c>
      <c r="F15" s="193"/>
      <c r="G15" s="193"/>
      <c r="H15" s="314"/>
      <c r="I15" s="195"/>
      <c r="J15" s="195"/>
      <c r="K15" s="233"/>
      <c r="L15" s="195"/>
      <c r="M15" s="193"/>
      <c r="N15" s="193"/>
      <c r="O15" s="193"/>
      <c r="P15" s="193"/>
      <c r="Q15" s="193"/>
      <c r="R15" s="195"/>
      <c r="S15" s="193"/>
      <c r="T15" s="195" t="s">
        <v>1625</v>
      </c>
      <c r="U15" s="111"/>
      <c r="V15" s="227"/>
    </row>
    <row r="16" spans="1:30" s="2" customFormat="1" ht="11.1" customHeight="1" x14ac:dyDescent="0.2">
      <c r="A16" s="95"/>
      <c r="B16" s="227"/>
      <c r="C16" s="197" t="s">
        <v>994</v>
      </c>
      <c r="D16" s="227"/>
      <c r="E16" s="314" t="s">
        <v>1825</v>
      </c>
      <c r="F16" s="193"/>
      <c r="G16" s="193"/>
      <c r="H16" s="314"/>
      <c r="I16" s="195"/>
      <c r="J16" s="195"/>
      <c r="K16" s="233"/>
      <c r="L16" s="195"/>
      <c r="M16" s="193"/>
      <c r="N16" s="193"/>
      <c r="O16" s="193"/>
      <c r="P16" s="193"/>
      <c r="Q16" s="193"/>
      <c r="R16" s="195"/>
      <c r="S16" s="193"/>
      <c r="T16" s="195" t="s">
        <v>1625</v>
      </c>
      <c r="U16" s="111">
        <v>31587</v>
      </c>
      <c r="V16" s="227"/>
    </row>
    <row r="17" spans="1:22" s="2" customFormat="1" ht="12" customHeight="1" x14ac:dyDescent="0.2">
      <c r="A17" s="95"/>
      <c r="B17" s="227"/>
      <c r="C17" s="197" t="s">
        <v>1609</v>
      </c>
      <c r="D17" s="227"/>
      <c r="E17" s="236"/>
      <c r="F17" s="193"/>
      <c r="G17" s="193"/>
      <c r="H17" s="236"/>
      <c r="I17" s="195"/>
      <c r="J17" s="195"/>
      <c r="K17" s="233"/>
      <c r="L17" s="195"/>
      <c r="M17" s="193"/>
      <c r="N17" s="193"/>
      <c r="O17" s="193"/>
      <c r="P17" s="193"/>
      <c r="Q17" s="193"/>
      <c r="R17" s="196" t="s">
        <v>22</v>
      </c>
      <c r="S17" s="195"/>
      <c r="T17" s="196"/>
      <c r="U17" s="334">
        <v>31587</v>
      </c>
      <c r="V17" s="227"/>
    </row>
    <row r="18" spans="1:22" s="2" customFormat="1" ht="5.0999999999999996" customHeight="1" x14ac:dyDescent="0.2">
      <c r="A18" s="95"/>
      <c r="B18" s="227"/>
      <c r="C18" s="197"/>
      <c r="D18" s="227"/>
      <c r="E18" s="236"/>
      <c r="F18" s="193"/>
      <c r="G18" s="193"/>
      <c r="H18" s="236"/>
      <c r="I18" s="195"/>
      <c r="J18" s="195"/>
      <c r="K18" s="233"/>
      <c r="L18" s="195"/>
      <c r="M18" s="193"/>
      <c r="N18" s="193"/>
      <c r="O18" s="193"/>
      <c r="P18" s="193"/>
      <c r="Q18" s="193"/>
      <c r="R18" s="195"/>
      <c r="S18" s="193"/>
      <c r="T18" s="195"/>
      <c r="U18" s="394"/>
      <c r="V18" s="227"/>
    </row>
    <row r="19" spans="1:22" s="2" customFormat="1" ht="12" customHeight="1" x14ac:dyDescent="0.2">
      <c r="A19" s="95"/>
      <c r="B19" s="227"/>
      <c r="C19" s="197" t="s">
        <v>1610</v>
      </c>
      <c r="D19" s="227"/>
      <c r="E19" s="236" t="s">
        <v>2749</v>
      </c>
      <c r="F19" s="193"/>
      <c r="G19" s="193"/>
      <c r="H19" s="314"/>
      <c r="I19" s="195"/>
      <c r="J19" s="195"/>
      <c r="K19" s="233"/>
      <c r="L19" s="195"/>
      <c r="M19" s="193"/>
      <c r="N19" s="193"/>
      <c r="O19" s="193"/>
      <c r="P19" s="193"/>
      <c r="Q19" s="193"/>
      <c r="R19" s="195"/>
      <c r="S19" s="193"/>
      <c r="T19" s="195" t="s">
        <v>1625</v>
      </c>
      <c r="U19" s="111"/>
      <c r="V19" s="227"/>
    </row>
    <row r="20" spans="1:22" s="2" customFormat="1" ht="5.0999999999999996" customHeight="1" x14ac:dyDescent="0.2">
      <c r="A20" s="95"/>
      <c r="B20" s="227"/>
      <c r="C20" s="197"/>
      <c r="D20" s="227"/>
      <c r="E20" s="236"/>
      <c r="F20" s="193"/>
      <c r="G20" s="193"/>
      <c r="H20" s="236"/>
      <c r="I20" s="195"/>
      <c r="J20" s="195"/>
      <c r="K20" s="233"/>
      <c r="L20" s="195"/>
      <c r="M20" s="193"/>
      <c r="N20" s="193"/>
      <c r="O20" s="193"/>
      <c r="P20" s="193"/>
      <c r="Q20" s="193"/>
      <c r="R20" s="195"/>
      <c r="S20" s="193"/>
      <c r="T20" s="195"/>
      <c r="U20" s="394"/>
      <c r="V20" s="227"/>
    </row>
    <row r="21" spans="1:22" s="2" customFormat="1" ht="11.1" customHeight="1" x14ac:dyDescent="0.2">
      <c r="A21" s="95"/>
      <c r="B21" s="227"/>
      <c r="C21" s="197"/>
      <c r="D21" s="227"/>
      <c r="E21" s="236" t="s">
        <v>632</v>
      </c>
      <c r="F21" s="193"/>
      <c r="G21" s="193"/>
      <c r="H21" s="236"/>
      <c r="I21" s="195"/>
      <c r="J21" s="195"/>
      <c r="K21" s="233"/>
      <c r="L21" s="195"/>
      <c r="M21" s="195"/>
      <c r="N21" s="193"/>
      <c r="O21" s="193"/>
      <c r="P21" s="193"/>
      <c r="Q21" s="193"/>
      <c r="R21" s="195"/>
      <c r="S21" s="193"/>
      <c r="T21" s="195"/>
      <c r="U21" s="394"/>
      <c r="V21" s="227"/>
    </row>
    <row r="22" spans="1:22" s="2" customFormat="1" ht="11.1" customHeight="1" x14ac:dyDescent="0.2">
      <c r="A22" s="95"/>
      <c r="B22" s="227"/>
      <c r="C22" s="197" t="s">
        <v>1676</v>
      </c>
      <c r="D22" s="227"/>
      <c r="E22" s="314" t="s">
        <v>1826</v>
      </c>
      <c r="F22" s="193"/>
      <c r="G22" s="193"/>
      <c r="H22" s="314"/>
      <c r="I22" s="195"/>
      <c r="J22" s="195"/>
      <c r="K22" s="233"/>
      <c r="L22" s="195"/>
      <c r="M22" s="195"/>
      <c r="N22" s="193"/>
      <c r="O22" s="193"/>
      <c r="P22" s="193"/>
      <c r="Q22" s="193"/>
      <c r="R22" s="195"/>
      <c r="S22" s="193"/>
      <c r="T22" s="195" t="s">
        <v>1625</v>
      </c>
      <c r="U22" s="111"/>
      <c r="V22" s="227"/>
    </row>
    <row r="23" spans="1:22" s="2" customFormat="1" ht="11.1" customHeight="1" x14ac:dyDescent="0.2">
      <c r="A23" s="95"/>
      <c r="B23" s="227"/>
      <c r="C23" s="197" t="s">
        <v>1677</v>
      </c>
      <c r="D23" s="227"/>
      <c r="E23" s="314" t="s">
        <v>1327</v>
      </c>
      <c r="F23" s="193"/>
      <c r="G23" s="193"/>
      <c r="H23" s="314"/>
      <c r="I23" s="195"/>
      <c r="J23" s="195"/>
      <c r="K23" s="233"/>
      <c r="L23" s="195"/>
      <c r="M23" s="193"/>
      <c r="N23" s="193"/>
      <c r="O23" s="193"/>
      <c r="P23" s="193"/>
      <c r="Q23" s="193"/>
      <c r="R23" s="195"/>
      <c r="S23" s="193"/>
      <c r="T23" s="195" t="s">
        <v>1625</v>
      </c>
      <c r="U23" s="111"/>
      <c r="V23" s="227"/>
    </row>
    <row r="24" spans="1:22" s="2" customFormat="1" ht="11.1" customHeight="1" x14ac:dyDescent="0.2">
      <c r="A24" s="95"/>
      <c r="B24" s="227"/>
      <c r="C24" s="197" t="s">
        <v>1678</v>
      </c>
      <c r="D24" s="227"/>
      <c r="E24" s="314" t="s">
        <v>2222</v>
      </c>
      <c r="F24" s="193"/>
      <c r="G24" s="193"/>
      <c r="H24" s="314"/>
      <c r="I24" s="195"/>
      <c r="J24" s="195"/>
      <c r="K24" s="233"/>
      <c r="L24" s="195"/>
      <c r="M24" s="193"/>
      <c r="N24" s="193"/>
      <c r="O24" s="193"/>
      <c r="P24" s="193"/>
      <c r="Q24" s="193"/>
      <c r="R24" s="195"/>
      <c r="S24" s="193"/>
      <c r="T24" s="195" t="s">
        <v>1625</v>
      </c>
      <c r="U24" s="111"/>
      <c r="V24" s="227"/>
    </row>
    <row r="25" spans="1:22" s="2" customFormat="1" ht="11.1" customHeight="1" x14ac:dyDescent="0.2">
      <c r="A25" s="95"/>
      <c r="B25" s="227"/>
      <c r="C25" s="197" t="s">
        <v>1770</v>
      </c>
      <c r="D25" s="227"/>
      <c r="E25" s="314" t="s">
        <v>2022</v>
      </c>
      <c r="F25" s="193"/>
      <c r="G25" s="193"/>
      <c r="H25" s="314"/>
      <c r="I25" s="195"/>
      <c r="J25" s="195"/>
      <c r="K25" s="233"/>
      <c r="L25" s="195"/>
      <c r="M25" s="193"/>
      <c r="N25" s="193"/>
      <c r="O25" s="193"/>
      <c r="P25" s="193"/>
      <c r="Q25" s="193"/>
      <c r="R25" s="195"/>
      <c r="S25" s="193"/>
      <c r="T25" s="195" t="s">
        <v>1625</v>
      </c>
      <c r="U25" s="111"/>
      <c r="V25" s="227"/>
    </row>
    <row r="26" spans="1:22" s="2" customFormat="1" ht="12" customHeight="1" x14ac:dyDescent="0.2">
      <c r="A26" s="95"/>
      <c r="B26" s="227"/>
      <c r="C26" s="197" t="s">
        <v>924</v>
      </c>
      <c r="D26" s="227"/>
      <c r="E26" s="236"/>
      <c r="F26" s="193"/>
      <c r="G26" s="193"/>
      <c r="H26" s="236"/>
      <c r="I26" s="195"/>
      <c r="J26" s="195"/>
      <c r="K26" s="233"/>
      <c r="L26" s="195"/>
      <c r="M26" s="195"/>
      <c r="N26" s="193"/>
      <c r="O26" s="193"/>
      <c r="P26" s="193"/>
      <c r="Q26" s="193"/>
      <c r="R26" s="196" t="s">
        <v>22</v>
      </c>
      <c r="S26" s="195"/>
      <c r="T26" s="196"/>
      <c r="U26" s="334">
        <v>0</v>
      </c>
      <c r="V26" s="227"/>
    </row>
    <row r="27" spans="1:22" s="2" customFormat="1" ht="11.1" customHeight="1" x14ac:dyDescent="0.2">
      <c r="A27" s="95"/>
      <c r="B27" s="227"/>
      <c r="C27" s="197"/>
      <c r="D27" s="227"/>
      <c r="E27" s="236" t="s">
        <v>1015</v>
      </c>
      <c r="F27" s="193"/>
      <c r="G27" s="193"/>
      <c r="H27" s="236"/>
      <c r="I27" s="195"/>
      <c r="J27" s="195"/>
      <c r="K27" s="233"/>
      <c r="L27" s="195"/>
      <c r="M27" s="193"/>
      <c r="N27" s="193"/>
      <c r="O27" s="193"/>
      <c r="P27" s="193"/>
      <c r="Q27" s="193"/>
      <c r="R27" s="195"/>
      <c r="S27" s="193"/>
      <c r="T27" s="195"/>
      <c r="U27" s="394"/>
      <c r="V27" s="227"/>
    </row>
    <row r="28" spans="1:22" s="2" customFormat="1" ht="11.1" customHeight="1" x14ac:dyDescent="0.2">
      <c r="A28" s="95"/>
      <c r="B28" s="227"/>
      <c r="C28" s="197" t="s">
        <v>1680</v>
      </c>
      <c r="D28" s="227"/>
      <c r="E28" s="314" t="s">
        <v>600</v>
      </c>
      <c r="F28" s="193"/>
      <c r="G28" s="193"/>
      <c r="H28" s="314"/>
      <c r="I28" s="195"/>
      <c r="J28" s="195"/>
      <c r="K28" s="233"/>
      <c r="L28" s="195"/>
      <c r="M28" s="193"/>
      <c r="N28" s="193"/>
      <c r="O28" s="193"/>
      <c r="P28" s="193"/>
      <c r="Q28" s="193"/>
      <c r="R28" s="195"/>
      <c r="S28" s="193"/>
      <c r="T28" s="195" t="s">
        <v>1625</v>
      </c>
      <c r="U28" s="111"/>
      <c r="V28" s="227"/>
    </row>
    <row r="29" spans="1:22" s="2" customFormat="1" ht="11.1" customHeight="1" x14ac:dyDescent="0.2">
      <c r="A29" s="95"/>
      <c r="B29" s="227"/>
      <c r="C29" s="197" t="s">
        <v>1166</v>
      </c>
      <c r="D29" s="227"/>
      <c r="E29" s="314" t="s">
        <v>601</v>
      </c>
      <c r="F29" s="193"/>
      <c r="G29" s="193"/>
      <c r="H29" s="314"/>
      <c r="I29" s="195"/>
      <c r="J29" s="195"/>
      <c r="K29" s="233"/>
      <c r="L29" s="195"/>
      <c r="M29" s="193"/>
      <c r="N29" s="193"/>
      <c r="O29" s="193"/>
      <c r="P29" s="193"/>
      <c r="Q29" s="193"/>
      <c r="R29" s="195"/>
      <c r="S29" s="193"/>
      <c r="T29" s="195" t="s">
        <v>1625</v>
      </c>
      <c r="U29" s="111"/>
      <c r="V29" s="227"/>
    </row>
    <row r="30" spans="1:22" s="2" customFormat="1" ht="12" customHeight="1" x14ac:dyDescent="0.2">
      <c r="A30" s="95"/>
      <c r="B30" s="227"/>
      <c r="C30" s="197" t="s">
        <v>925</v>
      </c>
      <c r="D30" s="227"/>
      <c r="E30" s="236"/>
      <c r="F30" s="193"/>
      <c r="G30" s="193"/>
      <c r="H30" s="236"/>
      <c r="I30" s="195"/>
      <c r="J30" s="195"/>
      <c r="K30" s="233"/>
      <c r="L30" s="195"/>
      <c r="M30" s="193"/>
      <c r="N30" s="193"/>
      <c r="O30" s="193"/>
      <c r="P30" s="193"/>
      <c r="Q30" s="193"/>
      <c r="R30" s="196" t="s">
        <v>22</v>
      </c>
      <c r="S30" s="195"/>
      <c r="T30" s="196"/>
      <c r="U30" s="334">
        <v>0</v>
      </c>
      <c r="V30" s="227"/>
    </row>
    <row r="31" spans="1:22" s="2" customFormat="1" ht="11.1" customHeight="1" x14ac:dyDescent="0.2">
      <c r="A31" s="95"/>
      <c r="B31" s="227"/>
      <c r="C31" s="197"/>
      <c r="D31" s="227"/>
      <c r="E31" s="236" t="s">
        <v>2652</v>
      </c>
      <c r="F31" s="193"/>
      <c r="G31" s="193"/>
      <c r="H31" s="236"/>
      <c r="I31" s="195"/>
      <c r="J31" s="195"/>
      <c r="K31" s="233"/>
      <c r="L31" s="195"/>
      <c r="M31" s="193"/>
      <c r="N31" s="193"/>
      <c r="O31" s="193"/>
      <c r="P31" s="193"/>
      <c r="Q31" s="193"/>
      <c r="R31" s="195"/>
      <c r="S31" s="193"/>
      <c r="T31" s="195"/>
      <c r="U31" s="394"/>
      <c r="V31" s="227"/>
    </row>
    <row r="32" spans="1:22" s="2" customFormat="1" ht="11.1" customHeight="1" x14ac:dyDescent="0.2">
      <c r="A32" s="95"/>
      <c r="B32" s="227"/>
      <c r="C32" s="197" t="s">
        <v>1430</v>
      </c>
      <c r="D32" s="227"/>
      <c r="E32" s="314" t="s">
        <v>1988</v>
      </c>
      <c r="F32" s="193"/>
      <c r="G32" s="193"/>
      <c r="H32" s="314"/>
      <c r="I32" s="195"/>
      <c r="J32" s="195"/>
      <c r="K32" s="233"/>
      <c r="L32" s="195"/>
      <c r="M32" s="193"/>
      <c r="N32" s="193"/>
      <c r="O32" s="193"/>
      <c r="P32" s="193"/>
      <c r="Q32" s="193"/>
      <c r="R32" s="195"/>
      <c r="S32" s="193"/>
      <c r="T32" s="195" t="s">
        <v>1625</v>
      </c>
      <c r="U32" s="111"/>
      <c r="V32" s="227"/>
    </row>
    <row r="33" spans="1:22" s="2" customFormat="1" ht="11.1" customHeight="1" x14ac:dyDescent="0.2">
      <c r="A33" s="95"/>
      <c r="B33" s="227"/>
      <c r="C33" s="197" t="s">
        <v>1431</v>
      </c>
      <c r="D33" s="227"/>
      <c r="E33" s="314" t="s">
        <v>2666</v>
      </c>
      <c r="F33" s="193"/>
      <c r="G33" s="193"/>
      <c r="H33" s="314"/>
      <c r="I33" s="195"/>
      <c r="J33" s="195"/>
      <c r="K33" s="233"/>
      <c r="L33" s="195"/>
      <c r="M33" s="193"/>
      <c r="N33" s="193"/>
      <c r="O33" s="193"/>
      <c r="P33" s="193"/>
      <c r="Q33" s="193"/>
      <c r="R33" s="195"/>
      <c r="S33" s="193"/>
      <c r="T33" s="195" t="s">
        <v>1625</v>
      </c>
      <c r="U33" s="111"/>
      <c r="V33" s="227"/>
    </row>
    <row r="34" spans="1:22" s="2" customFormat="1" ht="12" customHeight="1" x14ac:dyDescent="0.2">
      <c r="A34" s="95"/>
      <c r="B34" s="227"/>
      <c r="C34" s="197" t="s">
        <v>926</v>
      </c>
      <c r="D34" s="227"/>
      <c r="E34" s="193"/>
      <c r="F34" s="193"/>
      <c r="G34" s="193"/>
      <c r="H34" s="193"/>
      <c r="I34" s="195"/>
      <c r="J34" s="195"/>
      <c r="K34" s="233"/>
      <c r="L34" s="195"/>
      <c r="M34" s="193"/>
      <c r="N34" s="193"/>
      <c r="O34" s="193"/>
      <c r="P34" s="193"/>
      <c r="Q34" s="193"/>
      <c r="R34" s="196" t="s">
        <v>22</v>
      </c>
      <c r="S34" s="195"/>
      <c r="T34" s="196"/>
      <c r="U34" s="334">
        <v>0</v>
      </c>
      <c r="V34" s="227"/>
    </row>
    <row r="35" spans="1:22" s="2" customFormat="1" ht="5.0999999999999996" customHeight="1" x14ac:dyDescent="0.2">
      <c r="A35" s="95"/>
      <c r="B35" s="227"/>
      <c r="C35" s="197"/>
      <c r="D35" s="227"/>
      <c r="E35" s="193"/>
      <c r="F35" s="193"/>
      <c r="G35" s="193"/>
      <c r="H35" s="193"/>
      <c r="I35" s="195"/>
      <c r="J35" s="195"/>
      <c r="K35" s="233"/>
      <c r="L35" s="195"/>
      <c r="M35" s="193"/>
      <c r="N35" s="193"/>
      <c r="O35" s="193"/>
      <c r="P35" s="193"/>
      <c r="Q35" s="193"/>
      <c r="R35" s="195"/>
      <c r="S35" s="196"/>
      <c r="T35" s="195"/>
      <c r="U35" s="394"/>
      <c r="V35" s="227"/>
    </row>
    <row r="36" spans="1:22" s="2" customFormat="1" ht="12" customHeight="1" x14ac:dyDescent="0.2">
      <c r="A36" s="95"/>
      <c r="B36" s="227"/>
      <c r="C36" s="240" t="s">
        <v>909</v>
      </c>
      <c r="D36" s="227"/>
      <c r="E36" s="193"/>
      <c r="F36" s="193"/>
      <c r="G36" s="193"/>
      <c r="H36" s="193"/>
      <c r="I36" s="195"/>
      <c r="J36" s="195"/>
      <c r="K36" s="233"/>
      <c r="L36" s="195"/>
      <c r="M36" s="193"/>
      <c r="N36" s="193"/>
      <c r="O36" s="193"/>
      <c r="P36" s="193"/>
      <c r="Q36" s="193"/>
      <c r="R36" s="196" t="s">
        <v>2004</v>
      </c>
      <c r="S36" s="195"/>
      <c r="T36" s="196"/>
      <c r="U36" s="364">
        <v>31587</v>
      </c>
      <c r="V36" s="227"/>
    </row>
    <row r="37" spans="1:22" s="2" customFormat="1" ht="5.0999999999999996" customHeight="1" x14ac:dyDescent="0.2">
      <c r="A37" s="95"/>
      <c r="B37" s="293"/>
      <c r="C37" s="286"/>
      <c r="D37" s="293"/>
      <c r="E37" s="321"/>
      <c r="F37" s="321"/>
      <c r="G37" s="321"/>
      <c r="H37" s="321"/>
      <c r="I37" s="322"/>
      <c r="J37" s="322"/>
      <c r="K37" s="323"/>
      <c r="L37" s="322"/>
      <c r="M37" s="321"/>
      <c r="N37" s="321"/>
      <c r="O37" s="321"/>
      <c r="P37" s="321"/>
      <c r="Q37" s="321"/>
      <c r="R37" s="322"/>
      <c r="S37" s="406"/>
      <c r="T37" s="322"/>
      <c r="U37" s="350"/>
      <c r="V37" s="293"/>
    </row>
    <row r="38" spans="1:22" s="2" customFormat="1" ht="5.0999999999999996" customHeight="1" x14ac:dyDescent="0.2">
      <c r="A38" s="95"/>
      <c r="B38" s="302"/>
      <c r="C38" s="295"/>
      <c r="D38" s="302"/>
      <c r="E38" s="405"/>
      <c r="F38" s="405"/>
      <c r="G38" s="405"/>
      <c r="H38" s="405"/>
      <c r="I38" s="327"/>
      <c r="J38" s="327"/>
      <c r="K38" s="328"/>
      <c r="L38" s="327"/>
      <c r="M38" s="405"/>
      <c r="N38" s="405"/>
      <c r="O38" s="405"/>
      <c r="P38" s="405"/>
      <c r="Q38" s="405"/>
      <c r="R38" s="327"/>
      <c r="S38" s="407"/>
      <c r="T38" s="327"/>
      <c r="U38" s="410"/>
      <c r="V38" s="302"/>
    </row>
    <row r="39" spans="1:22" s="2" customFormat="1" x14ac:dyDescent="0.2">
      <c r="A39" s="95"/>
      <c r="B39" s="227"/>
      <c r="C39" s="197"/>
      <c r="D39" s="227"/>
      <c r="E39" s="194" t="s">
        <v>1811</v>
      </c>
      <c r="F39" s="194"/>
      <c r="G39" s="194"/>
      <c r="H39" s="194"/>
      <c r="I39" s="195"/>
      <c r="J39" s="195"/>
      <c r="K39" s="233"/>
      <c r="L39" s="195"/>
      <c r="M39" s="193"/>
      <c r="N39" s="193"/>
      <c r="O39" s="193"/>
      <c r="P39" s="193"/>
      <c r="Q39" s="193"/>
      <c r="R39" s="195"/>
      <c r="S39" s="196"/>
      <c r="T39" s="195"/>
      <c r="U39" s="556"/>
      <c r="V39" s="227"/>
    </row>
    <row r="40" spans="1:22" s="2" customFormat="1" ht="5.0999999999999996" customHeight="1" x14ac:dyDescent="0.2">
      <c r="A40" s="95"/>
      <c r="B40" s="227"/>
      <c r="C40" s="197"/>
      <c r="D40" s="227"/>
      <c r="E40" s="193"/>
      <c r="F40" s="193"/>
      <c r="G40" s="193"/>
      <c r="H40" s="193"/>
      <c r="I40" s="195"/>
      <c r="J40" s="195"/>
      <c r="K40" s="233"/>
      <c r="L40" s="195"/>
      <c r="M40" s="193"/>
      <c r="N40" s="193"/>
      <c r="O40" s="193"/>
      <c r="P40" s="193"/>
      <c r="Q40" s="193"/>
      <c r="R40" s="195"/>
      <c r="S40" s="196"/>
      <c r="T40" s="195"/>
      <c r="U40" s="556"/>
      <c r="V40" s="227"/>
    </row>
    <row r="41" spans="1:22" s="2" customFormat="1" ht="11.1" customHeight="1" x14ac:dyDescent="0.2">
      <c r="A41" s="95"/>
      <c r="B41" s="227"/>
      <c r="C41" s="197" t="s">
        <v>1969</v>
      </c>
      <c r="D41" s="227"/>
      <c r="E41" s="236" t="s">
        <v>2667</v>
      </c>
      <c r="F41" s="193"/>
      <c r="G41" s="193"/>
      <c r="H41" s="236"/>
      <c r="I41" s="195"/>
      <c r="J41" s="195"/>
      <c r="K41" s="233"/>
      <c r="L41" s="195"/>
      <c r="M41" s="193"/>
      <c r="N41" s="193"/>
      <c r="O41" s="193"/>
      <c r="P41" s="193"/>
      <c r="Q41" s="193"/>
      <c r="R41" s="195"/>
      <c r="S41" s="193"/>
      <c r="T41" s="195" t="s">
        <v>1625</v>
      </c>
      <c r="U41" s="111"/>
      <c r="V41" s="227"/>
    </row>
    <row r="42" spans="1:22" s="2" customFormat="1" ht="11.1" customHeight="1" x14ac:dyDescent="0.2">
      <c r="A42" s="95"/>
      <c r="B42" s="227"/>
      <c r="C42" s="197" t="s">
        <v>1970</v>
      </c>
      <c r="D42" s="227"/>
      <c r="E42" s="236" t="s">
        <v>2328</v>
      </c>
      <c r="F42" s="193"/>
      <c r="G42" s="193"/>
      <c r="H42" s="236"/>
      <c r="I42" s="195"/>
      <c r="J42" s="195"/>
      <c r="K42" s="233"/>
      <c r="L42" s="195"/>
      <c r="M42" s="193"/>
      <c r="N42" s="193"/>
      <c r="O42" s="193"/>
      <c r="P42" s="193"/>
      <c r="Q42" s="193"/>
      <c r="R42" s="195"/>
      <c r="S42" s="193"/>
      <c r="T42" s="195" t="s">
        <v>1625</v>
      </c>
      <c r="U42" s="111"/>
      <c r="V42" s="227"/>
    </row>
    <row r="43" spans="1:22" s="2" customFormat="1" ht="11.1" customHeight="1" x14ac:dyDescent="0.2">
      <c r="A43" s="95"/>
      <c r="B43" s="227"/>
      <c r="C43" s="197" t="s">
        <v>1156</v>
      </c>
      <c r="D43" s="227"/>
      <c r="E43" s="236" t="s">
        <v>2831</v>
      </c>
      <c r="F43" s="193"/>
      <c r="G43" s="193"/>
      <c r="H43" s="236"/>
      <c r="I43" s="195"/>
      <c r="J43" s="195"/>
      <c r="K43" s="233"/>
      <c r="L43" s="195"/>
      <c r="M43" s="193"/>
      <c r="N43" s="193"/>
      <c r="O43" s="193"/>
      <c r="P43" s="193"/>
      <c r="Q43" s="193"/>
      <c r="R43" s="195"/>
      <c r="S43" s="193"/>
      <c r="T43" s="195" t="s">
        <v>1625</v>
      </c>
      <c r="U43" s="111">
        <v>31587</v>
      </c>
      <c r="V43" s="227"/>
    </row>
    <row r="44" spans="1:22" s="2" customFormat="1" ht="11.1" customHeight="1" x14ac:dyDescent="0.2">
      <c r="A44" s="95"/>
      <c r="B44" s="227"/>
      <c r="C44" s="197" t="s">
        <v>1971</v>
      </c>
      <c r="D44" s="227"/>
      <c r="E44" s="236" t="s">
        <v>2712</v>
      </c>
      <c r="F44" s="193"/>
      <c r="G44" s="193"/>
      <c r="H44" s="236"/>
      <c r="I44" s="195"/>
      <c r="J44" s="195"/>
      <c r="K44" s="233"/>
      <c r="L44" s="195"/>
      <c r="M44" s="193"/>
      <c r="N44" s="193"/>
      <c r="O44" s="193"/>
      <c r="P44" s="193"/>
      <c r="Q44" s="193"/>
      <c r="R44" s="195"/>
      <c r="S44" s="193"/>
      <c r="T44" s="195" t="s">
        <v>1625</v>
      </c>
      <c r="U44" s="111"/>
      <c r="V44" s="227"/>
    </row>
    <row r="45" spans="1:22" s="2" customFormat="1" ht="11.1" customHeight="1" x14ac:dyDescent="0.2">
      <c r="A45" s="95"/>
      <c r="B45" s="227"/>
      <c r="C45" s="197" t="s">
        <v>2547</v>
      </c>
      <c r="D45" s="227"/>
      <c r="E45" s="236" t="s">
        <v>2230</v>
      </c>
      <c r="F45" s="193"/>
      <c r="G45" s="193"/>
      <c r="H45" s="236"/>
      <c r="I45" s="195"/>
      <c r="J45" s="195"/>
      <c r="K45" s="233"/>
      <c r="L45" s="195"/>
      <c r="M45" s="193"/>
      <c r="N45" s="193"/>
      <c r="O45" s="193"/>
      <c r="P45" s="193"/>
      <c r="Q45" s="193"/>
      <c r="R45" s="195"/>
      <c r="S45" s="193"/>
      <c r="T45" s="195" t="s">
        <v>1625</v>
      </c>
      <c r="U45" s="111"/>
      <c r="V45" s="227"/>
    </row>
    <row r="46" spans="1:22" s="2" customFormat="1" ht="11.1" customHeight="1" x14ac:dyDescent="0.2">
      <c r="A46" s="95"/>
      <c r="B46" s="227"/>
      <c r="C46" s="197" t="s">
        <v>2548</v>
      </c>
      <c r="D46" s="227"/>
      <c r="E46" s="236" t="s">
        <v>364</v>
      </c>
      <c r="F46" s="193"/>
      <c r="G46" s="193"/>
      <c r="H46" s="236"/>
      <c r="I46" s="195"/>
      <c r="J46" s="195"/>
      <c r="K46" s="233"/>
      <c r="L46" s="195"/>
      <c r="M46" s="193"/>
      <c r="N46" s="193"/>
      <c r="O46" s="193"/>
      <c r="P46" s="193"/>
      <c r="Q46" s="193"/>
      <c r="R46" s="195"/>
      <c r="S46" s="193"/>
      <c r="T46" s="195" t="s">
        <v>1625</v>
      </c>
      <c r="U46" s="111"/>
      <c r="V46" s="227"/>
    </row>
    <row r="47" spans="1:22" s="2" customFormat="1" ht="11.1" customHeight="1" x14ac:dyDescent="0.2">
      <c r="A47" s="95"/>
      <c r="B47" s="227"/>
      <c r="C47" s="197" t="s">
        <v>1356</v>
      </c>
      <c r="D47" s="227"/>
      <c r="E47" s="236" t="s">
        <v>1622</v>
      </c>
      <c r="F47" s="193"/>
      <c r="G47" s="193"/>
      <c r="H47" s="236"/>
      <c r="I47" s="195"/>
      <c r="J47" s="195"/>
      <c r="K47" s="233"/>
      <c r="L47" s="195"/>
      <c r="M47" s="193"/>
      <c r="N47" s="193"/>
      <c r="O47" s="193"/>
      <c r="P47" s="193"/>
      <c r="Q47" s="193"/>
      <c r="R47" s="195"/>
      <c r="S47" s="193"/>
      <c r="T47" s="195" t="s">
        <v>1625</v>
      </c>
      <c r="U47" s="111"/>
      <c r="V47" s="227"/>
    </row>
    <row r="48" spans="1:22" s="2" customFormat="1" ht="11.1" customHeight="1" x14ac:dyDescent="0.2">
      <c r="A48" s="95"/>
      <c r="B48" s="227"/>
      <c r="C48" s="197" t="s">
        <v>2680</v>
      </c>
      <c r="D48" s="227"/>
      <c r="E48" s="236" t="s">
        <v>2349</v>
      </c>
      <c r="F48" s="193"/>
      <c r="G48" s="193"/>
      <c r="H48" s="236"/>
      <c r="I48" s="195"/>
      <c r="J48" s="195"/>
      <c r="K48" s="233"/>
      <c r="L48" s="195"/>
      <c r="M48" s="193"/>
      <c r="N48" s="193"/>
      <c r="O48" s="193"/>
      <c r="P48" s="193"/>
      <c r="Q48" s="193"/>
      <c r="R48" s="195"/>
      <c r="S48" s="193"/>
      <c r="T48" s="195" t="s">
        <v>1625</v>
      </c>
      <c r="U48" s="111"/>
      <c r="V48" s="227"/>
    </row>
    <row r="49" spans="1:22" s="2" customFormat="1" ht="11.1" customHeight="1" x14ac:dyDescent="0.2">
      <c r="A49" s="95"/>
      <c r="B49" s="227"/>
      <c r="C49" s="197" t="s">
        <v>1966</v>
      </c>
      <c r="D49" s="227"/>
      <c r="E49" s="236" t="s">
        <v>1369</v>
      </c>
      <c r="F49" s="193"/>
      <c r="G49" s="193"/>
      <c r="H49" s="236" t="s">
        <v>492</v>
      </c>
      <c r="I49" s="193"/>
      <c r="J49" s="193"/>
      <c r="K49" s="110"/>
      <c r="L49" s="193" t="s">
        <v>767</v>
      </c>
      <c r="M49" s="193"/>
      <c r="N49" s="193"/>
      <c r="O49" s="193"/>
      <c r="P49" s="193"/>
      <c r="Q49" s="193"/>
      <c r="R49" s="195"/>
      <c r="S49" s="193"/>
      <c r="T49" s="195" t="s">
        <v>1625</v>
      </c>
      <c r="U49" s="111"/>
      <c r="V49" s="227"/>
    </row>
    <row r="50" spans="1:22" s="2" customFormat="1" ht="12" customHeight="1" x14ac:dyDescent="0.2">
      <c r="A50" s="95"/>
      <c r="B50" s="227"/>
      <c r="C50" s="240" t="s">
        <v>910</v>
      </c>
      <c r="D50" s="227"/>
      <c r="E50" s="193"/>
      <c r="F50" s="193"/>
      <c r="G50" s="193"/>
      <c r="H50" s="193"/>
      <c r="I50" s="195"/>
      <c r="J50" s="195"/>
      <c r="K50" s="233"/>
      <c r="L50" s="195"/>
      <c r="M50" s="193"/>
      <c r="N50" s="193"/>
      <c r="O50" s="193"/>
      <c r="P50" s="193"/>
      <c r="Q50" s="193"/>
      <c r="R50" s="196" t="s">
        <v>2004</v>
      </c>
      <c r="S50" s="195"/>
      <c r="T50" s="196"/>
      <c r="U50" s="334">
        <v>31587</v>
      </c>
      <c r="V50" s="227"/>
    </row>
    <row r="51" spans="1:22" s="2" customFormat="1" ht="5.0999999999999996" customHeight="1" x14ac:dyDescent="0.2">
      <c r="A51" s="95"/>
      <c r="B51" s="293"/>
      <c r="C51" s="286"/>
      <c r="D51" s="293"/>
      <c r="E51" s="321"/>
      <c r="F51" s="321"/>
      <c r="G51" s="321"/>
      <c r="H51" s="321"/>
      <c r="I51" s="322"/>
      <c r="J51" s="322"/>
      <c r="K51" s="323"/>
      <c r="L51" s="322"/>
      <c r="M51" s="321"/>
      <c r="N51" s="321"/>
      <c r="O51" s="321"/>
      <c r="P51" s="321"/>
      <c r="Q51" s="321"/>
      <c r="R51" s="322"/>
      <c r="S51" s="321"/>
      <c r="T51" s="322"/>
      <c r="U51" s="350"/>
      <c r="V51" s="293"/>
    </row>
    <row r="52" spans="1:22" s="2" customFormat="1" ht="5.0999999999999996" customHeight="1" x14ac:dyDescent="0.2">
      <c r="A52" s="95"/>
      <c r="B52" s="302"/>
      <c r="C52" s="295"/>
      <c r="D52" s="302"/>
      <c r="E52" s="405"/>
      <c r="F52" s="405"/>
      <c r="G52" s="405"/>
      <c r="H52" s="405"/>
      <c r="I52" s="327"/>
      <c r="J52" s="327"/>
      <c r="K52" s="328"/>
      <c r="L52" s="327"/>
      <c r="M52" s="405"/>
      <c r="N52" s="405"/>
      <c r="O52" s="405"/>
      <c r="P52" s="405"/>
      <c r="Q52" s="405"/>
      <c r="R52" s="327"/>
      <c r="S52" s="405"/>
      <c r="T52" s="327"/>
      <c r="U52" s="410"/>
      <c r="V52" s="302"/>
    </row>
    <row r="53" spans="1:22" s="2" customFormat="1" x14ac:dyDescent="0.2">
      <c r="A53" s="95"/>
      <c r="B53" s="227"/>
      <c r="C53" s="197"/>
      <c r="D53" s="227"/>
      <c r="E53" s="194" t="s">
        <v>2850</v>
      </c>
      <c r="F53" s="194"/>
      <c r="G53" s="194"/>
      <c r="H53" s="194"/>
      <c r="I53" s="195"/>
      <c r="J53" s="195"/>
      <c r="K53" s="233"/>
      <c r="L53" s="195"/>
      <c r="M53" s="193"/>
      <c r="N53" s="193"/>
      <c r="O53" s="193"/>
      <c r="P53" s="193"/>
      <c r="Q53" s="193"/>
      <c r="R53" s="195"/>
      <c r="S53" s="193"/>
      <c r="T53" s="195"/>
      <c r="U53" s="556"/>
      <c r="V53" s="227"/>
    </row>
    <row r="54" spans="1:22" s="2" customFormat="1" ht="5.0999999999999996" customHeight="1" x14ac:dyDescent="0.2">
      <c r="A54" s="95"/>
      <c r="B54" s="227"/>
      <c r="C54" s="197"/>
      <c r="D54" s="227"/>
      <c r="E54" s="194"/>
      <c r="F54" s="194"/>
      <c r="G54" s="194"/>
      <c r="H54" s="194"/>
      <c r="I54" s="195"/>
      <c r="J54" s="195"/>
      <c r="K54" s="233"/>
      <c r="L54" s="195"/>
      <c r="M54" s="193"/>
      <c r="N54" s="193"/>
      <c r="O54" s="193"/>
      <c r="P54" s="193"/>
      <c r="Q54" s="193"/>
      <c r="R54" s="195"/>
      <c r="S54" s="193"/>
      <c r="T54" s="195"/>
      <c r="U54" s="556"/>
      <c r="V54" s="227"/>
    </row>
    <row r="55" spans="1:22" s="2" customFormat="1" ht="11.1" customHeight="1" x14ac:dyDescent="0.2">
      <c r="A55" s="95"/>
      <c r="B55" s="227"/>
      <c r="C55" s="197" t="s">
        <v>1357</v>
      </c>
      <c r="D55" s="227"/>
      <c r="E55" s="236" t="s">
        <v>183</v>
      </c>
      <c r="F55" s="193"/>
      <c r="G55" s="193"/>
      <c r="H55" s="236"/>
      <c r="I55" s="195"/>
      <c r="J55" s="195"/>
      <c r="K55" s="233"/>
      <c r="L55" s="195"/>
      <c r="M55" s="193"/>
      <c r="N55" s="193"/>
      <c r="O55" s="193"/>
      <c r="P55" s="193"/>
      <c r="Q55" s="193"/>
      <c r="R55" s="195"/>
      <c r="S55" s="193"/>
      <c r="T55" s="195" t="s">
        <v>1625</v>
      </c>
      <c r="U55" s="111"/>
      <c r="V55" s="227"/>
    </row>
    <row r="56" spans="1:22" s="2" customFormat="1" ht="11.1" customHeight="1" x14ac:dyDescent="0.2">
      <c r="A56" s="95"/>
      <c r="B56" s="227"/>
      <c r="C56" s="197" t="s">
        <v>917</v>
      </c>
      <c r="D56" s="227"/>
      <c r="E56" s="236" t="s">
        <v>184</v>
      </c>
      <c r="F56" s="193"/>
      <c r="G56" s="193"/>
      <c r="H56" s="236"/>
      <c r="I56" s="195"/>
      <c r="J56" s="195"/>
      <c r="K56" s="233"/>
      <c r="L56" s="195"/>
      <c r="M56" s="193"/>
      <c r="N56" s="193"/>
      <c r="O56" s="193"/>
      <c r="P56" s="193"/>
      <c r="Q56" s="193"/>
      <c r="R56" s="195"/>
      <c r="S56" s="193"/>
      <c r="T56" s="195" t="s">
        <v>1625</v>
      </c>
      <c r="U56" s="111"/>
      <c r="V56" s="227"/>
    </row>
    <row r="57" spans="1:22" s="2" customFormat="1" ht="11.1" customHeight="1" x14ac:dyDescent="0.2">
      <c r="A57" s="95"/>
      <c r="B57" s="227"/>
      <c r="C57" s="197"/>
      <c r="D57" s="227"/>
      <c r="E57" s="236" t="s">
        <v>53</v>
      </c>
      <c r="F57" s="193"/>
      <c r="G57" s="193"/>
      <c r="H57" s="236"/>
      <c r="I57" s="195"/>
      <c r="J57" s="195"/>
      <c r="K57" s="233"/>
      <c r="L57" s="195"/>
      <c r="M57" s="193"/>
      <c r="N57" s="193"/>
      <c r="O57" s="193"/>
      <c r="P57" s="193"/>
      <c r="Q57" s="193"/>
      <c r="R57" s="195"/>
      <c r="S57" s="193"/>
      <c r="T57" s="195"/>
      <c r="U57" s="438"/>
      <c r="V57" s="227"/>
    </row>
    <row r="58" spans="1:22" s="2" customFormat="1" ht="11.1" customHeight="1" x14ac:dyDescent="0.2">
      <c r="A58" s="95"/>
      <c r="B58" s="227"/>
      <c r="C58" s="197" t="s">
        <v>1358</v>
      </c>
      <c r="D58" s="227"/>
      <c r="E58" s="314" t="s">
        <v>1845</v>
      </c>
      <c r="F58" s="193"/>
      <c r="G58" s="193"/>
      <c r="H58" s="314"/>
      <c r="I58" s="193"/>
      <c r="J58" s="193"/>
      <c r="K58" s="227"/>
      <c r="L58" s="193"/>
      <c r="M58" s="193"/>
      <c r="N58" s="193"/>
      <c r="O58" s="193"/>
      <c r="P58" s="193"/>
      <c r="Q58" s="193"/>
      <c r="R58" s="195"/>
      <c r="S58" s="193"/>
      <c r="T58" s="195" t="s">
        <v>1625</v>
      </c>
      <c r="U58" s="111">
        <v>15794</v>
      </c>
      <c r="V58" s="227"/>
    </row>
    <row r="59" spans="1:22" s="2" customFormat="1" ht="11.1" customHeight="1" x14ac:dyDescent="0.2">
      <c r="A59" s="95"/>
      <c r="B59" s="227"/>
      <c r="C59" s="197" t="s">
        <v>915</v>
      </c>
      <c r="D59" s="227"/>
      <c r="E59" s="314" t="s">
        <v>484</v>
      </c>
      <c r="F59" s="193"/>
      <c r="G59" s="193"/>
      <c r="H59" s="314"/>
      <c r="I59" s="193"/>
      <c r="J59" s="193"/>
      <c r="K59" s="227"/>
      <c r="L59" s="193"/>
      <c r="M59" s="193"/>
      <c r="N59" s="193"/>
      <c r="O59" s="193"/>
      <c r="P59" s="193"/>
      <c r="Q59" s="193"/>
      <c r="R59" s="195"/>
      <c r="S59" s="193"/>
      <c r="T59" s="195" t="s">
        <v>1625</v>
      </c>
      <c r="U59" s="111"/>
      <c r="V59" s="227"/>
    </row>
    <row r="60" spans="1:22" s="2" customFormat="1" ht="11.1" customHeight="1" x14ac:dyDescent="0.2">
      <c r="A60" s="95"/>
      <c r="B60" s="227"/>
      <c r="C60" s="197"/>
      <c r="D60" s="227"/>
      <c r="E60" s="236" t="s">
        <v>2363</v>
      </c>
      <c r="F60" s="193"/>
      <c r="G60" s="193"/>
      <c r="H60" s="236"/>
      <c r="I60" s="193"/>
      <c r="J60" s="193"/>
      <c r="K60" s="227"/>
      <c r="L60" s="193"/>
      <c r="M60" s="193"/>
      <c r="N60" s="193"/>
      <c r="O60" s="193"/>
      <c r="P60" s="193"/>
      <c r="Q60" s="193"/>
      <c r="R60" s="195"/>
      <c r="S60" s="193"/>
      <c r="T60" s="195"/>
      <c r="U60" s="438"/>
      <c r="V60" s="227"/>
    </row>
    <row r="61" spans="1:22" s="2" customFormat="1" ht="11.1" customHeight="1" x14ac:dyDescent="0.2">
      <c r="A61" s="95"/>
      <c r="B61" s="227"/>
      <c r="C61" s="197" t="s">
        <v>1017</v>
      </c>
      <c r="D61" s="227"/>
      <c r="E61" s="314" t="s">
        <v>64</v>
      </c>
      <c r="F61" s="193"/>
      <c r="G61" s="193"/>
      <c r="H61" s="314"/>
      <c r="I61" s="193"/>
      <c r="J61" s="193"/>
      <c r="K61" s="227"/>
      <c r="L61" s="193"/>
      <c r="M61" s="193"/>
      <c r="N61" s="193"/>
      <c r="O61" s="193"/>
      <c r="P61" s="193"/>
      <c r="Q61" s="193"/>
      <c r="R61" s="195"/>
      <c r="S61" s="193"/>
      <c r="T61" s="195" t="s">
        <v>1625</v>
      </c>
      <c r="U61" s="111"/>
      <c r="V61" s="227"/>
    </row>
    <row r="62" spans="1:22" s="2" customFormat="1" ht="11.1" customHeight="1" x14ac:dyDescent="0.2">
      <c r="A62" s="95"/>
      <c r="B62" s="227"/>
      <c r="C62" s="197" t="s">
        <v>916</v>
      </c>
      <c r="D62" s="227"/>
      <c r="E62" s="314" t="s">
        <v>1031</v>
      </c>
      <c r="F62" s="193"/>
      <c r="G62" s="193"/>
      <c r="H62" s="314"/>
      <c r="I62" s="193"/>
      <c r="J62" s="193"/>
      <c r="K62" s="227"/>
      <c r="L62" s="193"/>
      <c r="M62" s="193"/>
      <c r="N62" s="193"/>
      <c r="O62" s="193"/>
      <c r="P62" s="193"/>
      <c r="Q62" s="193"/>
      <c r="R62" s="195"/>
      <c r="S62" s="193"/>
      <c r="T62" s="195" t="s">
        <v>1625</v>
      </c>
      <c r="U62" s="111"/>
      <c r="V62" s="227"/>
    </row>
    <row r="63" spans="1:22" s="2" customFormat="1" ht="11.1" customHeight="1" x14ac:dyDescent="0.2">
      <c r="A63" s="95"/>
      <c r="B63" s="227"/>
      <c r="C63" s="197" t="s">
        <v>44</v>
      </c>
      <c r="D63" s="227"/>
      <c r="E63" s="314" t="s">
        <v>1032</v>
      </c>
      <c r="F63" s="193"/>
      <c r="G63" s="193"/>
      <c r="H63" s="314"/>
      <c r="I63" s="193"/>
      <c r="J63" s="193"/>
      <c r="K63" s="227"/>
      <c r="L63" s="193"/>
      <c r="M63" s="193"/>
      <c r="N63" s="193"/>
      <c r="O63" s="193"/>
      <c r="P63" s="193"/>
      <c r="Q63" s="193"/>
      <c r="R63" s="195"/>
      <c r="S63" s="193"/>
      <c r="T63" s="195" t="s">
        <v>1625</v>
      </c>
      <c r="U63" s="111"/>
      <c r="V63" s="227"/>
    </row>
    <row r="64" spans="1:22" s="2" customFormat="1" ht="11.1" customHeight="1" x14ac:dyDescent="0.2">
      <c r="A64" s="95"/>
      <c r="B64" s="227"/>
      <c r="C64" s="197" t="s">
        <v>2549</v>
      </c>
      <c r="D64" s="227"/>
      <c r="E64" s="314" t="s">
        <v>1623</v>
      </c>
      <c r="F64" s="193"/>
      <c r="G64" s="193"/>
      <c r="H64" s="314"/>
      <c r="I64" s="193"/>
      <c r="J64" s="193"/>
      <c r="K64" s="227"/>
      <c r="L64" s="193"/>
      <c r="M64" s="193"/>
      <c r="N64" s="193"/>
      <c r="O64" s="193"/>
      <c r="P64" s="193"/>
      <c r="Q64" s="193"/>
      <c r="R64" s="195"/>
      <c r="S64" s="193"/>
      <c r="T64" s="195" t="s">
        <v>1625</v>
      </c>
      <c r="U64" s="111"/>
      <c r="V64" s="227"/>
    </row>
    <row r="65" spans="1:22" s="2" customFormat="1" ht="11.1" customHeight="1" x14ac:dyDescent="0.2">
      <c r="A65" s="95"/>
      <c r="B65" s="227"/>
      <c r="C65" s="197" t="s">
        <v>45</v>
      </c>
      <c r="D65" s="227"/>
      <c r="E65" s="314" t="s">
        <v>110</v>
      </c>
      <c r="F65" s="193"/>
      <c r="G65" s="193"/>
      <c r="H65" s="314"/>
      <c r="I65" s="193"/>
      <c r="J65" s="193"/>
      <c r="K65" s="227"/>
      <c r="L65" s="193"/>
      <c r="M65" s="193"/>
      <c r="N65" s="193"/>
      <c r="O65" s="193"/>
      <c r="P65" s="193"/>
      <c r="Q65" s="193"/>
      <c r="R65" s="195"/>
      <c r="S65" s="193"/>
      <c r="T65" s="195" t="s">
        <v>1625</v>
      </c>
      <c r="U65" s="111">
        <v>15793</v>
      </c>
      <c r="V65" s="227"/>
    </row>
    <row r="66" spans="1:22" s="2" customFormat="1" ht="11.1" customHeight="1" x14ac:dyDescent="0.2">
      <c r="A66" s="95"/>
      <c r="B66" s="227"/>
      <c r="C66" s="197" t="s">
        <v>2550</v>
      </c>
      <c r="D66" s="227"/>
      <c r="E66" s="236" t="s">
        <v>111</v>
      </c>
      <c r="F66" s="193"/>
      <c r="G66" s="193"/>
      <c r="H66" s="236"/>
      <c r="I66" s="195"/>
      <c r="J66" s="195"/>
      <c r="K66" s="233"/>
      <c r="L66" s="195"/>
      <c r="M66" s="195"/>
      <c r="N66" s="193"/>
      <c r="O66" s="193"/>
      <c r="P66" s="193"/>
      <c r="Q66" s="193"/>
      <c r="R66" s="195"/>
      <c r="S66" s="193"/>
      <c r="T66" s="195" t="s">
        <v>1625</v>
      </c>
      <c r="U66" s="111"/>
      <c r="V66" s="227"/>
    </row>
    <row r="67" spans="1:22" s="2" customFormat="1" ht="11.1" customHeight="1" x14ac:dyDescent="0.2">
      <c r="A67" s="95"/>
      <c r="B67" s="227"/>
      <c r="C67" s="197" t="s">
        <v>46</v>
      </c>
      <c r="D67" s="227"/>
      <c r="E67" s="236" t="s">
        <v>2517</v>
      </c>
      <c r="F67" s="193"/>
      <c r="G67" s="193"/>
      <c r="H67" s="236"/>
      <c r="I67" s="195"/>
      <c r="J67" s="195"/>
      <c r="K67" s="233"/>
      <c r="L67" s="195"/>
      <c r="M67" s="195"/>
      <c r="N67" s="193"/>
      <c r="O67" s="193"/>
      <c r="P67" s="193"/>
      <c r="Q67" s="193"/>
      <c r="R67" s="195"/>
      <c r="S67" s="193"/>
      <c r="T67" s="195" t="s">
        <v>1625</v>
      </c>
      <c r="U67" s="111"/>
      <c r="V67" s="227"/>
    </row>
    <row r="68" spans="1:22" s="2" customFormat="1" ht="11.1" customHeight="1" x14ac:dyDescent="0.2">
      <c r="A68" s="95"/>
      <c r="B68" s="227"/>
      <c r="C68" s="197" t="s">
        <v>2551</v>
      </c>
      <c r="D68" s="227"/>
      <c r="E68" s="236" t="s">
        <v>1989</v>
      </c>
      <c r="F68" s="193"/>
      <c r="G68" s="193"/>
      <c r="H68" s="236"/>
      <c r="I68" s="195"/>
      <c r="J68" s="195"/>
      <c r="K68" s="233"/>
      <c r="L68" s="195"/>
      <c r="M68" s="195"/>
      <c r="N68" s="193"/>
      <c r="O68" s="193"/>
      <c r="P68" s="193"/>
      <c r="Q68" s="193"/>
      <c r="R68" s="195"/>
      <c r="S68" s="193"/>
      <c r="T68" s="195" t="s">
        <v>1625</v>
      </c>
      <c r="U68" s="111"/>
      <c r="V68" s="227"/>
    </row>
    <row r="69" spans="1:22" s="2" customFormat="1" ht="11.1" customHeight="1" x14ac:dyDescent="0.2">
      <c r="A69" s="95"/>
      <c r="B69" s="227"/>
      <c r="C69" s="197"/>
      <c r="D69" s="227"/>
      <c r="E69" s="236" t="s">
        <v>2546</v>
      </c>
      <c r="F69" s="193"/>
      <c r="G69" s="193"/>
      <c r="H69" s="236"/>
      <c r="I69" s="195"/>
      <c r="J69" s="195"/>
      <c r="K69" s="233"/>
      <c r="L69" s="195"/>
      <c r="M69" s="195"/>
      <c r="N69" s="193"/>
      <c r="O69" s="193"/>
      <c r="P69" s="193"/>
      <c r="Q69" s="193"/>
      <c r="R69" s="195"/>
      <c r="S69" s="193"/>
      <c r="T69" s="195"/>
      <c r="U69" s="438"/>
      <c r="V69" s="227"/>
    </row>
    <row r="70" spans="1:22" s="2" customFormat="1" ht="11.1" customHeight="1" x14ac:dyDescent="0.2">
      <c r="A70" s="95"/>
      <c r="B70" s="227"/>
      <c r="C70" s="197" t="s">
        <v>47</v>
      </c>
      <c r="D70" s="227"/>
      <c r="E70" s="314" t="s">
        <v>2728</v>
      </c>
      <c r="F70" s="193"/>
      <c r="G70" s="193"/>
      <c r="H70" s="314"/>
      <c r="I70" s="195"/>
      <c r="J70" s="195"/>
      <c r="K70" s="227"/>
      <c r="L70" s="195"/>
      <c r="M70" s="193"/>
      <c r="N70" s="193"/>
      <c r="O70" s="193"/>
      <c r="P70" s="193"/>
      <c r="Q70" s="193"/>
      <c r="R70" s="195"/>
      <c r="S70" s="193"/>
      <c r="T70" s="195" t="s">
        <v>1625</v>
      </c>
      <c r="U70" s="111"/>
      <c r="V70" s="227"/>
    </row>
    <row r="71" spans="1:22" s="894" customFormat="1" ht="11.1" customHeight="1" x14ac:dyDescent="0.2">
      <c r="A71" s="891"/>
      <c r="B71" s="877"/>
      <c r="C71" s="992" t="s">
        <v>1730</v>
      </c>
      <c r="D71" s="993"/>
      <c r="E71" s="996" t="s">
        <v>2716</v>
      </c>
      <c r="F71" s="995"/>
      <c r="G71" s="995"/>
      <c r="H71" s="996"/>
      <c r="I71" s="999"/>
      <c r="J71" s="999"/>
      <c r="K71" s="993"/>
      <c r="L71" s="999"/>
      <c r="M71" s="878"/>
      <c r="N71" s="878"/>
      <c r="O71" s="878"/>
      <c r="P71" s="878"/>
      <c r="Q71" s="878"/>
      <c r="R71" s="892"/>
      <c r="S71" s="878"/>
      <c r="T71" s="892" t="s">
        <v>1625</v>
      </c>
      <c r="U71" s="1101"/>
      <c r="V71" s="877"/>
    </row>
    <row r="72" spans="1:22" s="894" customFormat="1" ht="11.1" customHeight="1" x14ac:dyDescent="0.2">
      <c r="A72" s="891"/>
      <c r="B72" s="877"/>
      <c r="C72" s="992" t="s">
        <v>2610</v>
      </c>
      <c r="D72" s="993"/>
      <c r="E72" s="996" t="s">
        <v>2607</v>
      </c>
      <c r="F72" s="995"/>
      <c r="G72" s="995"/>
      <c r="H72" s="996"/>
      <c r="I72" s="999"/>
      <c r="J72" s="999"/>
      <c r="K72" s="993"/>
      <c r="L72" s="999"/>
      <c r="M72" s="878"/>
      <c r="N72" s="878"/>
      <c r="O72" s="878"/>
      <c r="P72" s="878"/>
      <c r="Q72" s="878"/>
      <c r="R72" s="892"/>
      <c r="S72" s="878"/>
      <c r="T72" s="892" t="s">
        <v>1625</v>
      </c>
      <c r="U72" s="1101"/>
      <c r="V72" s="877"/>
    </row>
    <row r="73" spans="1:22" s="2" customFormat="1" ht="11.1" customHeight="1" x14ac:dyDescent="0.2">
      <c r="A73" s="95"/>
      <c r="B73" s="227"/>
      <c r="C73" s="197" t="s">
        <v>1507</v>
      </c>
      <c r="D73" s="227"/>
      <c r="E73" s="314" t="s">
        <v>1345</v>
      </c>
      <c r="F73" s="193"/>
      <c r="G73" s="193"/>
      <c r="H73" s="314"/>
      <c r="I73" s="195"/>
      <c r="J73" s="195"/>
      <c r="K73" s="227"/>
      <c r="L73" s="195"/>
      <c r="M73" s="193"/>
      <c r="N73" s="193"/>
      <c r="O73" s="193"/>
      <c r="P73" s="193"/>
      <c r="Q73" s="193"/>
      <c r="R73" s="195"/>
      <c r="S73" s="193"/>
      <c r="T73" s="195" t="s">
        <v>1625</v>
      </c>
      <c r="U73" s="111"/>
      <c r="V73" s="227"/>
    </row>
    <row r="74" spans="1:22" s="2" customFormat="1" ht="11.1" customHeight="1" x14ac:dyDescent="0.2">
      <c r="A74" s="95"/>
      <c r="B74" s="227"/>
      <c r="C74" s="197" t="s">
        <v>2552</v>
      </c>
      <c r="D74" s="227"/>
      <c r="E74" s="236" t="s">
        <v>1536</v>
      </c>
      <c r="F74" s="193"/>
      <c r="G74" s="193"/>
      <c r="H74" s="236"/>
      <c r="I74" s="195"/>
      <c r="J74" s="195"/>
      <c r="K74" s="233"/>
      <c r="L74" s="195"/>
      <c r="M74" s="195"/>
      <c r="N74" s="193"/>
      <c r="O74" s="193"/>
      <c r="P74" s="193"/>
      <c r="Q74" s="193"/>
      <c r="R74" s="195"/>
      <c r="S74" s="193"/>
      <c r="T74" s="195" t="s">
        <v>1625</v>
      </c>
      <c r="U74" s="111"/>
      <c r="V74" s="227"/>
    </row>
    <row r="75" spans="1:22" s="2" customFormat="1" ht="11.1" customHeight="1" x14ac:dyDescent="0.2">
      <c r="A75" s="95"/>
      <c r="B75" s="227"/>
      <c r="C75" s="197" t="s">
        <v>1373</v>
      </c>
      <c r="D75" s="227"/>
      <c r="E75" s="236" t="s">
        <v>811</v>
      </c>
      <c r="F75" s="193"/>
      <c r="G75" s="193"/>
      <c r="H75" s="236"/>
      <c r="I75" s="195"/>
      <c r="J75" s="195"/>
      <c r="K75" s="233"/>
      <c r="L75" s="195"/>
      <c r="M75" s="195"/>
      <c r="N75" s="193"/>
      <c r="O75" s="193"/>
      <c r="P75" s="193"/>
      <c r="Q75" s="193"/>
      <c r="R75" s="195"/>
      <c r="S75" s="193"/>
      <c r="T75" s="195" t="s">
        <v>1625</v>
      </c>
      <c r="U75" s="111"/>
      <c r="V75" s="227"/>
    </row>
    <row r="76" spans="1:22" s="2" customFormat="1" ht="12" customHeight="1" x14ac:dyDescent="0.2">
      <c r="A76" s="95"/>
      <c r="B76" s="227"/>
      <c r="C76" s="240" t="s">
        <v>911</v>
      </c>
      <c r="D76" s="227"/>
      <c r="E76" s="193"/>
      <c r="F76" s="193"/>
      <c r="G76" s="193"/>
      <c r="H76" s="193"/>
      <c r="I76" s="195"/>
      <c r="J76" s="195"/>
      <c r="K76" s="233"/>
      <c r="L76" s="195"/>
      <c r="M76" s="193"/>
      <c r="N76" s="193"/>
      <c r="O76" s="193"/>
      <c r="P76" s="193"/>
      <c r="Q76" s="193"/>
      <c r="R76" s="196" t="s">
        <v>2004</v>
      </c>
      <c r="S76" s="195"/>
      <c r="T76" s="196"/>
      <c r="U76" s="334">
        <v>31587</v>
      </c>
      <c r="V76" s="227"/>
    </row>
    <row r="77" spans="1:22" s="2" customFormat="1" ht="5.0999999999999996" customHeight="1" x14ac:dyDescent="0.2">
      <c r="A77" s="95"/>
      <c r="B77" s="227"/>
      <c r="C77" s="197"/>
      <c r="D77" s="227"/>
      <c r="E77" s="227"/>
      <c r="F77" s="227"/>
      <c r="G77" s="227"/>
      <c r="H77" s="227"/>
      <c r="I77" s="233"/>
      <c r="J77" s="233"/>
      <c r="K77" s="233"/>
      <c r="L77" s="233"/>
      <c r="M77" s="227"/>
      <c r="N77" s="227"/>
      <c r="O77" s="227"/>
      <c r="P77" s="227"/>
      <c r="Q77" s="227"/>
      <c r="R77" s="227"/>
      <c r="S77" s="227"/>
      <c r="T77" s="227"/>
      <c r="U77" s="227"/>
      <c r="V77" s="227"/>
    </row>
    <row r="78" spans="1:22" x14ac:dyDescent="0.2"/>
    <row r="79" spans="1:22" hidden="1" x14ac:dyDescent="0.2"/>
    <row r="80" spans="1:22" hidden="1" x14ac:dyDescent="0.2"/>
    <row r="81" hidden="1" x14ac:dyDescent="0.2"/>
    <row r="82" hidden="1" x14ac:dyDescent="0.2"/>
    <row r="83" hidden="1" x14ac:dyDescent="0.2"/>
    <row r="84" hidden="1" x14ac:dyDescent="0.2"/>
    <row r="85" hidden="1" x14ac:dyDescent="0.2"/>
    <row r="86" hidden="1" x14ac:dyDescent="0.2"/>
    <row r="87" hidden="1" x14ac:dyDescent="0.2"/>
    <row r="88" hidden="1" x14ac:dyDescent="0.2"/>
    <row r="89" hidden="1" x14ac:dyDescent="0.2"/>
    <row r="90" hidden="1" x14ac:dyDescent="0.2"/>
    <row r="91" hidden="1" x14ac:dyDescent="0.2"/>
    <row r="92" hidden="1" x14ac:dyDescent="0.2"/>
    <row r="93" hidden="1" x14ac:dyDescent="0.2"/>
    <row r="94" hidden="1" x14ac:dyDescent="0.2"/>
    <row r="95" hidden="1" x14ac:dyDescent="0.2"/>
    <row r="96" hidden="1" x14ac:dyDescent="0.2"/>
    <row r="97" hidden="1" x14ac:dyDescent="0.2"/>
    <row r="98" hidden="1" x14ac:dyDescent="0.2"/>
    <row r="99" hidden="1" x14ac:dyDescent="0.2"/>
    <row r="100" hidden="1" x14ac:dyDescent="0.2"/>
    <row r="101" hidden="1" x14ac:dyDescent="0.2"/>
    <row r="102" hidden="1" x14ac:dyDescent="0.2"/>
    <row r="103" hidden="1" x14ac:dyDescent="0.2"/>
    <row r="104" hidden="1" x14ac:dyDescent="0.2"/>
    <row r="105" hidden="1" x14ac:dyDescent="0.2"/>
  </sheetData>
  <phoneticPr fontId="9" type="noConversion"/>
  <dataValidations count="1">
    <dataValidation allowBlank="1" showInputMessage="1" showErrorMessage="1" sqref="A1:XFD1048576"/>
  </dataValidations>
  <printOptions horizontalCentered="1"/>
  <pageMargins left="0.51181102362204722" right="0" top="0.19685039370078741" bottom="0" header="0.19685039370078741" footer="0"/>
  <pageSetup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pageSetUpPr fitToPage="1"/>
  </sheetPr>
  <dimension ref="A1:AD55"/>
  <sheetViews>
    <sheetView showGridLines="0" workbookViewId="0"/>
  </sheetViews>
  <sheetFormatPr defaultColWidth="0" defaultRowHeight="12.75" zeroHeight="1" x14ac:dyDescent="0.2"/>
  <cols>
    <col min="1" max="1" width="1.7109375" style="217" customWidth="1"/>
    <col min="2" max="2" width="0.85546875" style="20" customWidth="1"/>
    <col min="3" max="3" width="4.28515625" style="21" customWidth="1"/>
    <col min="4" max="4" width="0.85546875" style="20" customWidth="1"/>
    <col min="5" max="5" width="11.7109375" style="20" customWidth="1"/>
    <col min="6" max="7" width="3.7109375" style="20" hidden="1" customWidth="1"/>
    <col min="8" max="8" width="14.7109375" style="20" hidden="1" customWidth="1"/>
    <col min="9" max="10" width="3.7109375" style="60" hidden="1" customWidth="1"/>
    <col min="11" max="11" width="20.7109375" style="60" customWidth="1"/>
    <col min="12" max="12" width="6.7109375" style="60" customWidth="1"/>
    <col min="13" max="14" width="6.7109375" style="20" customWidth="1"/>
    <col min="15" max="18" width="5.7109375" style="20" customWidth="1"/>
    <col min="19" max="19" width="5.7109375" style="20" hidden="1" customWidth="1"/>
    <col min="20" max="20" width="0.85546875" style="20" customWidth="1"/>
    <col min="21" max="21" width="14.7109375" style="20" customWidth="1"/>
    <col min="22" max="22" width="0.85546875" style="20" customWidth="1"/>
    <col min="23" max="23" width="2.7109375" style="20" customWidth="1"/>
    <col min="24" max="16384" width="0" style="20" hidden="1"/>
  </cols>
  <sheetData>
    <row r="1" spans="1:30" s="207" customFormat="1" ht="9.9499999999999993" customHeight="1" x14ac:dyDescent="0.2">
      <c r="A1" s="799"/>
      <c r="B1" s="201"/>
      <c r="C1" s="796" t="s">
        <v>2857</v>
      </c>
      <c r="D1" s="201"/>
      <c r="E1" s="162"/>
      <c r="F1" s="203" t="s">
        <v>2419</v>
      </c>
      <c r="G1" s="203" t="s">
        <v>2419</v>
      </c>
      <c r="H1" s="162" t="s">
        <v>1188</v>
      </c>
      <c r="I1" s="203" t="s">
        <v>2419</v>
      </c>
      <c r="J1" s="203" t="s">
        <v>2419</v>
      </c>
      <c r="K1" s="203"/>
      <c r="L1" s="203"/>
      <c r="M1" s="204"/>
      <c r="N1" s="203"/>
      <c r="O1" s="203"/>
      <c r="P1" s="203"/>
      <c r="Q1" s="203"/>
      <c r="R1" s="203"/>
      <c r="S1" s="203" t="s">
        <v>1188</v>
      </c>
      <c r="T1" s="203"/>
      <c r="U1" s="824">
        <v>42893.551108796295</v>
      </c>
      <c r="V1" s="203"/>
    </row>
    <row r="2" spans="1:30" s="150" customFormat="1" ht="6" customHeight="1" x14ac:dyDescent="0.2">
      <c r="A2" s="213"/>
      <c r="B2" s="1258"/>
      <c r="C2" s="1218" t="s">
        <v>2703</v>
      </c>
      <c r="D2" s="1259"/>
      <c r="E2" s="1258"/>
      <c r="F2" s="1260"/>
      <c r="G2" s="1262"/>
      <c r="H2" s="1261"/>
      <c r="I2" s="1260"/>
      <c r="J2" s="1262"/>
      <c r="K2" s="1260"/>
      <c r="L2" s="1262"/>
      <c r="M2" s="1261"/>
      <c r="N2" s="1261"/>
      <c r="O2" s="1261"/>
      <c r="P2" s="1261"/>
      <c r="Q2" s="1261"/>
      <c r="R2" s="1261"/>
      <c r="S2" s="1261"/>
      <c r="T2" s="1261"/>
      <c r="U2" s="1278"/>
      <c r="V2" s="1261"/>
    </row>
    <row r="3" spans="1:30" s="151" customFormat="1" ht="17.100000000000001" customHeight="1" x14ac:dyDescent="0.2">
      <c r="A3" s="209"/>
      <c r="B3" s="1264"/>
      <c r="C3" s="1220" t="s">
        <v>2860</v>
      </c>
      <c r="D3" s="1265"/>
      <c r="E3" s="1264"/>
      <c r="F3" s="1266"/>
      <c r="G3" s="1268"/>
      <c r="H3" s="1267"/>
      <c r="I3" s="1266"/>
      <c r="J3" s="1268"/>
      <c r="K3" s="1266"/>
      <c r="L3" s="1268"/>
      <c r="M3" s="1267"/>
      <c r="N3" s="1267"/>
      <c r="O3" s="1267"/>
      <c r="P3" s="1267"/>
      <c r="Q3" s="1267"/>
      <c r="R3" s="1267"/>
      <c r="S3" s="1267"/>
      <c r="T3" s="1267"/>
      <c r="U3" s="1223" t="s">
        <v>2080</v>
      </c>
      <c r="V3" s="1267"/>
    </row>
    <row r="4" spans="1:30" s="146" customFormat="1" ht="15" customHeight="1" x14ac:dyDescent="0.2">
      <c r="A4" s="162"/>
      <c r="B4" s="1224"/>
      <c r="C4" s="1225" t="s">
        <v>2861</v>
      </c>
      <c r="D4" s="1226"/>
      <c r="E4" s="1227"/>
      <c r="F4" s="1269"/>
      <c r="G4" s="1271"/>
      <c r="H4" s="1270"/>
      <c r="I4" s="1269"/>
      <c r="J4" s="1271"/>
      <c r="K4" s="1272"/>
      <c r="L4" s="1272"/>
      <c r="M4" s="1269"/>
      <c r="N4" s="1269"/>
      <c r="O4" s="1269"/>
      <c r="P4" s="1269"/>
      <c r="Q4" s="1269"/>
      <c r="R4" s="1269"/>
      <c r="S4" s="1269"/>
      <c r="T4" s="1269"/>
      <c r="U4" s="1229" t="s">
        <v>2038</v>
      </c>
      <c r="V4" s="1272"/>
      <c r="AD4" s="188"/>
    </row>
    <row r="5" spans="1:30" s="146" customFormat="1" ht="11.1" customHeight="1" x14ac:dyDescent="0.2">
      <c r="A5" s="162"/>
      <c r="B5" s="1227"/>
      <c r="C5" s="1230" t="s">
        <v>2862</v>
      </c>
      <c r="D5" s="1227"/>
      <c r="E5" s="1227"/>
      <c r="F5" s="1270"/>
      <c r="G5" s="1273"/>
      <c r="H5" s="1270"/>
      <c r="I5" s="1270"/>
      <c r="J5" s="1270"/>
      <c r="K5" s="1270"/>
      <c r="L5" s="1270"/>
      <c r="M5" s="1279"/>
      <c r="N5" s="1269"/>
      <c r="O5" s="1269"/>
      <c r="P5" s="1269"/>
      <c r="Q5" s="1269"/>
      <c r="R5" s="1269"/>
      <c r="S5" s="1269"/>
      <c r="T5" s="1269"/>
      <c r="U5" s="1233" t="s">
        <v>2863</v>
      </c>
      <c r="V5" s="1272"/>
      <c r="AD5" s="133"/>
    </row>
    <row r="6" spans="1:30" s="166" customFormat="1" ht="17.100000000000001" hidden="1" customHeight="1" x14ac:dyDescent="0.2">
      <c r="A6" s="209"/>
      <c r="B6" s="1264"/>
      <c r="C6" s="1220" t="s">
        <v>2864</v>
      </c>
      <c r="D6" s="1265"/>
      <c r="E6" s="1264"/>
      <c r="F6" s="1266"/>
      <c r="G6" s="1280"/>
      <c r="H6" s="1267"/>
      <c r="I6" s="1266"/>
      <c r="J6" s="1274"/>
      <c r="K6" s="1266"/>
      <c r="L6" s="1268"/>
      <c r="M6" s="1267"/>
      <c r="N6" s="1267"/>
      <c r="O6" s="1267"/>
      <c r="P6" s="1267"/>
      <c r="Q6" s="1267"/>
      <c r="R6" s="1267"/>
      <c r="S6" s="1267"/>
      <c r="T6" s="1267"/>
      <c r="U6" s="1223" t="s">
        <v>2081</v>
      </c>
      <c r="V6" s="1267"/>
    </row>
    <row r="7" spans="1:30" s="167" customFormat="1" ht="15" hidden="1" customHeight="1" x14ac:dyDescent="0.2">
      <c r="A7" s="162"/>
      <c r="B7" s="1224"/>
      <c r="C7" s="1225" t="s">
        <v>2865</v>
      </c>
      <c r="D7" s="1226"/>
      <c r="E7" s="1227"/>
      <c r="F7" s="1269"/>
      <c r="G7" s="1281"/>
      <c r="H7" s="1270"/>
      <c r="I7" s="1269"/>
      <c r="J7" s="1271"/>
      <c r="K7" s="1272"/>
      <c r="L7" s="1272"/>
      <c r="M7" s="1269"/>
      <c r="N7" s="1269"/>
      <c r="O7" s="1269"/>
      <c r="P7" s="1269"/>
      <c r="Q7" s="1269"/>
      <c r="R7" s="1269"/>
      <c r="S7" s="1269"/>
      <c r="T7" s="1269"/>
      <c r="U7" s="1229"/>
      <c r="V7" s="1272"/>
      <c r="AD7" s="191"/>
    </row>
    <row r="8" spans="1:30" s="167" customFormat="1" ht="11.1" hidden="1" customHeight="1" x14ac:dyDescent="0.2">
      <c r="A8" s="162"/>
      <c r="B8" s="1227"/>
      <c r="C8" s="1230" t="s">
        <v>2866</v>
      </c>
      <c r="D8" s="1227"/>
      <c r="E8" s="1227"/>
      <c r="F8" s="1270"/>
      <c r="G8" s="1273"/>
      <c r="H8" s="1270"/>
      <c r="I8" s="1270"/>
      <c r="J8" s="1270"/>
      <c r="K8" s="1270"/>
      <c r="L8" s="1270"/>
      <c r="M8" s="1279"/>
      <c r="N8" s="1269"/>
      <c r="O8" s="1269"/>
      <c r="P8" s="1269"/>
      <c r="Q8" s="1269"/>
      <c r="R8" s="1269"/>
      <c r="S8" s="1269"/>
      <c r="T8" s="1269"/>
      <c r="U8" s="1233" t="s">
        <v>2867</v>
      </c>
      <c r="V8" s="1272"/>
      <c r="AD8" s="168"/>
    </row>
    <row r="9" spans="1:30" s="168" customFormat="1" ht="3.95" customHeight="1" x14ac:dyDescent="0.2">
      <c r="A9" s="131"/>
      <c r="B9" s="1221"/>
      <c r="C9" s="1221"/>
      <c r="D9" s="1219"/>
      <c r="E9" s="1219"/>
      <c r="F9" s="1275"/>
      <c r="G9" s="1275"/>
      <c r="H9" s="1275"/>
      <c r="I9" s="1275"/>
      <c r="J9" s="1275"/>
      <c r="K9" s="1275"/>
      <c r="L9" s="1275"/>
      <c r="M9" s="1282"/>
      <c r="N9" s="1276"/>
      <c r="O9" s="1277"/>
      <c r="P9" s="1277"/>
      <c r="Q9" s="1277"/>
      <c r="R9" s="1277"/>
      <c r="S9" s="1277"/>
      <c r="T9" s="1277"/>
      <c r="U9" s="1277"/>
      <c r="V9" s="1277"/>
    </row>
    <row r="10" spans="1:30" s="4" customFormat="1" ht="5.0999999999999996" customHeight="1" x14ac:dyDescent="0.2">
      <c r="A10" s="224"/>
      <c r="B10" s="227"/>
      <c r="C10" s="197"/>
      <c r="D10" s="227"/>
      <c r="E10" s="227"/>
      <c r="F10" s="227"/>
      <c r="G10" s="227"/>
      <c r="H10" s="227"/>
      <c r="I10" s="233"/>
      <c r="J10" s="233"/>
      <c r="K10" s="233"/>
      <c r="L10" s="233"/>
      <c r="M10" s="228"/>
      <c r="N10" s="228"/>
      <c r="O10" s="228"/>
      <c r="P10" s="228"/>
      <c r="Q10" s="228"/>
      <c r="R10" s="260"/>
      <c r="S10" s="227"/>
      <c r="T10" s="227"/>
      <c r="U10" s="227"/>
      <c r="V10" s="227"/>
    </row>
    <row r="11" spans="1:30" s="4" customFormat="1" ht="12" customHeight="1" x14ac:dyDescent="0.2">
      <c r="A11" s="224"/>
      <c r="B11" s="227"/>
      <c r="C11" s="197"/>
      <c r="D11" s="227"/>
      <c r="E11" s="194" t="s">
        <v>250</v>
      </c>
      <c r="F11" s="193"/>
      <c r="G11" s="193"/>
      <c r="H11" s="194"/>
      <c r="I11" s="195"/>
      <c r="J11" s="195"/>
      <c r="K11" s="233"/>
      <c r="L11" s="233"/>
      <c r="M11" s="228"/>
      <c r="N11" s="228"/>
      <c r="O11" s="228"/>
      <c r="P11" s="228"/>
      <c r="Q11" s="228"/>
      <c r="R11" s="260"/>
      <c r="S11" s="227"/>
      <c r="T11" s="227"/>
      <c r="U11" s="227"/>
      <c r="V11" s="227"/>
    </row>
    <row r="12" spans="1:30" s="2" customFormat="1" ht="11.1" customHeight="1" x14ac:dyDescent="0.2">
      <c r="A12" s="95"/>
      <c r="B12" s="227"/>
      <c r="C12" s="197"/>
      <c r="D12" s="227"/>
      <c r="E12" s="194"/>
      <c r="F12" s="194"/>
      <c r="G12" s="194"/>
      <c r="H12" s="194"/>
      <c r="I12" s="195"/>
      <c r="J12" s="195"/>
      <c r="K12" s="233"/>
      <c r="L12" s="195"/>
      <c r="M12" s="193"/>
      <c r="N12" s="193"/>
      <c r="O12" s="193"/>
      <c r="P12" s="193"/>
      <c r="Q12" s="193"/>
      <c r="R12" s="195"/>
      <c r="S12" s="193"/>
      <c r="T12" s="195"/>
      <c r="U12" s="57">
        <v>1</v>
      </c>
      <c r="V12" s="227"/>
    </row>
    <row r="13" spans="1:30" s="2" customFormat="1" ht="11.1" customHeight="1" x14ac:dyDescent="0.2">
      <c r="A13" s="95"/>
      <c r="B13" s="227"/>
      <c r="C13" s="197"/>
      <c r="D13" s="227"/>
      <c r="E13" s="313" t="s">
        <v>2687</v>
      </c>
      <c r="F13" s="193"/>
      <c r="G13" s="193"/>
      <c r="H13" s="236"/>
      <c r="I13" s="195"/>
      <c r="J13" s="195"/>
      <c r="K13" s="233"/>
      <c r="L13" s="195"/>
      <c r="M13" s="193"/>
      <c r="N13" s="193"/>
      <c r="O13" s="193"/>
      <c r="P13" s="193"/>
      <c r="Q13" s="193"/>
      <c r="R13" s="195"/>
      <c r="S13" s="193"/>
      <c r="T13" s="195"/>
      <c r="U13" s="58" t="s">
        <v>1476</v>
      </c>
      <c r="V13" s="227"/>
    </row>
    <row r="14" spans="1:30" s="2" customFormat="1" ht="12" customHeight="1" x14ac:dyDescent="0.2">
      <c r="A14" s="95"/>
      <c r="B14" s="227"/>
      <c r="C14" s="197" t="s">
        <v>1980</v>
      </c>
      <c r="D14" s="227"/>
      <c r="E14" s="314" t="s">
        <v>705</v>
      </c>
      <c r="F14" s="193"/>
      <c r="G14" s="193"/>
      <c r="H14" s="314"/>
      <c r="I14" s="193"/>
      <c r="J14" s="193"/>
      <c r="K14" s="227"/>
      <c r="L14" s="193"/>
      <c r="M14" s="195"/>
      <c r="N14" s="193"/>
      <c r="O14" s="193"/>
      <c r="P14" s="193"/>
      <c r="Q14" s="193"/>
      <c r="R14" s="195"/>
      <c r="S14" s="193"/>
      <c r="T14" s="195" t="s">
        <v>1625</v>
      </c>
      <c r="U14" s="563"/>
      <c r="V14" s="227"/>
    </row>
    <row r="15" spans="1:30" s="2" customFormat="1" ht="12" customHeight="1" x14ac:dyDescent="0.2">
      <c r="A15" s="95"/>
      <c r="B15" s="227"/>
      <c r="C15" s="197" t="s">
        <v>1981</v>
      </c>
      <c r="D15" s="227"/>
      <c r="E15" s="314" t="s">
        <v>2685</v>
      </c>
      <c r="F15" s="193"/>
      <c r="G15" s="193"/>
      <c r="H15" s="314" t="s">
        <v>2023</v>
      </c>
      <c r="I15" s="193"/>
      <c r="J15" s="193"/>
      <c r="K15" s="227"/>
      <c r="L15" s="193"/>
      <c r="M15" s="195"/>
      <c r="N15" s="193"/>
      <c r="O15" s="193"/>
      <c r="P15" s="193"/>
      <c r="Q15" s="193"/>
      <c r="R15" s="195"/>
      <c r="S15" s="193"/>
      <c r="T15" s="195" t="s">
        <v>1625</v>
      </c>
      <c r="U15" s="564"/>
      <c r="V15" s="227"/>
    </row>
    <row r="16" spans="1:30" s="2" customFormat="1" ht="12" customHeight="1" x14ac:dyDescent="0.2">
      <c r="A16" s="95"/>
      <c r="B16" s="227"/>
      <c r="C16" s="197"/>
      <c r="D16" s="227"/>
      <c r="E16" s="313" t="s">
        <v>1092</v>
      </c>
      <c r="F16" s="193"/>
      <c r="G16" s="193"/>
      <c r="H16" s="236"/>
      <c r="I16" s="193"/>
      <c r="J16" s="193"/>
      <c r="K16" s="227"/>
      <c r="L16" s="193"/>
      <c r="M16" s="195"/>
      <c r="N16" s="193"/>
      <c r="O16" s="193"/>
      <c r="P16" s="193"/>
      <c r="Q16" s="193"/>
      <c r="R16" s="195"/>
      <c r="S16" s="193"/>
      <c r="T16" s="195"/>
      <c r="U16" s="438"/>
      <c r="V16" s="227"/>
    </row>
    <row r="17" spans="1:22" s="2" customFormat="1" ht="12" customHeight="1" x14ac:dyDescent="0.2">
      <c r="A17" s="95"/>
      <c r="B17" s="227"/>
      <c r="C17" s="197" t="s">
        <v>900</v>
      </c>
      <c r="D17" s="227"/>
      <c r="E17" s="314" t="s">
        <v>705</v>
      </c>
      <c r="F17" s="193"/>
      <c r="G17" s="193"/>
      <c r="H17" s="314"/>
      <c r="I17" s="193"/>
      <c r="J17" s="193"/>
      <c r="K17" s="227"/>
      <c r="L17" s="193"/>
      <c r="M17" s="195"/>
      <c r="N17" s="193"/>
      <c r="O17" s="193"/>
      <c r="P17" s="193"/>
      <c r="Q17" s="193"/>
      <c r="R17" s="195"/>
      <c r="S17" s="193"/>
      <c r="T17" s="195" t="s">
        <v>1625</v>
      </c>
      <c r="U17" s="563"/>
      <c r="V17" s="227"/>
    </row>
    <row r="18" spans="1:22" s="2" customFormat="1" ht="12" customHeight="1" x14ac:dyDescent="0.2">
      <c r="A18" s="95"/>
      <c r="B18" s="227"/>
      <c r="C18" s="197" t="s">
        <v>901</v>
      </c>
      <c r="D18" s="227"/>
      <c r="E18" s="314" t="s">
        <v>2688</v>
      </c>
      <c r="F18" s="193"/>
      <c r="G18" s="193"/>
      <c r="H18" s="314" t="s">
        <v>996</v>
      </c>
      <c r="I18" s="193"/>
      <c r="J18" s="193"/>
      <c r="K18" s="110"/>
      <c r="L18" s="193" t="s">
        <v>503</v>
      </c>
      <c r="M18" s="195"/>
      <c r="N18" s="193"/>
      <c r="O18" s="193"/>
      <c r="P18" s="193"/>
      <c r="Q18" s="193"/>
      <c r="R18" s="195"/>
      <c r="S18" s="193"/>
      <c r="T18" s="195" t="s">
        <v>1625</v>
      </c>
      <c r="U18" s="104"/>
      <c r="V18" s="227"/>
    </row>
    <row r="19" spans="1:22" s="2" customFormat="1" ht="12" customHeight="1" x14ac:dyDescent="0.2">
      <c r="A19" s="95"/>
      <c r="B19" s="227"/>
      <c r="C19" s="197" t="s">
        <v>902</v>
      </c>
      <c r="D19" s="227"/>
      <c r="E19" s="314" t="s">
        <v>705</v>
      </c>
      <c r="F19" s="193"/>
      <c r="G19" s="193"/>
      <c r="H19" s="314"/>
      <c r="I19" s="193"/>
      <c r="J19" s="193"/>
      <c r="K19" s="227"/>
      <c r="L19" s="193"/>
      <c r="M19" s="195"/>
      <c r="N19" s="193"/>
      <c r="O19" s="193"/>
      <c r="P19" s="193"/>
      <c r="Q19" s="193"/>
      <c r="R19" s="195"/>
      <c r="S19" s="193"/>
      <c r="T19" s="195" t="s">
        <v>1625</v>
      </c>
      <c r="U19" s="563"/>
      <c r="V19" s="227"/>
    </row>
    <row r="20" spans="1:22" s="2" customFormat="1" ht="12" customHeight="1" x14ac:dyDescent="0.2">
      <c r="A20" s="95"/>
      <c r="B20" s="227"/>
      <c r="C20" s="197" t="s">
        <v>2686</v>
      </c>
      <c r="D20" s="227"/>
      <c r="E20" s="314" t="s">
        <v>2688</v>
      </c>
      <c r="F20" s="193"/>
      <c r="G20" s="193"/>
      <c r="H20" s="314" t="s">
        <v>996</v>
      </c>
      <c r="I20" s="193"/>
      <c r="J20" s="193"/>
      <c r="K20" s="110"/>
      <c r="L20" s="193" t="s">
        <v>503</v>
      </c>
      <c r="M20" s="195"/>
      <c r="N20" s="193"/>
      <c r="O20" s="193"/>
      <c r="P20" s="193"/>
      <c r="Q20" s="193"/>
      <c r="R20" s="195"/>
      <c r="S20" s="193"/>
      <c r="T20" s="195" t="s">
        <v>1625</v>
      </c>
      <c r="U20" s="104"/>
      <c r="V20" s="227"/>
    </row>
    <row r="21" spans="1:22" s="2" customFormat="1" ht="5.0999999999999996" customHeight="1" x14ac:dyDescent="0.2">
      <c r="A21" s="95"/>
      <c r="B21" s="293"/>
      <c r="C21" s="286"/>
      <c r="D21" s="293"/>
      <c r="E21" s="321"/>
      <c r="F21" s="321"/>
      <c r="G21" s="321"/>
      <c r="H21" s="321"/>
      <c r="I21" s="322"/>
      <c r="J21" s="322"/>
      <c r="K21" s="323"/>
      <c r="L21" s="322"/>
      <c r="M21" s="321"/>
      <c r="N21" s="321"/>
      <c r="O21" s="321"/>
      <c r="P21" s="321"/>
      <c r="Q21" s="321"/>
      <c r="R21" s="322"/>
      <c r="S21" s="321"/>
      <c r="T21" s="322"/>
      <c r="U21" s="350"/>
      <c r="V21" s="293"/>
    </row>
    <row r="22" spans="1:22" s="2" customFormat="1" ht="5.0999999999999996" customHeight="1" x14ac:dyDescent="0.2">
      <c r="A22" s="95"/>
      <c r="B22" s="302"/>
      <c r="C22" s="295"/>
      <c r="D22" s="302"/>
      <c r="E22" s="405"/>
      <c r="F22" s="405"/>
      <c r="G22" s="405"/>
      <c r="H22" s="405"/>
      <c r="I22" s="327"/>
      <c r="J22" s="327"/>
      <c r="K22" s="328"/>
      <c r="L22" s="327"/>
      <c r="M22" s="405"/>
      <c r="N22" s="405"/>
      <c r="O22" s="405"/>
      <c r="P22" s="405"/>
      <c r="Q22" s="405"/>
      <c r="R22" s="327"/>
      <c r="S22" s="405"/>
      <c r="T22" s="327"/>
      <c r="U22" s="410"/>
      <c r="V22" s="302"/>
    </row>
    <row r="23" spans="1:22" s="2" customFormat="1" ht="12" customHeight="1" x14ac:dyDescent="0.2">
      <c r="A23" s="95"/>
      <c r="B23" s="227"/>
      <c r="C23" s="197"/>
      <c r="D23" s="227"/>
      <c r="E23" s="194" t="s">
        <v>2407</v>
      </c>
      <c r="F23" s="194"/>
      <c r="G23" s="194"/>
      <c r="H23" s="194"/>
      <c r="I23" s="195"/>
      <c r="J23" s="195"/>
      <c r="K23" s="233"/>
      <c r="L23" s="195"/>
      <c r="M23" s="193"/>
      <c r="N23" s="193"/>
      <c r="O23" s="193"/>
      <c r="P23" s="193"/>
      <c r="Q23" s="193"/>
      <c r="R23" s="195"/>
      <c r="S23" s="193"/>
      <c r="T23" s="195"/>
      <c r="U23" s="556"/>
      <c r="V23" s="227"/>
    </row>
    <row r="24" spans="1:22" s="2" customFormat="1" ht="5.0999999999999996" customHeight="1" x14ac:dyDescent="0.2">
      <c r="A24" s="95"/>
      <c r="B24" s="227"/>
      <c r="C24" s="197"/>
      <c r="D24" s="227"/>
      <c r="E24" s="194"/>
      <c r="F24" s="194"/>
      <c r="G24" s="194"/>
      <c r="H24" s="194"/>
      <c r="I24" s="195"/>
      <c r="J24" s="195"/>
      <c r="K24" s="233"/>
      <c r="L24" s="195"/>
      <c r="M24" s="193"/>
      <c r="N24" s="193"/>
      <c r="O24" s="193"/>
      <c r="P24" s="193"/>
      <c r="Q24" s="193"/>
      <c r="R24" s="195"/>
      <c r="S24" s="193"/>
      <c r="T24" s="195"/>
      <c r="U24" s="556"/>
      <c r="V24" s="227"/>
    </row>
    <row r="25" spans="1:22" s="2" customFormat="1" ht="12" customHeight="1" x14ac:dyDescent="0.2">
      <c r="A25" s="95"/>
      <c r="B25" s="227"/>
      <c r="C25" s="197" t="s">
        <v>903</v>
      </c>
      <c r="D25" s="227"/>
      <c r="E25" s="236" t="s">
        <v>2317</v>
      </c>
      <c r="F25" s="193"/>
      <c r="G25" s="193"/>
      <c r="H25" s="236"/>
      <c r="I25" s="195"/>
      <c r="J25" s="195"/>
      <c r="K25" s="233"/>
      <c r="L25" s="195"/>
      <c r="M25" s="193"/>
      <c r="N25" s="193"/>
      <c r="O25" s="193"/>
      <c r="P25" s="193"/>
      <c r="Q25" s="193"/>
      <c r="R25" s="195"/>
      <c r="S25" s="193"/>
      <c r="T25" s="195" t="s">
        <v>1625</v>
      </c>
      <c r="U25" s="111"/>
      <c r="V25" s="227"/>
    </row>
    <row r="26" spans="1:22" s="2" customFormat="1" ht="12" customHeight="1" x14ac:dyDescent="0.2">
      <c r="A26" s="95"/>
      <c r="B26" s="227"/>
      <c r="C26" s="197"/>
      <c r="D26" s="227"/>
      <c r="E26" s="236" t="s">
        <v>504</v>
      </c>
      <c r="F26" s="193"/>
      <c r="G26" s="193"/>
      <c r="H26" s="236"/>
      <c r="I26" s="195"/>
      <c r="J26" s="195"/>
      <c r="K26" s="233"/>
      <c r="L26" s="195"/>
      <c r="M26" s="193"/>
      <c r="N26" s="193"/>
      <c r="O26" s="193"/>
      <c r="P26" s="193"/>
      <c r="Q26" s="193"/>
      <c r="R26" s="195"/>
      <c r="S26" s="193"/>
      <c r="T26" s="195"/>
      <c r="U26" s="394"/>
      <c r="V26" s="227"/>
    </row>
    <row r="27" spans="1:22" s="2" customFormat="1" ht="12" customHeight="1" x14ac:dyDescent="0.2">
      <c r="A27" s="95"/>
      <c r="B27" s="227"/>
      <c r="C27" s="197" t="s">
        <v>904</v>
      </c>
      <c r="D27" s="227"/>
      <c r="E27" s="236" t="s">
        <v>1308</v>
      </c>
      <c r="F27" s="193"/>
      <c r="G27" s="193"/>
      <c r="H27" s="236"/>
      <c r="I27" s="195"/>
      <c r="J27" s="195"/>
      <c r="K27" s="233"/>
      <c r="L27" s="195"/>
      <c r="M27" s="193"/>
      <c r="N27" s="193"/>
      <c r="O27" s="193"/>
      <c r="P27" s="193"/>
      <c r="Q27" s="193"/>
      <c r="R27" s="195"/>
      <c r="S27" s="193"/>
      <c r="T27" s="195" t="s">
        <v>1625</v>
      </c>
      <c r="U27" s="111"/>
      <c r="V27" s="227"/>
    </row>
    <row r="28" spans="1:22" s="2" customFormat="1" ht="12" customHeight="1" x14ac:dyDescent="0.2">
      <c r="A28" s="95"/>
      <c r="B28" s="227"/>
      <c r="C28" s="197" t="s">
        <v>905</v>
      </c>
      <c r="D28" s="227"/>
      <c r="E28" s="236" t="s">
        <v>722</v>
      </c>
      <c r="F28" s="193"/>
      <c r="G28" s="193"/>
      <c r="H28" s="236"/>
      <c r="I28" s="195"/>
      <c r="J28" s="195"/>
      <c r="K28" s="233"/>
      <c r="L28" s="195"/>
      <c r="M28" s="193"/>
      <c r="N28" s="193"/>
      <c r="O28" s="193"/>
      <c r="P28" s="193"/>
      <c r="Q28" s="193"/>
      <c r="R28" s="195"/>
      <c r="S28" s="193"/>
      <c r="T28" s="195" t="s">
        <v>1625</v>
      </c>
      <c r="U28" s="111"/>
      <c r="V28" s="227"/>
    </row>
    <row r="29" spans="1:22" s="2" customFormat="1" ht="5.0999999999999996" customHeight="1" x14ac:dyDescent="0.2">
      <c r="A29" s="95"/>
      <c r="B29" s="293"/>
      <c r="C29" s="286"/>
      <c r="D29" s="293"/>
      <c r="E29" s="321"/>
      <c r="F29" s="321"/>
      <c r="G29" s="321"/>
      <c r="H29" s="321"/>
      <c r="I29" s="322"/>
      <c r="J29" s="322"/>
      <c r="K29" s="323"/>
      <c r="L29" s="322"/>
      <c r="M29" s="321"/>
      <c r="N29" s="321"/>
      <c r="O29" s="321"/>
      <c r="P29" s="321"/>
      <c r="Q29" s="321"/>
      <c r="R29" s="322"/>
      <c r="S29" s="321"/>
      <c r="T29" s="322"/>
      <c r="U29" s="350"/>
      <c r="V29" s="293"/>
    </row>
    <row r="30" spans="1:22" s="2" customFormat="1" ht="5.0999999999999996" customHeight="1" x14ac:dyDescent="0.2">
      <c r="A30" s="95"/>
      <c r="B30" s="302"/>
      <c r="C30" s="295"/>
      <c r="D30" s="302"/>
      <c r="E30" s="405"/>
      <c r="F30" s="405"/>
      <c r="G30" s="405"/>
      <c r="H30" s="405"/>
      <c r="I30" s="327"/>
      <c r="J30" s="327"/>
      <c r="K30" s="328"/>
      <c r="L30" s="327"/>
      <c r="M30" s="405"/>
      <c r="N30" s="405"/>
      <c r="O30" s="405"/>
      <c r="P30" s="405"/>
      <c r="Q30" s="405"/>
      <c r="R30" s="327"/>
      <c r="S30" s="405"/>
      <c r="T30" s="327"/>
      <c r="U30" s="410"/>
      <c r="V30" s="302"/>
    </row>
    <row r="31" spans="1:22" s="2" customFormat="1" ht="12" customHeight="1" x14ac:dyDescent="0.2">
      <c r="A31" s="95"/>
      <c r="B31" s="227"/>
      <c r="C31" s="197"/>
      <c r="D31" s="227"/>
      <c r="E31" s="194" t="s">
        <v>2408</v>
      </c>
      <c r="F31" s="194"/>
      <c r="G31" s="194"/>
      <c r="H31" s="194"/>
      <c r="I31" s="195"/>
      <c r="J31" s="195"/>
      <c r="K31" s="233"/>
      <c r="L31" s="195"/>
      <c r="M31" s="193"/>
      <c r="N31" s="193"/>
      <c r="O31" s="193"/>
      <c r="P31" s="193"/>
      <c r="Q31" s="193"/>
      <c r="R31" s="195"/>
      <c r="S31" s="193"/>
      <c r="T31" s="195"/>
      <c r="U31" s="394"/>
      <c r="V31" s="227"/>
    </row>
    <row r="32" spans="1:22" s="2" customFormat="1" ht="5.0999999999999996" customHeight="1" x14ac:dyDescent="0.2">
      <c r="A32" s="95"/>
      <c r="B32" s="227"/>
      <c r="C32" s="197"/>
      <c r="D32" s="227"/>
      <c r="E32" s="194"/>
      <c r="F32" s="194"/>
      <c r="G32" s="194"/>
      <c r="H32" s="194"/>
      <c r="I32" s="195"/>
      <c r="J32" s="195"/>
      <c r="K32" s="233"/>
      <c r="L32" s="195"/>
      <c r="M32" s="193"/>
      <c r="N32" s="193"/>
      <c r="O32" s="193"/>
      <c r="P32" s="193"/>
      <c r="Q32" s="193"/>
      <c r="R32" s="195"/>
      <c r="S32" s="193"/>
      <c r="T32" s="195"/>
      <c r="U32" s="556"/>
      <c r="V32" s="227"/>
    </row>
    <row r="33" spans="1:22" s="2" customFormat="1" ht="12" customHeight="1" x14ac:dyDescent="0.2">
      <c r="A33" s="95"/>
      <c r="B33" s="227"/>
      <c r="C33" s="197" t="s">
        <v>920</v>
      </c>
      <c r="D33" s="227"/>
      <c r="E33" s="236" t="s">
        <v>695</v>
      </c>
      <c r="F33" s="193"/>
      <c r="G33" s="193"/>
      <c r="H33" s="236"/>
      <c r="I33" s="195"/>
      <c r="J33" s="195"/>
      <c r="K33" s="233"/>
      <c r="L33" s="195"/>
      <c r="M33" s="193"/>
      <c r="N33" s="193"/>
      <c r="O33" s="193"/>
      <c r="P33" s="193"/>
      <c r="Q33" s="193"/>
      <c r="R33" s="195"/>
      <c r="S33" s="193"/>
      <c r="T33" s="195" t="s">
        <v>1625</v>
      </c>
      <c r="U33" s="111"/>
      <c r="V33" s="227"/>
    </row>
    <row r="34" spans="1:22" s="2" customFormat="1" ht="5.0999999999999996" customHeight="1" x14ac:dyDescent="0.2">
      <c r="A34" s="95"/>
      <c r="B34" s="227"/>
      <c r="C34" s="197"/>
      <c r="D34" s="227"/>
      <c r="E34" s="193"/>
      <c r="F34" s="193"/>
      <c r="G34" s="193"/>
      <c r="H34" s="193"/>
      <c r="I34" s="195"/>
      <c r="J34" s="195"/>
      <c r="K34" s="233"/>
      <c r="L34" s="195"/>
      <c r="M34" s="193"/>
      <c r="N34" s="193"/>
      <c r="O34" s="193"/>
      <c r="P34" s="193"/>
      <c r="Q34" s="193"/>
      <c r="R34" s="195"/>
      <c r="S34" s="193"/>
      <c r="T34" s="195"/>
      <c r="U34" s="394"/>
      <c r="V34" s="227"/>
    </row>
    <row r="35" spans="1:22" s="2" customFormat="1" ht="12" customHeight="1" x14ac:dyDescent="0.2">
      <c r="A35" s="95"/>
      <c r="B35" s="227"/>
      <c r="C35" s="197"/>
      <c r="D35" s="227"/>
      <c r="E35" s="313" t="s">
        <v>302</v>
      </c>
      <c r="F35" s="194"/>
      <c r="G35" s="193"/>
      <c r="H35" s="313"/>
      <c r="I35" s="195"/>
      <c r="J35" s="195"/>
      <c r="K35" s="233"/>
      <c r="L35" s="195"/>
      <c r="M35" s="193"/>
      <c r="N35" s="193"/>
      <c r="O35" s="193"/>
      <c r="P35" s="193"/>
      <c r="Q35" s="193"/>
      <c r="R35" s="195"/>
      <c r="S35" s="193"/>
      <c r="T35" s="195"/>
      <c r="U35" s="394"/>
      <c r="V35" s="227"/>
    </row>
    <row r="36" spans="1:22" s="2" customFormat="1" ht="12" customHeight="1" x14ac:dyDescent="0.2">
      <c r="A36" s="95"/>
      <c r="B36" s="227"/>
      <c r="C36" s="197" t="s">
        <v>838</v>
      </c>
      <c r="D36" s="227"/>
      <c r="E36" s="314" t="s">
        <v>545</v>
      </c>
      <c r="F36" s="193"/>
      <c r="G36" s="193"/>
      <c r="H36" s="314"/>
      <c r="I36" s="195"/>
      <c r="J36" s="195"/>
      <c r="K36" s="233"/>
      <c r="L36" s="195"/>
      <c r="M36" s="193"/>
      <c r="N36" s="193"/>
      <c r="O36" s="193"/>
      <c r="P36" s="193"/>
      <c r="Q36" s="193"/>
      <c r="R36" s="195"/>
      <c r="S36" s="193"/>
      <c r="T36" s="195" t="s">
        <v>1625</v>
      </c>
      <c r="U36" s="111"/>
      <c r="V36" s="227"/>
    </row>
    <row r="37" spans="1:22" s="2" customFormat="1" ht="12" customHeight="1" x14ac:dyDescent="0.2">
      <c r="A37" s="95"/>
      <c r="B37" s="227"/>
      <c r="C37" s="197" t="s">
        <v>437</v>
      </c>
      <c r="D37" s="227"/>
      <c r="E37" s="314" t="s">
        <v>390</v>
      </c>
      <c r="F37" s="193"/>
      <c r="G37" s="193"/>
      <c r="H37" s="314"/>
      <c r="I37" s="195"/>
      <c r="J37" s="195"/>
      <c r="K37" s="233"/>
      <c r="L37" s="195"/>
      <c r="M37" s="193"/>
      <c r="N37" s="193"/>
      <c r="O37" s="193"/>
      <c r="P37" s="193"/>
      <c r="Q37" s="193"/>
      <c r="R37" s="195"/>
      <c r="S37" s="193"/>
      <c r="T37" s="195" t="s">
        <v>1625</v>
      </c>
      <c r="U37" s="111"/>
      <c r="V37" s="227"/>
    </row>
    <row r="38" spans="1:22" s="2" customFormat="1" x14ac:dyDescent="0.2">
      <c r="A38" s="95"/>
      <c r="B38" s="227"/>
      <c r="C38" s="240" t="s">
        <v>280</v>
      </c>
      <c r="D38" s="227"/>
      <c r="E38" s="193"/>
      <c r="F38" s="193"/>
      <c r="G38" s="193"/>
      <c r="H38" s="193"/>
      <c r="I38" s="195"/>
      <c r="J38" s="195"/>
      <c r="K38" s="233"/>
      <c r="L38" s="195"/>
      <c r="M38" s="193"/>
      <c r="N38" s="193"/>
      <c r="O38" s="193"/>
      <c r="P38" s="193"/>
      <c r="Q38" s="193"/>
      <c r="R38" s="196" t="s">
        <v>796</v>
      </c>
      <c r="S38" s="193"/>
      <c r="T38" s="195" t="s">
        <v>1625</v>
      </c>
      <c r="U38" s="334">
        <v>0</v>
      </c>
      <c r="V38" s="227"/>
    </row>
    <row r="39" spans="1:22" s="2" customFormat="1" ht="5.0999999999999996" customHeight="1" x14ac:dyDescent="0.2">
      <c r="A39" s="95"/>
      <c r="B39" s="227"/>
      <c r="C39" s="197"/>
      <c r="D39" s="227"/>
      <c r="E39" s="193"/>
      <c r="F39" s="193"/>
      <c r="G39" s="193"/>
      <c r="H39" s="193"/>
      <c r="I39" s="195"/>
      <c r="J39" s="195"/>
      <c r="K39" s="233"/>
      <c r="L39" s="195"/>
      <c r="M39" s="193"/>
      <c r="N39" s="193"/>
      <c r="O39" s="193"/>
      <c r="P39" s="193"/>
      <c r="Q39" s="193"/>
      <c r="R39" s="195"/>
      <c r="S39" s="193"/>
      <c r="T39" s="195"/>
      <c r="U39" s="394"/>
      <c r="V39" s="227"/>
    </row>
    <row r="40" spans="1:22" s="2" customFormat="1" ht="12" customHeight="1" x14ac:dyDescent="0.2">
      <c r="A40" s="95"/>
      <c r="B40" s="227"/>
      <c r="C40" s="197" t="s">
        <v>887</v>
      </c>
      <c r="D40" s="227"/>
      <c r="E40" s="236" t="s">
        <v>783</v>
      </c>
      <c r="F40" s="193"/>
      <c r="G40" s="193"/>
      <c r="H40" s="236"/>
      <c r="I40" s="195"/>
      <c r="J40" s="195"/>
      <c r="K40" s="233"/>
      <c r="L40" s="195"/>
      <c r="M40" s="193"/>
      <c r="N40" s="193"/>
      <c r="O40" s="193"/>
      <c r="P40" s="193"/>
      <c r="Q40" s="193"/>
      <c r="R40" s="195"/>
      <c r="S40" s="193"/>
      <c r="T40" s="195" t="s">
        <v>1625</v>
      </c>
      <c r="U40" s="111"/>
      <c r="V40" s="227"/>
    </row>
    <row r="41" spans="1:22" s="2" customFormat="1" ht="12" customHeight="1" x14ac:dyDescent="0.2">
      <c r="A41" s="95"/>
      <c r="B41" s="227"/>
      <c r="C41" s="197" t="s">
        <v>888</v>
      </c>
      <c r="D41" s="227"/>
      <c r="E41" s="236" t="s">
        <v>2707</v>
      </c>
      <c r="F41" s="193"/>
      <c r="G41" s="193"/>
      <c r="H41" s="236"/>
      <c r="I41" s="195"/>
      <c r="J41" s="195"/>
      <c r="K41" s="233"/>
      <c r="L41" s="195"/>
      <c r="M41" s="193"/>
      <c r="N41" s="193"/>
      <c r="O41" s="193"/>
      <c r="P41" s="193"/>
      <c r="Q41" s="193"/>
      <c r="R41" s="195"/>
      <c r="S41" s="193"/>
      <c r="T41" s="195" t="s">
        <v>1625</v>
      </c>
      <c r="U41" s="111"/>
      <c r="V41" s="227"/>
    </row>
    <row r="42" spans="1:22" s="2" customFormat="1" ht="5.0999999999999996" customHeight="1" x14ac:dyDescent="0.2">
      <c r="A42" s="95"/>
      <c r="B42" s="293"/>
      <c r="C42" s="286"/>
      <c r="D42" s="293"/>
      <c r="E42" s="321"/>
      <c r="F42" s="321"/>
      <c r="G42" s="321"/>
      <c r="H42" s="321"/>
      <c r="I42" s="322"/>
      <c r="J42" s="322"/>
      <c r="K42" s="323"/>
      <c r="L42" s="322"/>
      <c r="M42" s="321"/>
      <c r="N42" s="321"/>
      <c r="O42" s="321"/>
      <c r="P42" s="321"/>
      <c r="Q42" s="321"/>
      <c r="R42" s="322"/>
      <c r="S42" s="321"/>
      <c r="T42" s="322"/>
      <c r="U42" s="350"/>
      <c r="V42" s="293"/>
    </row>
    <row r="43" spans="1:22" s="2" customFormat="1" ht="5.0999999999999996" customHeight="1" x14ac:dyDescent="0.2">
      <c r="A43" s="95"/>
      <c r="B43" s="302"/>
      <c r="C43" s="295"/>
      <c r="D43" s="302"/>
      <c r="E43" s="405"/>
      <c r="F43" s="405"/>
      <c r="G43" s="405"/>
      <c r="H43" s="405"/>
      <c r="I43" s="327"/>
      <c r="J43" s="327"/>
      <c r="K43" s="328"/>
      <c r="L43" s="327"/>
      <c r="M43" s="405"/>
      <c r="N43" s="405"/>
      <c r="O43" s="405"/>
      <c r="P43" s="405"/>
      <c r="Q43" s="405"/>
      <c r="R43" s="327"/>
      <c r="S43" s="405"/>
      <c r="T43" s="327"/>
      <c r="U43" s="410"/>
      <c r="V43" s="302"/>
    </row>
    <row r="44" spans="1:22" s="2" customFormat="1" ht="12" customHeight="1" x14ac:dyDescent="0.2">
      <c r="A44" s="95"/>
      <c r="B44" s="227"/>
      <c r="C44" s="197"/>
      <c r="D44" s="227"/>
      <c r="E44" s="194" t="s">
        <v>2409</v>
      </c>
      <c r="F44" s="194"/>
      <c r="G44" s="194"/>
      <c r="H44" s="194"/>
      <c r="I44" s="195"/>
      <c r="J44" s="195"/>
      <c r="K44" s="233"/>
      <c r="L44" s="195"/>
      <c r="M44" s="193"/>
      <c r="N44" s="193"/>
      <c r="O44" s="193"/>
      <c r="P44" s="193"/>
      <c r="Q44" s="193"/>
      <c r="R44" s="195"/>
      <c r="S44" s="193"/>
      <c r="T44" s="195"/>
      <c r="U44" s="556"/>
      <c r="V44" s="227"/>
    </row>
    <row r="45" spans="1:22" s="2" customFormat="1" ht="5.0999999999999996" customHeight="1" x14ac:dyDescent="0.2">
      <c r="A45" s="95"/>
      <c r="B45" s="227"/>
      <c r="C45" s="197"/>
      <c r="D45" s="227"/>
      <c r="E45" s="194"/>
      <c r="F45" s="194"/>
      <c r="G45" s="194"/>
      <c r="H45" s="194"/>
      <c r="I45" s="195"/>
      <c r="J45" s="195"/>
      <c r="K45" s="233"/>
      <c r="L45" s="195"/>
      <c r="M45" s="193"/>
      <c r="N45" s="193"/>
      <c r="O45" s="193"/>
      <c r="P45" s="193"/>
      <c r="Q45" s="193"/>
      <c r="R45" s="195"/>
      <c r="S45" s="193"/>
      <c r="T45" s="195"/>
      <c r="U45" s="556"/>
      <c r="V45" s="227"/>
    </row>
    <row r="46" spans="1:22" s="2" customFormat="1" ht="12" customHeight="1" x14ac:dyDescent="0.2">
      <c r="A46" s="95"/>
      <c r="B46" s="227"/>
      <c r="C46" s="197" t="s">
        <v>889</v>
      </c>
      <c r="D46" s="227"/>
      <c r="E46" s="236" t="s">
        <v>113</v>
      </c>
      <c r="F46" s="193"/>
      <c r="G46" s="193"/>
      <c r="H46" s="236"/>
      <c r="I46" s="195"/>
      <c r="J46" s="195"/>
      <c r="K46" s="233"/>
      <c r="L46" s="195"/>
      <c r="M46" s="193"/>
      <c r="N46" s="193"/>
      <c r="O46" s="193"/>
      <c r="P46" s="193"/>
      <c r="Q46" s="193"/>
      <c r="R46" s="195"/>
      <c r="S46" s="193"/>
      <c r="T46" s="195" t="s">
        <v>1625</v>
      </c>
      <c r="U46" s="111"/>
      <c r="V46" s="227"/>
    </row>
    <row r="47" spans="1:22" s="2" customFormat="1" ht="12" customHeight="1" x14ac:dyDescent="0.2">
      <c r="A47" s="95"/>
      <c r="B47" s="227"/>
      <c r="C47" s="197" t="s">
        <v>1146</v>
      </c>
      <c r="D47" s="227"/>
      <c r="E47" s="236" t="s">
        <v>2172</v>
      </c>
      <c r="F47" s="193"/>
      <c r="G47" s="193"/>
      <c r="H47" s="236"/>
      <c r="I47" s="195"/>
      <c r="J47" s="195"/>
      <c r="K47" s="233"/>
      <c r="L47" s="195"/>
      <c r="M47" s="193"/>
      <c r="N47" s="193"/>
      <c r="O47" s="193"/>
      <c r="P47" s="193"/>
      <c r="Q47" s="193"/>
      <c r="R47" s="195"/>
      <c r="S47" s="193"/>
      <c r="T47" s="195" t="s">
        <v>1625</v>
      </c>
      <c r="U47" s="111"/>
      <c r="V47" s="227"/>
    </row>
    <row r="48" spans="1:22" s="2" customFormat="1" ht="12" customHeight="1" x14ac:dyDescent="0.2">
      <c r="A48" s="95"/>
      <c r="B48" s="227"/>
      <c r="C48" s="197" t="s">
        <v>1374</v>
      </c>
      <c r="D48" s="227"/>
      <c r="E48" s="236" t="s">
        <v>599</v>
      </c>
      <c r="F48" s="193"/>
      <c r="G48" s="193"/>
      <c r="H48" s="236"/>
      <c r="I48" s="195"/>
      <c r="J48" s="195"/>
      <c r="K48" s="233"/>
      <c r="L48" s="195"/>
      <c r="M48" s="193"/>
      <c r="N48" s="193"/>
      <c r="O48" s="193"/>
      <c r="P48" s="193"/>
      <c r="Q48" s="193"/>
      <c r="R48" s="195"/>
      <c r="S48" s="193"/>
      <c r="T48" s="195" t="s">
        <v>1625</v>
      </c>
      <c r="U48" s="111"/>
      <c r="V48" s="227"/>
    </row>
    <row r="49" spans="1:22" s="2" customFormat="1" ht="12" customHeight="1" x14ac:dyDescent="0.2">
      <c r="A49" s="95"/>
      <c r="B49" s="227"/>
      <c r="C49" s="197" t="s">
        <v>1510</v>
      </c>
      <c r="D49" s="227"/>
      <c r="E49" s="236" t="s">
        <v>2177</v>
      </c>
      <c r="F49" s="193"/>
      <c r="G49" s="193"/>
      <c r="H49" s="236"/>
      <c r="I49" s="195"/>
      <c r="J49" s="195"/>
      <c r="K49" s="233"/>
      <c r="L49" s="195"/>
      <c r="M49" s="193"/>
      <c r="N49" s="193"/>
      <c r="O49" s="193"/>
      <c r="P49" s="193"/>
      <c r="Q49" s="193"/>
      <c r="R49" s="195"/>
      <c r="S49" s="193"/>
      <c r="T49" s="195" t="s">
        <v>1625</v>
      </c>
      <c r="U49" s="111"/>
      <c r="V49" s="227"/>
    </row>
    <row r="50" spans="1:22" s="2" customFormat="1" ht="12" customHeight="1" x14ac:dyDescent="0.2">
      <c r="A50" s="95"/>
      <c r="B50" s="227"/>
      <c r="C50" s="197" t="s">
        <v>1377</v>
      </c>
      <c r="D50" s="227"/>
      <c r="E50" s="236" t="s">
        <v>1369</v>
      </c>
      <c r="F50" s="193"/>
      <c r="G50" s="193"/>
      <c r="H50" s="236" t="s">
        <v>492</v>
      </c>
      <c r="I50" s="193"/>
      <c r="J50" s="193"/>
      <c r="K50" s="110"/>
      <c r="L50" s="193" t="s">
        <v>247</v>
      </c>
      <c r="M50" s="193"/>
      <c r="N50" s="193"/>
      <c r="O50" s="193"/>
      <c r="P50" s="193"/>
      <c r="Q50" s="193"/>
      <c r="R50" s="193"/>
      <c r="S50" s="193"/>
      <c r="T50" s="195" t="s">
        <v>1625</v>
      </c>
      <c r="U50" s="111"/>
      <c r="V50" s="227"/>
    </row>
    <row r="51" spans="1:22" s="2" customFormat="1" ht="12" customHeight="1" x14ac:dyDescent="0.2">
      <c r="A51" s="95"/>
      <c r="B51" s="227"/>
      <c r="C51" s="197" t="s">
        <v>1376</v>
      </c>
      <c r="D51" s="227"/>
      <c r="E51" s="236" t="s">
        <v>1369</v>
      </c>
      <c r="F51" s="193"/>
      <c r="G51" s="193"/>
      <c r="H51" s="236" t="s">
        <v>492</v>
      </c>
      <c r="I51" s="193"/>
      <c r="J51" s="193"/>
      <c r="K51" s="110"/>
      <c r="L51" s="193" t="s">
        <v>247</v>
      </c>
      <c r="M51" s="193"/>
      <c r="N51" s="193"/>
      <c r="O51" s="193"/>
      <c r="P51" s="193"/>
      <c r="Q51" s="193"/>
      <c r="R51" s="195"/>
      <c r="S51" s="193"/>
      <c r="T51" s="195" t="s">
        <v>1625</v>
      </c>
      <c r="U51" s="111"/>
      <c r="V51" s="227"/>
    </row>
    <row r="52" spans="1:22" s="2" customFormat="1" ht="12" customHeight="1" x14ac:dyDescent="0.2">
      <c r="A52" s="95"/>
      <c r="B52" s="227"/>
      <c r="C52" s="197" t="s">
        <v>1375</v>
      </c>
      <c r="D52" s="227"/>
      <c r="E52" s="236" t="s">
        <v>1369</v>
      </c>
      <c r="F52" s="193"/>
      <c r="G52" s="193"/>
      <c r="H52" s="236" t="s">
        <v>492</v>
      </c>
      <c r="I52" s="193"/>
      <c r="J52" s="193"/>
      <c r="K52" s="110"/>
      <c r="L52" s="193" t="s">
        <v>247</v>
      </c>
      <c r="M52" s="193"/>
      <c r="N52" s="193"/>
      <c r="O52" s="193"/>
      <c r="P52" s="193"/>
      <c r="Q52" s="193"/>
      <c r="R52" s="195"/>
      <c r="S52" s="193"/>
      <c r="T52" s="195" t="s">
        <v>1625</v>
      </c>
      <c r="U52" s="111"/>
      <c r="V52" s="227"/>
    </row>
    <row r="53" spans="1:22" s="2" customFormat="1" x14ac:dyDescent="0.2">
      <c r="A53" s="95"/>
      <c r="B53" s="227"/>
      <c r="C53" s="240" t="s">
        <v>1768</v>
      </c>
      <c r="D53" s="227"/>
      <c r="E53" s="193"/>
      <c r="F53" s="193"/>
      <c r="G53" s="193"/>
      <c r="H53" s="193"/>
      <c r="I53" s="195"/>
      <c r="J53" s="195"/>
      <c r="K53" s="233"/>
      <c r="L53" s="195"/>
      <c r="M53" s="193"/>
      <c r="N53" s="193"/>
      <c r="O53" s="193"/>
      <c r="P53" s="193"/>
      <c r="Q53" s="193"/>
      <c r="R53" s="196" t="s">
        <v>73</v>
      </c>
      <c r="S53" s="195"/>
      <c r="T53" s="196"/>
      <c r="U53" s="334">
        <v>0</v>
      </c>
      <c r="V53" s="227"/>
    </row>
    <row r="54" spans="1:22" s="2" customFormat="1" ht="5.0999999999999996" customHeight="1" x14ac:dyDescent="0.2">
      <c r="A54" s="95"/>
      <c r="B54" s="227"/>
      <c r="C54" s="197"/>
      <c r="D54" s="227"/>
      <c r="E54" s="227"/>
      <c r="F54" s="227"/>
      <c r="G54" s="227"/>
      <c r="H54" s="227"/>
      <c r="I54" s="233"/>
      <c r="J54" s="233"/>
      <c r="K54" s="233"/>
      <c r="L54" s="233"/>
      <c r="M54" s="227"/>
      <c r="N54" s="227"/>
      <c r="O54" s="227"/>
      <c r="P54" s="227"/>
      <c r="Q54" s="227"/>
      <c r="R54" s="227"/>
      <c r="S54" s="227"/>
      <c r="T54" s="227"/>
      <c r="U54" s="227"/>
      <c r="V54" s="227"/>
    </row>
    <row r="55" spans="1:22" s="18" customFormat="1" x14ac:dyDescent="0.2">
      <c r="A55" s="222"/>
      <c r="C55" s="8"/>
      <c r="I55" s="19"/>
      <c r="J55" s="19"/>
      <c r="K55" s="19"/>
      <c r="L55" s="19"/>
    </row>
  </sheetData>
  <phoneticPr fontId="9" type="noConversion"/>
  <dataValidations count="1">
    <dataValidation allowBlank="1" showInputMessage="1" showErrorMessage="1" sqref="A1:XFD1048576"/>
  </dataValidations>
  <printOptions horizontalCentered="1"/>
  <pageMargins left="0.51181102362204722" right="0" top="0.19685039370078741" bottom="0" header="0.19685039370078741" footer="0"/>
  <pageSetup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pageSetUpPr fitToPage="1"/>
  </sheetPr>
  <dimension ref="A1:AE65"/>
  <sheetViews>
    <sheetView showGridLines="0" workbookViewId="0"/>
  </sheetViews>
  <sheetFormatPr defaultColWidth="0" defaultRowHeight="12.75" zeroHeight="1" x14ac:dyDescent="0.2"/>
  <cols>
    <col min="1" max="1" width="1.7109375" style="217" customWidth="1"/>
    <col min="2" max="2" width="0.85546875" style="20" customWidth="1"/>
    <col min="3" max="3" width="4.28515625" style="21" customWidth="1"/>
    <col min="4" max="4" width="0.85546875" style="20" customWidth="1"/>
    <col min="5" max="5" width="7.7109375" style="20" customWidth="1"/>
    <col min="6" max="7" width="3.7109375" style="20" hidden="1" customWidth="1"/>
    <col min="8" max="8" width="8.7109375" style="20" hidden="1" customWidth="1"/>
    <col min="9" max="10" width="3.7109375" style="60" hidden="1" customWidth="1"/>
    <col min="11" max="11" width="18.7109375" style="60" customWidth="1"/>
    <col min="12" max="12" width="5.7109375" style="60" customWidth="1"/>
    <col min="13" max="16" width="5.7109375" style="20" customWidth="1"/>
    <col min="17" max="17" width="5.7109375" style="20" hidden="1" customWidth="1"/>
    <col min="18" max="18" width="0.85546875" style="20" customWidth="1"/>
    <col min="19" max="22" width="11.7109375" style="20" customWidth="1"/>
    <col min="23" max="23" width="0.85546875" style="20" customWidth="1"/>
    <col min="24" max="24" width="2.7109375" style="20" customWidth="1"/>
    <col min="25" max="16384" width="0" style="20" hidden="1"/>
  </cols>
  <sheetData>
    <row r="1" spans="1:31" s="207" customFormat="1" ht="9.9499999999999993" customHeight="1" x14ac:dyDescent="0.2">
      <c r="A1" s="799"/>
      <c r="B1" s="201"/>
      <c r="C1" s="796" t="s">
        <v>2857</v>
      </c>
      <c r="D1" s="201"/>
      <c r="E1" s="162"/>
      <c r="F1" s="203" t="s">
        <v>2419</v>
      </c>
      <c r="G1" s="203" t="s">
        <v>2419</v>
      </c>
      <c r="H1" s="162" t="s">
        <v>1188</v>
      </c>
      <c r="I1" s="203" t="s">
        <v>2419</v>
      </c>
      <c r="J1" s="203" t="s">
        <v>2419</v>
      </c>
      <c r="K1" s="203"/>
      <c r="L1" s="203"/>
      <c r="M1" s="204"/>
      <c r="N1" s="203"/>
      <c r="O1" s="203"/>
      <c r="P1" s="203"/>
      <c r="Q1" s="203" t="s">
        <v>1188</v>
      </c>
      <c r="R1" s="203"/>
      <c r="S1" s="203"/>
      <c r="T1" s="203"/>
      <c r="U1" s="203"/>
      <c r="V1" s="824">
        <v>42893.551108912034</v>
      </c>
      <c r="W1" s="203"/>
    </row>
    <row r="2" spans="1:31" s="150" customFormat="1" ht="6" customHeight="1" x14ac:dyDescent="0.2">
      <c r="A2" s="213"/>
      <c r="B2" s="1258"/>
      <c r="C2" s="1218" t="s">
        <v>2703</v>
      </c>
      <c r="D2" s="1259"/>
      <c r="E2" s="1258"/>
      <c r="F2" s="1260"/>
      <c r="G2" s="1262"/>
      <c r="H2" s="1261"/>
      <c r="I2" s="1260"/>
      <c r="J2" s="1262"/>
      <c r="K2" s="1260"/>
      <c r="L2" s="1262"/>
      <c r="M2" s="1261"/>
      <c r="N2" s="1261"/>
      <c r="O2" s="1261"/>
      <c r="P2" s="1261"/>
      <c r="Q2" s="1261"/>
      <c r="R2" s="1261"/>
      <c r="S2" s="1261"/>
      <c r="T2" s="1261"/>
      <c r="U2" s="1261"/>
      <c r="V2" s="1278"/>
      <c r="W2" s="1261"/>
    </row>
    <row r="3" spans="1:31" s="151" customFormat="1" ht="17.100000000000001" customHeight="1" x14ac:dyDescent="0.2">
      <c r="A3" s="209"/>
      <c r="B3" s="1264"/>
      <c r="C3" s="1220" t="s">
        <v>2860</v>
      </c>
      <c r="D3" s="1265"/>
      <c r="E3" s="1264"/>
      <c r="F3" s="1266"/>
      <c r="G3" s="1268"/>
      <c r="H3" s="1267"/>
      <c r="I3" s="1266"/>
      <c r="J3" s="1268"/>
      <c r="K3" s="1266"/>
      <c r="L3" s="1268"/>
      <c r="M3" s="1267"/>
      <c r="N3" s="1267"/>
      <c r="O3" s="1267"/>
      <c r="P3" s="1267"/>
      <c r="Q3" s="1267"/>
      <c r="R3" s="1267"/>
      <c r="S3" s="1267"/>
      <c r="T3" s="1267"/>
      <c r="U3" s="1267"/>
      <c r="V3" s="1223" t="s">
        <v>2080</v>
      </c>
      <c r="W3" s="1267"/>
    </row>
    <row r="4" spans="1:31" s="146" customFormat="1" ht="15" customHeight="1" x14ac:dyDescent="0.2">
      <c r="A4" s="162"/>
      <c r="B4" s="1224"/>
      <c r="C4" s="1225" t="s">
        <v>2861</v>
      </c>
      <c r="D4" s="1226"/>
      <c r="E4" s="1227"/>
      <c r="F4" s="1269"/>
      <c r="G4" s="1271"/>
      <c r="H4" s="1270"/>
      <c r="I4" s="1269"/>
      <c r="J4" s="1271"/>
      <c r="K4" s="1272"/>
      <c r="L4" s="1272"/>
      <c r="M4" s="1269"/>
      <c r="N4" s="1269"/>
      <c r="O4" s="1269"/>
      <c r="P4" s="1269"/>
      <c r="Q4" s="1269"/>
      <c r="R4" s="1269"/>
      <c r="S4" s="1269"/>
      <c r="T4" s="1269"/>
      <c r="U4" s="1269"/>
      <c r="V4" s="1229" t="s">
        <v>2038</v>
      </c>
      <c r="W4" s="1272"/>
      <c r="AE4" s="188"/>
    </row>
    <row r="5" spans="1:31" s="146" customFormat="1" ht="11.1" customHeight="1" x14ac:dyDescent="0.2">
      <c r="A5" s="162"/>
      <c r="B5" s="1227"/>
      <c r="C5" s="1230" t="s">
        <v>2862</v>
      </c>
      <c r="D5" s="1227"/>
      <c r="E5" s="1227"/>
      <c r="F5" s="1270"/>
      <c r="G5" s="1273"/>
      <c r="H5" s="1270"/>
      <c r="I5" s="1270"/>
      <c r="J5" s="1270"/>
      <c r="K5" s="1270"/>
      <c r="L5" s="1270"/>
      <c r="M5" s="1279"/>
      <c r="N5" s="1269"/>
      <c r="O5" s="1269"/>
      <c r="P5" s="1269"/>
      <c r="Q5" s="1269"/>
      <c r="R5" s="1269"/>
      <c r="S5" s="1269"/>
      <c r="T5" s="1269"/>
      <c r="U5" s="1269"/>
      <c r="V5" s="1233" t="s">
        <v>2863</v>
      </c>
      <c r="W5" s="1272"/>
      <c r="AE5" s="133"/>
    </row>
    <row r="6" spans="1:31" s="166" customFormat="1" ht="17.100000000000001" hidden="1" customHeight="1" x14ac:dyDescent="0.2">
      <c r="A6" s="209"/>
      <c r="B6" s="1264"/>
      <c r="C6" s="1220" t="s">
        <v>2864</v>
      </c>
      <c r="D6" s="1265"/>
      <c r="E6" s="1264"/>
      <c r="F6" s="1266"/>
      <c r="G6" s="1280"/>
      <c r="H6" s="1267"/>
      <c r="I6" s="1266"/>
      <c r="J6" s="1274"/>
      <c r="K6" s="1266"/>
      <c r="L6" s="1268"/>
      <c r="M6" s="1267"/>
      <c r="N6" s="1267"/>
      <c r="O6" s="1267"/>
      <c r="P6" s="1267"/>
      <c r="Q6" s="1267"/>
      <c r="R6" s="1267"/>
      <c r="S6" s="1267"/>
      <c r="T6" s="1267"/>
      <c r="U6" s="1267"/>
      <c r="V6" s="1223" t="s">
        <v>2081</v>
      </c>
      <c r="W6" s="1267"/>
    </row>
    <row r="7" spans="1:31" s="167" customFormat="1" ht="15" hidden="1" customHeight="1" x14ac:dyDescent="0.2">
      <c r="A7" s="162"/>
      <c r="B7" s="1224"/>
      <c r="C7" s="1225" t="s">
        <v>2865</v>
      </c>
      <c r="D7" s="1226"/>
      <c r="E7" s="1227"/>
      <c r="F7" s="1269"/>
      <c r="G7" s="1281"/>
      <c r="H7" s="1270"/>
      <c r="I7" s="1269"/>
      <c r="J7" s="1271"/>
      <c r="K7" s="1272"/>
      <c r="L7" s="1272"/>
      <c r="M7" s="1269"/>
      <c r="N7" s="1269"/>
      <c r="O7" s="1269"/>
      <c r="P7" s="1269"/>
      <c r="Q7" s="1269"/>
      <c r="R7" s="1269"/>
      <c r="S7" s="1269"/>
      <c r="T7" s="1269"/>
      <c r="U7" s="1269"/>
      <c r="V7" s="1229"/>
      <c r="W7" s="1272"/>
      <c r="AE7" s="191"/>
    </row>
    <row r="8" spans="1:31" s="167" customFormat="1" ht="11.1" hidden="1" customHeight="1" x14ac:dyDescent="0.2">
      <c r="A8" s="162"/>
      <c r="B8" s="1227"/>
      <c r="C8" s="1230" t="s">
        <v>2866</v>
      </c>
      <c r="D8" s="1227"/>
      <c r="E8" s="1227"/>
      <c r="F8" s="1270"/>
      <c r="G8" s="1273"/>
      <c r="H8" s="1270"/>
      <c r="I8" s="1270"/>
      <c r="J8" s="1270"/>
      <c r="K8" s="1270"/>
      <c r="L8" s="1270"/>
      <c r="M8" s="1279"/>
      <c r="N8" s="1269"/>
      <c r="O8" s="1269"/>
      <c r="P8" s="1269"/>
      <c r="Q8" s="1269"/>
      <c r="R8" s="1269"/>
      <c r="S8" s="1269"/>
      <c r="T8" s="1269"/>
      <c r="U8" s="1269"/>
      <c r="V8" s="1233" t="s">
        <v>2867</v>
      </c>
      <c r="W8" s="1272"/>
      <c r="AE8" s="168"/>
    </row>
    <row r="9" spans="1:31" s="168" customFormat="1" ht="3.95" customHeight="1" x14ac:dyDescent="0.2">
      <c r="A9" s="131"/>
      <c r="B9" s="1221"/>
      <c r="C9" s="1221"/>
      <c r="D9" s="1219"/>
      <c r="E9" s="1219"/>
      <c r="F9" s="1275"/>
      <c r="G9" s="1275"/>
      <c r="H9" s="1275"/>
      <c r="I9" s="1275"/>
      <c r="J9" s="1275"/>
      <c r="K9" s="1275"/>
      <c r="L9" s="1275"/>
      <c r="M9" s="1282"/>
      <c r="N9" s="1276"/>
      <c r="O9" s="1277"/>
      <c r="P9" s="1277"/>
      <c r="Q9" s="1277"/>
      <c r="R9" s="1277"/>
      <c r="S9" s="1277"/>
      <c r="T9" s="1277"/>
      <c r="U9" s="1277"/>
      <c r="V9" s="1277"/>
      <c r="W9" s="1277"/>
    </row>
    <row r="10" spans="1:31" s="4" customFormat="1" ht="5.0999999999999996" customHeight="1" x14ac:dyDescent="0.2">
      <c r="A10" s="224"/>
      <c r="B10" s="227"/>
      <c r="C10" s="197"/>
      <c r="D10" s="227"/>
      <c r="E10" s="227"/>
      <c r="F10" s="227"/>
      <c r="G10" s="227"/>
      <c r="H10" s="227"/>
      <c r="I10" s="233"/>
      <c r="J10" s="233"/>
      <c r="K10" s="233"/>
      <c r="L10" s="233"/>
      <c r="M10" s="228"/>
      <c r="N10" s="228"/>
      <c r="O10" s="228"/>
      <c r="P10" s="228"/>
      <c r="Q10" s="228"/>
      <c r="R10" s="260"/>
      <c r="S10" s="260"/>
      <c r="T10" s="227"/>
      <c r="U10" s="227"/>
      <c r="V10" s="227"/>
      <c r="W10" s="227"/>
    </row>
    <row r="11" spans="1:31" s="2" customFormat="1" ht="27" x14ac:dyDescent="0.2">
      <c r="A11" s="95"/>
      <c r="B11" s="227"/>
      <c r="C11" s="197"/>
      <c r="D11" s="227"/>
      <c r="E11" s="234"/>
      <c r="F11" s="234"/>
      <c r="G11" s="234"/>
      <c r="H11" s="234"/>
      <c r="I11" s="233"/>
      <c r="J11" s="233"/>
      <c r="K11" s="233"/>
      <c r="L11" s="195"/>
      <c r="M11" s="193"/>
      <c r="N11" s="193"/>
      <c r="O11" s="193"/>
      <c r="P11" s="193"/>
      <c r="Q11" s="193"/>
      <c r="R11" s="279"/>
      <c r="S11" s="1309" t="s">
        <v>894</v>
      </c>
      <c r="T11" s="253" t="s">
        <v>2186</v>
      </c>
      <c r="U11" s="253" t="s">
        <v>463</v>
      </c>
      <c r="V11" s="253" t="s">
        <v>974</v>
      </c>
      <c r="W11" s="227"/>
    </row>
    <row r="12" spans="1:31" s="2" customFormat="1" hidden="1" x14ac:dyDescent="0.2">
      <c r="A12" s="95" t="s">
        <v>1188</v>
      </c>
      <c r="B12" s="227"/>
      <c r="C12" s="197"/>
      <c r="D12" s="227"/>
      <c r="E12" s="234"/>
      <c r="F12" s="234"/>
      <c r="G12" s="234"/>
      <c r="H12" s="234"/>
      <c r="I12" s="233"/>
      <c r="J12" s="233"/>
      <c r="K12" s="233"/>
      <c r="L12" s="195"/>
      <c r="M12" s="193"/>
      <c r="N12" s="193"/>
      <c r="O12" s="193"/>
      <c r="P12" s="193"/>
      <c r="Q12" s="193"/>
      <c r="R12" s="279"/>
      <c r="S12" s="1310"/>
      <c r="T12" s="254"/>
      <c r="U12" s="254"/>
      <c r="V12" s="254"/>
      <c r="W12" s="227"/>
    </row>
    <row r="13" spans="1:31" s="2" customFormat="1" x14ac:dyDescent="0.2">
      <c r="A13" s="95"/>
      <c r="B13" s="227"/>
      <c r="C13" s="197"/>
      <c r="D13" s="227"/>
      <c r="E13" s="194" t="s">
        <v>285</v>
      </c>
      <c r="F13" s="194"/>
      <c r="G13" s="194"/>
      <c r="H13" s="194"/>
      <c r="I13" s="195"/>
      <c r="J13" s="195"/>
      <c r="K13" s="233"/>
      <c r="L13" s="195"/>
      <c r="M13" s="193"/>
      <c r="N13" s="193"/>
      <c r="O13" s="193"/>
      <c r="P13" s="193"/>
      <c r="Q13" s="193"/>
      <c r="R13" s="279"/>
      <c r="S13" s="1310">
        <v>4</v>
      </c>
      <c r="T13" s="254">
        <v>1</v>
      </c>
      <c r="U13" s="254">
        <v>2</v>
      </c>
      <c r="V13" s="254">
        <v>3</v>
      </c>
      <c r="W13" s="227"/>
    </row>
    <row r="14" spans="1:31" s="2" customFormat="1" x14ac:dyDescent="0.2">
      <c r="A14" s="95"/>
      <c r="B14" s="227"/>
      <c r="C14" s="197"/>
      <c r="D14" s="227"/>
      <c r="E14" s="194"/>
      <c r="F14" s="194"/>
      <c r="G14" s="194"/>
      <c r="H14" s="194"/>
      <c r="I14" s="195"/>
      <c r="J14" s="195"/>
      <c r="K14" s="233"/>
      <c r="L14" s="195"/>
      <c r="M14" s="193"/>
      <c r="N14" s="193"/>
      <c r="O14" s="193"/>
      <c r="P14" s="193"/>
      <c r="Q14" s="193"/>
      <c r="R14" s="279"/>
      <c r="S14" s="1311" t="s">
        <v>176</v>
      </c>
      <c r="T14" s="37" t="s">
        <v>176</v>
      </c>
      <c r="U14" s="37" t="s">
        <v>1476</v>
      </c>
      <c r="V14" s="37" t="s">
        <v>2502</v>
      </c>
      <c r="W14" s="227"/>
    </row>
    <row r="15" spans="1:31" s="2" customFormat="1" hidden="1" x14ac:dyDescent="0.2">
      <c r="A15" s="95" t="s">
        <v>1188</v>
      </c>
      <c r="B15" s="227"/>
      <c r="C15" s="197"/>
      <c r="D15" s="227"/>
      <c r="E15" s="194"/>
      <c r="F15" s="194"/>
      <c r="G15" s="194"/>
      <c r="H15" s="194"/>
      <c r="I15" s="195"/>
      <c r="J15" s="195"/>
      <c r="K15" s="233"/>
      <c r="L15" s="195"/>
      <c r="M15" s="193"/>
      <c r="N15" s="193"/>
      <c r="O15" s="193"/>
      <c r="P15" s="193"/>
      <c r="Q15" s="193"/>
      <c r="R15" s="279"/>
      <c r="S15" s="1308"/>
      <c r="T15" s="38"/>
      <c r="U15" s="38"/>
      <c r="V15" s="38"/>
      <c r="W15" s="227"/>
    </row>
    <row r="16" spans="1:31" s="2" customFormat="1" ht="12" customHeight="1" x14ac:dyDescent="0.2">
      <c r="A16" s="95"/>
      <c r="B16" s="227"/>
      <c r="C16" s="197" t="s">
        <v>1379</v>
      </c>
      <c r="D16" s="227"/>
      <c r="E16" s="236" t="s">
        <v>1299</v>
      </c>
      <c r="F16" s="193"/>
      <c r="G16" s="193"/>
      <c r="H16" s="236"/>
      <c r="I16" s="195"/>
      <c r="J16" s="195"/>
      <c r="K16" s="233"/>
      <c r="L16" s="195"/>
      <c r="M16" s="193"/>
      <c r="N16" s="193"/>
      <c r="O16" s="193"/>
      <c r="P16" s="193"/>
      <c r="Q16" s="193"/>
      <c r="R16" s="279" t="s">
        <v>1625</v>
      </c>
      <c r="S16" s="1312"/>
      <c r="T16" s="127"/>
      <c r="U16" s="111"/>
      <c r="V16" s="1184"/>
      <c r="W16" s="227"/>
    </row>
    <row r="17" spans="1:23" s="2" customFormat="1" ht="12" customHeight="1" x14ac:dyDescent="0.2">
      <c r="A17" s="95"/>
      <c r="B17" s="227"/>
      <c r="C17" s="197" t="s">
        <v>1380</v>
      </c>
      <c r="D17" s="227"/>
      <c r="E17" s="236" t="s">
        <v>1233</v>
      </c>
      <c r="F17" s="193"/>
      <c r="G17" s="193"/>
      <c r="H17" s="236"/>
      <c r="I17" s="195"/>
      <c r="J17" s="195"/>
      <c r="K17" s="233"/>
      <c r="L17" s="195"/>
      <c r="M17" s="193"/>
      <c r="N17" s="193"/>
      <c r="O17" s="193"/>
      <c r="P17" s="193"/>
      <c r="Q17" s="193"/>
      <c r="R17" s="279" t="s">
        <v>1625</v>
      </c>
      <c r="S17" s="1312"/>
      <c r="T17" s="127"/>
      <c r="U17" s="111"/>
      <c r="V17" s="1185"/>
      <c r="W17" s="227"/>
    </row>
    <row r="18" spans="1:23" s="2" customFormat="1" ht="12" customHeight="1" x14ac:dyDescent="0.2">
      <c r="A18" s="95"/>
      <c r="B18" s="227"/>
      <c r="C18" s="197" t="s">
        <v>1381</v>
      </c>
      <c r="D18" s="227"/>
      <c r="E18" s="236" t="s">
        <v>1228</v>
      </c>
      <c r="F18" s="193"/>
      <c r="G18" s="193"/>
      <c r="H18" s="236"/>
      <c r="I18" s="195"/>
      <c r="J18" s="195"/>
      <c r="K18" s="233"/>
      <c r="L18" s="195"/>
      <c r="M18" s="193"/>
      <c r="N18" s="193"/>
      <c r="O18" s="193"/>
      <c r="P18" s="193"/>
      <c r="Q18" s="193"/>
      <c r="R18" s="279" t="s">
        <v>1625</v>
      </c>
      <c r="S18" s="1312"/>
      <c r="T18" s="127"/>
      <c r="U18" s="111"/>
      <c r="V18" s="1185"/>
      <c r="W18" s="227"/>
    </row>
    <row r="19" spans="1:23" s="2" customFormat="1" ht="12" customHeight="1" x14ac:dyDescent="0.2">
      <c r="A19" s="95"/>
      <c r="B19" s="227"/>
      <c r="C19" s="197" t="s">
        <v>1511</v>
      </c>
      <c r="D19" s="227"/>
      <c r="E19" s="236" t="s">
        <v>2501</v>
      </c>
      <c r="F19" s="193"/>
      <c r="G19" s="193"/>
      <c r="H19" s="236"/>
      <c r="I19" s="195"/>
      <c r="J19" s="195"/>
      <c r="K19" s="233"/>
      <c r="L19" s="195"/>
      <c r="M19" s="193"/>
      <c r="N19" s="193"/>
      <c r="O19" s="193"/>
      <c r="P19" s="193"/>
      <c r="Q19" s="193"/>
      <c r="R19" s="279" t="s">
        <v>1625</v>
      </c>
      <c r="S19" s="1312"/>
      <c r="T19" s="127"/>
      <c r="U19" s="111"/>
      <c r="V19" s="1185"/>
      <c r="W19" s="227"/>
    </row>
    <row r="20" spans="1:23" s="2" customFormat="1" ht="12" customHeight="1" x14ac:dyDescent="0.2">
      <c r="A20" s="95"/>
      <c r="B20" s="227"/>
      <c r="C20" s="197" t="s">
        <v>1378</v>
      </c>
      <c r="D20" s="227"/>
      <c r="E20" s="236" t="s">
        <v>1369</v>
      </c>
      <c r="F20" s="193"/>
      <c r="G20" s="193"/>
      <c r="H20" s="236"/>
      <c r="I20" s="193"/>
      <c r="J20" s="193"/>
      <c r="K20" s="110"/>
      <c r="L20" s="193" t="s">
        <v>247</v>
      </c>
      <c r="M20" s="195"/>
      <c r="N20" s="193"/>
      <c r="O20" s="193"/>
      <c r="P20" s="193"/>
      <c r="Q20" s="193"/>
      <c r="R20" s="279" t="s">
        <v>1625</v>
      </c>
      <c r="S20" s="1312"/>
      <c r="T20" s="127"/>
      <c r="U20" s="111"/>
      <c r="V20" s="1186"/>
      <c r="W20" s="227"/>
    </row>
    <row r="21" spans="1:23" s="2" customFormat="1" ht="12" customHeight="1" x14ac:dyDescent="0.2">
      <c r="A21" s="95"/>
      <c r="B21" s="227"/>
      <c r="C21" s="240" t="s">
        <v>1147</v>
      </c>
      <c r="D21" s="227"/>
      <c r="E21" s="193"/>
      <c r="F21" s="194"/>
      <c r="G21" s="193"/>
      <c r="H21" s="193"/>
      <c r="I21" s="193"/>
      <c r="J21" s="193"/>
      <c r="K21" s="227"/>
      <c r="L21" s="193"/>
      <c r="M21" s="193"/>
      <c r="N21" s="193"/>
      <c r="O21" s="193"/>
      <c r="P21" s="196" t="s">
        <v>758</v>
      </c>
      <c r="Q21" s="196" t="s">
        <v>758</v>
      </c>
      <c r="R21" s="196"/>
      <c r="S21" s="196"/>
      <c r="T21" s="233"/>
      <c r="U21" s="334">
        <v>0</v>
      </c>
      <c r="V21" s="227"/>
      <c r="W21" s="227"/>
    </row>
    <row r="22" spans="1:23" s="2" customFormat="1" ht="5.0999999999999996" customHeight="1" x14ac:dyDescent="0.2">
      <c r="A22" s="95"/>
      <c r="B22" s="293"/>
      <c r="C22" s="286"/>
      <c r="D22" s="293"/>
      <c r="E22" s="321"/>
      <c r="F22" s="321"/>
      <c r="G22" s="321"/>
      <c r="H22" s="321"/>
      <c r="I22" s="322"/>
      <c r="J22" s="322"/>
      <c r="K22" s="323"/>
      <c r="L22" s="322"/>
      <c r="M22" s="321"/>
      <c r="N22" s="321"/>
      <c r="O22" s="321"/>
      <c r="P22" s="321"/>
      <c r="Q22" s="321"/>
      <c r="R22" s="321"/>
      <c r="S22" s="321"/>
      <c r="T22" s="293"/>
      <c r="U22" s="293"/>
      <c r="V22" s="293"/>
      <c r="W22" s="293"/>
    </row>
    <row r="23" spans="1:23" s="2" customFormat="1" ht="5.0999999999999996" customHeight="1" x14ac:dyDescent="0.2">
      <c r="A23" s="95"/>
      <c r="B23" s="302"/>
      <c r="C23" s="295"/>
      <c r="D23" s="302"/>
      <c r="E23" s="405"/>
      <c r="F23" s="405"/>
      <c r="G23" s="405"/>
      <c r="H23" s="405"/>
      <c r="I23" s="327"/>
      <c r="J23" s="327"/>
      <c r="K23" s="328"/>
      <c r="L23" s="327"/>
      <c r="M23" s="405"/>
      <c r="N23" s="405"/>
      <c r="O23" s="405"/>
      <c r="P23" s="405"/>
      <c r="Q23" s="405"/>
      <c r="R23" s="405"/>
      <c r="S23" s="405"/>
      <c r="T23" s="302"/>
      <c r="U23" s="302"/>
      <c r="V23" s="302"/>
      <c r="W23" s="302"/>
    </row>
    <row r="24" spans="1:23" s="2" customFormat="1" ht="18" x14ac:dyDescent="0.2">
      <c r="A24" s="95"/>
      <c r="B24" s="227"/>
      <c r="C24" s="197"/>
      <c r="D24" s="227"/>
      <c r="E24" s="194"/>
      <c r="F24" s="194"/>
      <c r="G24" s="194"/>
      <c r="H24" s="194"/>
      <c r="I24" s="195"/>
      <c r="J24" s="195"/>
      <c r="K24" s="233"/>
      <c r="L24" s="195"/>
      <c r="M24" s="193"/>
      <c r="N24" s="193"/>
      <c r="O24" s="193"/>
      <c r="P24" s="193"/>
      <c r="Q24" s="193"/>
      <c r="R24" s="193"/>
      <c r="S24" s="10" t="s">
        <v>977</v>
      </c>
      <c r="T24" s="10" t="s">
        <v>976</v>
      </c>
      <c r="U24" s="10" t="s">
        <v>975</v>
      </c>
      <c r="V24" s="227"/>
      <c r="W24" s="227"/>
    </row>
    <row r="25" spans="1:23" s="2" customFormat="1" hidden="1" x14ac:dyDescent="0.2">
      <c r="A25" s="95" t="s">
        <v>1188</v>
      </c>
      <c r="B25" s="227"/>
      <c r="C25" s="197"/>
      <c r="D25" s="227"/>
      <c r="E25" s="194"/>
      <c r="F25" s="194"/>
      <c r="G25" s="194"/>
      <c r="H25" s="194"/>
      <c r="I25" s="195"/>
      <c r="J25" s="195"/>
      <c r="K25" s="233"/>
      <c r="L25" s="195"/>
      <c r="M25" s="193"/>
      <c r="N25" s="193"/>
      <c r="O25" s="193"/>
      <c r="P25" s="193"/>
      <c r="Q25" s="193"/>
      <c r="R25" s="193"/>
      <c r="S25" s="37"/>
      <c r="T25" s="37"/>
      <c r="U25" s="37"/>
      <c r="V25" s="227"/>
      <c r="W25" s="227"/>
    </row>
    <row r="26" spans="1:23" s="2" customFormat="1" x14ac:dyDescent="0.2">
      <c r="A26" s="95"/>
      <c r="B26" s="227"/>
      <c r="C26" s="197"/>
      <c r="D26" s="227"/>
      <c r="E26" s="194" t="s">
        <v>284</v>
      </c>
      <c r="F26" s="193"/>
      <c r="G26" s="193"/>
      <c r="H26" s="194"/>
      <c r="I26" s="195"/>
      <c r="J26" s="195"/>
      <c r="K26" s="233"/>
      <c r="L26" s="195"/>
      <c r="M26" s="193"/>
      <c r="N26" s="193"/>
      <c r="O26" s="193"/>
      <c r="P26" s="193"/>
      <c r="Q26" s="193"/>
      <c r="R26" s="193"/>
      <c r="S26" s="46">
        <v>1</v>
      </c>
      <c r="T26" s="46">
        <v>2</v>
      </c>
      <c r="U26" s="46">
        <v>3</v>
      </c>
      <c r="V26" s="227"/>
      <c r="W26" s="227"/>
    </row>
    <row r="27" spans="1:23" s="2" customFormat="1" x14ac:dyDescent="0.2">
      <c r="A27" s="95"/>
      <c r="B27" s="227"/>
      <c r="C27" s="197"/>
      <c r="D27" s="227"/>
      <c r="E27" s="236" t="s">
        <v>1023</v>
      </c>
      <c r="F27" s="193"/>
      <c r="G27" s="193"/>
      <c r="H27" s="236"/>
      <c r="I27" s="195"/>
      <c r="J27" s="195"/>
      <c r="K27" s="233"/>
      <c r="L27" s="195"/>
      <c r="M27" s="193"/>
      <c r="N27" s="193"/>
      <c r="O27" s="193"/>
      <c r="P27" s="193"/>
      <c r="Q27" s="193"/>
      <c r="R27" s="193"/>
      <c r="S27" s="58" t="s">
        <v>1476</v>
      </c>
      <c r="T27" s="58" t="s">
        <v>1476</v>
      </c>
      <c r="U27" s="58" t="s">
        <v>1476</v>
      </c>
      <c r="V27" s="227"/>
      <c r="W27" s="227"/>
    </row>
    <row r="28" spans="1:23" s="2" customFormat="1" ht="12" customHeight="1" x14ac:dyDescent="0.2">
      <c r="A28" s="95"/>
      <c r="B28" s="227"/>
      <c r="C28" s="197" t="s">
        <v>1382</v>
      </c>
      <c r="D28" s="227"/>
      <c r="E28" s="314" t="s">
        <v>1570</v>
      </c>
      <c r="F28" s="193"/>
      <c r="G28" s="193"/>
      <c r="H28" s="314"/>
      <c r="I28" s="193"/>
      <c r="J28" s="193"/>
      <c r="K28" s="227"/>
      <c r="L28" s="193"/>
      <c r="M28" s="193"/>
      <c r="N28" s="193"/>
      <c r="O28" s="193"/>
      <c r="P28" s="193"/>
      <c r="Q28" s="193"/>
      <c r="R28" s="279" t="s">
        <v>1625</v>
      </c>
      <c r="S28" s="557"/>
      <c r="T28" s="557"/>
      <c r="U28" s="557"/>
      <c r="V28" s="227"/>
      <c r="W28" s="227"/>
    </row>
    <row r="29" spans="1:23" s="2" customFormat="1" ht="12" customHeight="1" x14ac:dyDescent="0.2">
      <c r="A29" s="95"/>
      <c r="B29" s="227"/>
      <c r="C29" s="197" t="s">
        <v>635</v>
      </c>
      <c r="D29" s="227"/>
      <c r="E29" s="314" t="s">
        <v>754</v>
      </c>
      <c r="F29" s="193"/>
      <c r="G29" s="193"/>
      <c r="H29" s="314"/>
      <c r="I29" s="193"/>
      <c r="J29" s="193"/>
      <c r="K29" s="227"/>
      <c r="L29" s="193"/>
      <c r="M29" s="193"/>
      <c r="N29" s="193"/>
      <c r="O29" s="193"/>
      <c r="P29" s="193"/>
      <c r="Q29" s="193"/>
      <c r="R29" s="279" t="s">
        <v>1625</v>
      </c>
      <c r="S29" s="116"/>
      <c r="T29" s="116"/>
      <c r="U29" s="116"/>
      <c r="V29" s="227"/>
      <c r="W29" s="227"/>
    </row>
    <row r="30" spans="1:23" s="2" customFormat="1" ht="12" customHeight="1" x14ac:dyDescent="0.2">
      <c r="A30" s="95"/>
      <c r="B30" s="227"/>
      <c r="C30" s="197"/>
      <c r="D30" s="227"/>
      <c r="E30" s="236" t="s">
        <v>1022</v>
      </c>
      <c r="F30" s="193"/>
      <c r="G30" s="193"/>
      <c r="H30" s="236"/>
      <c r="I30" s="193"/>
      <c r="J30" s="193"/>
      <c r="K30" s="227"/>
      <c r="L30" s="193"/>
      <c r="M30" s="193"/>
      <c r="N30" s="193"/>
      <c r="O30" s="193"/>
      <c r="P30" s="193"/>
      <c r="Q30" s="193"/>
      <c r="R30" s="279"/>
      <c r="S30" s="558"/>
      <c r="T30" s="558"/>
      <c r="U30" s="558"/>
      <c r="V30" s="227"/>
      <c r="W30" s="227"/>
    </row>
    <row r="31" spans="1:23" s="2" customFormat="1" ht="12" customHeight="1" x14ac:dyDescent="0.2">
      <c r="A31" s="95"/>
      <c r="B31" s="227"/>
      <c r="C31" s="197" t="s">
        <v>636</v>
      </c>
      <c r="D31" s="227"/>
      <c r="E31" s="314" t="s">
        <v>1570</v>
      </c>
      <c r="F31" s="193"/>
      <c r="G31" s="193"/>
      <c r="H31" s="314"/>
      <c r="I31" s="193"/>
      <c r="J31" s="193"/>
      <c r="K31" s="227"/>
      <c r="L31" s="193"/>
      <c r="M31" s="193"/>
      <c r="N31" s="193"/>
      <c r="O31" s="193"/>
      <c r="P31" s="193"/>
      <c r="Q31" s="193"/>
      <c r="R31" s="279" t="s">
        <v>1625</v>
      </c>
      <c r="S31" s="116"/>
      <c r="T31" s="116"/>
      <c r="U31" s="116"/>
      <c r="V31" s="227"/>
      <c r="W31" s="227"/>
    </row>
    <row r="32" spans="1:23" s="2" customFormat="1" ht="12" customHeight="1" x14ac:dyDescent="0.2">
      <c r="A32" s="95"/>
      <c r="B32" s="227"/>
      <c r="C32" s="197" t="s">
        <v>1512</v>
      </c>
      <c r="D32" s="227"/>
      <c r="E32" s="314" t="s">
        <v>754</v>
      </c>
      <c r="F32" s="193"/>
      <c r="G32" s="193"/>
      <c r="H32" s="314"/>
      <c r="I32" s="193"/>
      <c r="J32" s="193"/>
      <c r="K32" s="227"/>
      <c r="L32" s="193"/>
      <c r="M32" s="193"/>
      <c r="N32" s="193"/>
      <c r="O32" s="193"/>
      <c r="P32" s="193"/>
      <c r="Q32" s="193"/>
      <c r="R32" s="279" t="s">
        <v>1625</v>
      </c>
      <c r="S32" s="116"/>
      <c r="T32" s="116"/>
      <c r="U32" s="116"/>
      <c r="V32" s="227"/>
      <c r="W32" s="227"/>
    </row>
    <row r="33" spans="1:23" s="2" customFormat="1" ht="5.0999999999999996" customHeight="1" x14ac:dyDescent="0.2">
      <c r="A33" s="95"/>
      <c r="B33" s="293"/>
      <c r="C33" s="286"/>
      <c r="D33" s="293"/>
      <c r="E33" s="321"/>
      <c r="F33" s="321"/>
      <c r="G33" s="321"/>
      <c r="H33" s="321"/>
      <c r="I33" s="322"/>
      <c r="J33" s="322"/>
      <c r="K33" s="323"/>
      <c r="L33" s="322"/>
      <c r="M33" s="321"/>
      <c r="N33" s="321"/>
      <c r="O33" s="321"/>
      <c r="P33" s="321"/>
      <c r="Q33" s="321"/>
      <c r="R33" s="321"/>
      <c r="S33" s="293"/>
      <c r="T33" s="293"/>
      <c r="U33" s="293"/>
      <c r="V33" s="293"/>
      <c r="W33" s="293"/>
    </row>
    <row r="34" spans="1:23" s="2" customFormat="1" ht="5.0999999999999996" customHeight="1" x14ac:dyDescent="0.2">
      <c r="A34" s="95"/>
      <c r="B34" s="302"/>
      <c r="C34" s="295"/>
      <c r="D34" s="302"/>
      <c r="E34" s="405"/>
      <c r="F34" s="405"/>
      <c r="G34" s="405"/>
      <c r="H34" s="405"/>
      <c r="I34" s="327"/>
      <c r="J34" s="327"/>
      <c r="K34" s="328"/>
      <c r="L34" s="327"/>
      <c r="M34" s="405"/>
      <c r="N34" s="405"/>
      <c r="O34" s="405"/>
      <c r="P34" s="405"/>
      <c r="Q34" s="405"/>
      <c r="R34" s="405"/>
      <c r="S34" s="302"/>
      <c r="T34" s="302"/>
      <c r="U34" s="302"/>
      <c r="V34" s="227"/>
      <c r="W34" s="302"/>
    </row>
    <row r="35" spans="1:23" s="2" customFormat="1" x14ac:dyDescent="0.2">
      <c r="A35" s="95"/>
      <c r="B35" s="227"/>
      <c r="C35" s="197"/>
      <c r="D35" s="227"/>
      <c r="E35" s="194"/>
      <c r="F35" s="194"/>
      <c r="G35" s="194"/>
      <c r="H35" s="194"/>
      <c r="I35" s="195"/>
      <c r="J35" s="195"/>
      <c r="K35" s="233"/>
      <c r="L35" s="195"/>
      <c r="M35" s="193"/>
      <c r="N35" s="193"/>
      <c r="O35" s="193"/>
      <c r="P35" s="193"/>
      <c r="Q35" s="193"/>
      <c r="R35" s="193"/>
      <c r="S35" s="57" t="s">
        <v>435</v>
      </c>
      <c r="T35" s="57" t="s">
        <v>436</v>
      </c>
      <c r="U35" s="57" t="s">
        <v>750</v>
      </c>
      <c r="V35" s="227"/>
      <c r="W35" s="227"/>
    </row>
    <row r="36" spans="1:23" s="2" customFormat="1" hidden="1" x14ac:dyDescent="0.2">
      <c r="A36" s="95" t="s">
        <v>1188</v>
      </c>
      <c r="B36" s="227"/>
      <c r="C36" s="197"/>
      <c r="D36" s="227"/>
      <c r="E36" s="194"/>
      <c r="F36" s="194"/>
      <c r="G36" s="194"/>
      <c r="H36" s="194"/>
      <c r="I36" s="195"/>
      <c r="J36" s="195"/>
      <c r="K36" s="233"/>
      <c r="L36" s="195"/>
      <c r="M36" s="193"/>
      <c r="N36" s="193"/>
      <c r="O36" s="193"/>
      <c r="P36" s="193"/>
      <c r="Q36" s="193"/>
      <c r="R36" s="193"/>
      <c r="S36" s="46"/>
      <c r="T36" s="46"/>
      <c r="U36" s="46"/>
      <c r="V36" s="227"/>
      <c r="W36" s="227"/>
    </row>
    <row r="37" spans="1:23" s="2" customFormat="1" x14ac:dyDescent="0.2">
      <c r="A37" s="95"/>
      <c r="B37" s="227"/>
      <c r="C37" s="197"/>
      <c r="D37" s="227"/>
      <c r="E37" s="194" t="s">
        <v>2282</v>
      </c>
      <c r="F37" s="193"/>
      <c r="G37" s="193"/>
      <c r="H37" s="194"/>
      <c r="I37" s="195"/>
      <c r="J37" s="195"/>
      <c r="K37" s="233"/>
      <c r="L37" s="195"/>
      <c r="M37" s="193"/>
      <c r="N37" s="193"/>
      <c r="O37" s="193"/>
      <c r="P37" s="193"/>
      <c r="Q37" s="193"/>
      <c r="R37" s="193"/>
      <c r="S37" s="46">
        <v>1</v>
      </c>
      <c r="T37" s="46">
        <v>2</v>
      </c>
      <c r="U37" s="46">
        <v>3</v>
      </c>
      <c r="V37" s="227"/>
      <c r="W37" s="227"/>
    </row>
    <row r="38" spans="1:23" s="2" customFormat="1" x14ac:dyDescent="0.2">
      <c r="A38" s="95"/>
      <c r="B38" s="227"/>
      <c r="C38" s="197"/>
      <c r="D38" s="227"/>
      <c r="E38" s="236" t="s">
        <v>596</v>
      </c>
      <c r="F38" s="193"/>
      <c r="G38" s="193"/>
      <c r="H38" s="236"/>
      <c r="I38" s="195"/>
      <c r="J38" s="195"/>
      <c r="K38" s="233"/>
      <c r="L38" s="195"/>
      <c r="M38" s="193"/>
      <c r="N38" s="193"/>
      <c r="O38" s="193"/>
      <c r="P38" s="193"/>
      <c r="Q38" s="193"/>
      <c r="R38" s="193"/>
      <c r="S38" s="58" t="s">
        <v>1476</v>
      </c>
      <c r="T38" s="58" t="s">
        <v>1476</v>
      </c>
      <c r="U38" s="58" t="s">
        <v>1476</v>
      </c>
      <c r="V38" s="227"/>
      <c r="W38" s="227"/>
    </row>
    <row r="39" spans="1:23" s="2" customFormat="1" ht="12" customHeight="1" x14ac:dyDescent="0.2">
      <c r="A39" s="95"/>
      <c r="B39" s="227"/>
      <c r="C39" s="197" t="s">
        <v>1895</v>
      </c>
      <c r="D39" s="227"/>
      <c r="E39" s="314" t="s">
        <v>1762</v>
      </c>
      <c r="F39" s="193"/>
      <c r="G39" s="193"/>
      <c r="H39" s="314"/>
      <c r="I39" s="195"/>
      <c r="J39" s="195"/>
      <c r="K39" s="233"/>
      <c r="L39" s="195"/>
      <c r="M39" s="193"/>
      <c r="N39" s="193"/>
      <c r="O39" s="193"/>
      <c r="P39" s="193"/>
      <c r="Q39" s="193"/>
      <c r="R39" s="279" t="s">
        <v>1625</v>
      </c>
      <c r="S39" s="111">
        <v>23690</v>
      </c>
      <c r="T39" s="111">
        <v>2701</v>
      </c>
      <c r="U39" s="1077"/>
      <c r="V39" s="227"/>
      <c r="W39" s="227"/>
    </row>
    <row r="40" spans="1:23" s="2" customFormat="1" ht="12" customHeight="1" x14ac:dyDescent="0.2">
      <c r="A40" s="95"/>
      <c r="B40" s="227"/>
      <c r="C40" s="197" t="s">
        <v>597</v>
      </c>
      <c r="D40" s="227"/>
      <c r="E40" s="314" t="s">
        <v>2725</v>
      </c>
      <c r="F40" s="193"/>
      <c r="G40" s="193"/>
      <c r="H40" s="314"/>
      <c r="I40" s="195"/>
      <c r="J40" s="195"/>
      <c r="K40" s="233"/>
      <c r="L40" s="195"/>
      <c r="M40" s="193"/>
      <c r="N40" s="193"/>
      <c r="O40" s="193"/>
      <c r="P40" s="193"/>
      <c r="Q40" s="193"/>
      <c r="R40" s="279" t="s">
        <v>1625</v>
      </c>
      <c r="S40" s="111"/>
      <c r="T40" s="111"/>
      <c r="U40" s="1079"/>
      <c r="V40" s="227"/>
      <c r="W40" s="227"/>
    </row>
    <row r="41" spans="1:23" s="2" customFormat="1" ht="12" customHeight="1" x14ac:dyDescent="0.2">
      <c r="A41" s="95"/>
      <c r="B41" s="227"/>
      <c r="C41" s="197" t="s">
        <v>639</v>
      </c>
      <c r="D41" s="227"/>
      <c r="E41" s="236" t="s">
        <v>1744</v>
      </c>
      <c r="F41" s="193"/>
      <c r="G41" s="193"/>
      <c r="H41" s="236"/>
      <c r="I41" s="195"/>
      <c r="J41" s="195"/>
      <c r="K41" s="233"/>
      <c r="L41" s="195"/>
      <c r="M41" s="193"/>
      <c r="N41" s="193"/>
      <c r="O41" s="193"/>
      <c r="P41" s="193"/>
      <c r="Q41" s="193"/>
      <c r="R41" s="279" t="s">
        <v>1625</v>
      </c>
      <c r="S41" s="111"/>
      <c r="T41" s="111"/>
      <c r="U41" s="1080"/>
      <c r="V41" s="227"/>
      <c r="W41" s="227"/>
    </row>
    <row r="42" spans="1:23" s="2" customFormat="1" ht="12" customHeight="1" x14ac:dyDescent="0.2">
      <c r="A42" s="95"/>
      <c r="B42" s="227"/>
      <c r="C42" s="197"/>
      <c r="D42" s="227"/>
      <c r="E42" s="236" t="s">
        <v>2281</v>
      </c>
      <c r="F42" s="193"/>
      <c r="G42" s="193"/>
      <c r="H42" s="236"/>
      <c r="I42" s="195"/>
      <c r="J42" s="195"/>
      <c r="K42" s="233"/>
      <c r="L42" s="195"/>
      <c r="M42" s="193"/>
      <c r="N42" s="193"/>
      <c r="O42" s="193"/>
      <c r="P42" s="193"/>
      <c r="Q42" s="193"/>
      <c r="R42" s="193"/>
      <c r="S42" s="394"/>
      <c r="T42" s="394"/>
      <c r="U42" s="394"/>
      <c r="V42" s="227"/>
      <c r="W42" s="227"/>
    </row>
    <row r="43" spans="1:23" s="2" customFormat="1" ht="12" customHeight="1" x14ac:dyDescent="0.2">
      <c r="A43" s="95"/>
      <c r="B43" s="227"/>
      <c r="C43" s="197" t="s">
        <v>640</v>
      </c>
      <c r="D43" s="227"/>
      <c r="E43" s="314" t="s">
        <v>1454</v>
      </c>
      <c r="F43" s="193"/>
      <c r="G43" s="193"/>
      <c r="H43" s="314"/>
      <c r="I43" s="195"/>
      <c r="J43" s="195"/>
      <c r="K43" s="233"/>
      <c r="L43" s="195"/>
      <c r="M43" s="193"/>
      <c r="N43" s="193"/>
      <c r="O43" s="193"/>
      <c r="P43" s="193"/>
      <c r="Q43" s="193"/>
      <c r="R43" s="279" t="s">
        <v>1625</v>
      </c>
      <c r="S43" s="111"/>
      <c r="T43" s="111"/>
      <c r="U43" s="1077"/>
      <c r="V43" s="227"/>
      <c r="W43" s="227"/>
    </row>
    <row r="44" spans="1:23" s="2" customFormat="1" ht="12" customHeight="1" x14ac:dyDescent="0.2">
      <c r="A44" s="95"/>
      <c r="B44" s="227"/>
      <c r="C44" s="197" t="s">
        <v>641</v>
      </c>
      <c r="D44" s="227"/>
      <c r="E44" s="314" t="s">
        <v>719</v>
      </c>
      <c r="F44" s="193"/>
      <c r="G44" s="193"/>
      <c r="H44" s="314"/>
      <c r="I44" s="195"/>
      <c r="J44" s="195"/>
      <c r="K44" s="233"/>
      <c r="L44" s="195"/>
      <c r="M44" s="193"/>
      <c r="N44" s="193"/>
      <c r="O44" s="193"/>
      <c r="P44" s="193"/>
      <c r="Q44" s="193"/>
      <c r="R44" s="279" t="s">
        <v>1625</v>
      </c>
      <c r="S44" s="111"/>
      <c r="T44" s="111"/>
      <c r="U44" s="1079"/>
      <c r="V44" s="227"/>
      <c r="W44" s="227"/>
    </row>
    <row r="45" spans="1:23" s="2" customFormat="1" ht="12" customHeight="1" x14ac:dyDescent="0.2">
      <c r="A45" s="95"/>
      <c r="B45" s="227"/>
      <c r="C45" s="197" t="s">
        <v>642</v>
      </c>
      <c r="D45" s="227"/>
      <c r="E45" s="314" t="s">
        <v>1671</v>
      </c>
      <c r="F45" s="193"/>
      <c r="G45" s="193"/>
      <c r="H45" s="314"/>
      <c r="I45" s="195"/>
      <c r="J45" s="195"/>
      <c r="K45" s="233"/>
      <c r="L45" s="195"/>
      <c r="M45" s="193"/>
      <c r="N45" s="193"/>
      <c r="O45" s="193"/>
      <c r="P45" s="193"/>
      <c r="Q45" s="193"/>
      <c r="R45" s="279" t="s">
        <v>1625</v>
      </c>
      <c r="S45" s="111"/>
      <c r="T45" s="111"/>
      <c r="U45" s="1079"/>
      <c r="V45" s="227"/>
      <c r="W45" s="227"/>
    </row>
    <row r="46" spans="1:23" s="2" customFormat="1" ht="12" customHeight="1" x14ac:dyDescent="0.2">
      <c r="A46" s="95"/>
      <c r="B46" s="227"/>
      <c r="C46" s="197" t="s">
        <v>638</v>
      </c>
      <c r="D46" s="227"/>
      <c r="E46" s="314" t="s">
        <v>1369</v>
      </c>
      <c r="F46" s="193"/>
      <c r="G46" s="193"/>
      <c r="H46" s="314"/>
      <c r="I46" s="193"/>
      <c r="J46" s="193"/>
      <c r="K46" s="110"/>
      <c r="L46" s="193" t="s">
        <v>247</v>
      </c>
      <c r="M46" s="193" t="s">
        <v>247</v>
      </c>
      <c r="N46" s="193"/>
      <c r="O46" s="193"/>
      <c r="P46" s="193"/>
      <c r="Q46" s="193"/>
      <c r="R46" s="279" t="s">
        <v>1625</v>
      </c>
      <c r="S46" s="111"/>
      <c r="T46" s="111"/>
      <c r="U46" s="1079"/>
      <c r="V46" s="227"/>
      <c r="W46" s="227"/>
    </row>
    <row r="47" spans="1:23" s="2" customFormat="1" ht="12" customHeight="1" x14ac:dyDescent="0.2">
      <c r="A47" s="95"/>
      <c r="B47" s="227"/>
      <c r="C47" s="197" t="s">
        <v>637</v>
      </c>
      <c r="D47" s="227"/>
      <c r="E47" s="314" t="s">
        <v>1369</v>
      </c>
      <c r="F47" s="193"/>
      <c r="G47" s="193"/>
      <c r="H47" s="314"/>
      <c r="I47" s="193"/>
      <c r="J47" s="193"/>
      <c r="K47" s="110"/>
      <c r="L47" s="193" t="s">
        <v>247</v>
      </c>
      <c r="M47" s="193" t="s">
        <v>247</v>
      </c>
      <c r="N47" s="193"/>
      <c r="O47" s="193"/>
      <c r="P47" s="193"/>
      <c r="Q47" s="193"/>
      <c r="R47" s="279" t="s">
        <v>1625</v>
      </c>
      <c r="S47" s="111"/>
      <c r="T47" s="111"/>
      <c r="U47" s="1079"/>
      <c r="V47" s="227"/>
      <c r="W47" s="227"/>
    </row>
    <row r="48" spans="1:23" s="2" customFormat="1" ht="12" customHeight="1" x14ac:dyDescent="0.2">
      <c r="A48" s="95"/>
      <c r="B48" s="227"/>
      <c r="C48" s="240" t="s">
        <v>1150</v>
      </c>
      <c r="D48" s="227"/>
      <c r="E48" s="193"/>
      <c r="F48" s="193"/>
      <c r="G48" s="193"/>
      <c r="H48" s="193"/>
      <c r="I48" s="195"/>
      <c r="J48" s="195"/>
      <c r="K48" s="233"/>
      <c r="L48" s="195"/>
      <c r="M48" s="193"/>
      <c r="N48" s="193"/>
      <c r="O48" s="193"/>
      <c r="P48" s="196" t="s">
        <v>758</v>
      </c>
      <c r="Q48" s="196" t="s">
        <v>758</v>
      </c>
      <c r="R48" s="195"/>
      <c r="S48" s="334">
        <v>23690</v>
      </c>
      <c r="T48" s="334">
        <v>2701</v>
      </c>
      <c r="U48" s="1080"/>
      <c r="V48" s="227"/>
      <c r="W48" s="227"/>
    </row>
    <row r="49" spans="1:23" s="2" customFormat="1" ht="11.1" customHeight="1" x14ac:dyDescent="0.2">
      <c r="A49" s="95"/>
      <c r="B49" s="227"/>
      <c r="C49" s="197"/>
      <c r="D49" s="227"/>
      <c r="E49" s="313" t="s">
        <v>784</v>
      </c>
      <c r="F49" s="193"/>
      <c r="G49" s="193"/>
      <c r="H49" s="236"/>
      <c r="I49" s="195"/>
      <c r="J49" s="195"/>
      <c r="K49" s="233"/>
      <c r="L49" s="195"/>
      <c r="M49" s="193"/>
      <c r="N49" s="193"/>
      <c r="O49" s="193"/>
      <c r="P49" s="193"/>
      <c r="Q49" s="193"/>
      <c r="R49" s="193"/>
      <c r="S49" s="394"/>
      <c r="T49" s="394"/>
      <c r="U49" s="394"/>
      <c r="V49" s="227"/>
      <c r="W49" s="227"/>
    </row>
    <row r="50" spans="1:23" s="2" customFormat="1" ht="12" customHeight="1" x14ac:dyDescent="0.2">
      <c r="A50" s="95"/>
      <c r="B50" s="227"/>
      <c r="C50" s="197" t="s">
        <v>1513</v>
      </c>
      <c r="D50" s="227"/>
      <c r="E50" s="314" t="s">
        <v>899</v>
      </c>
      <c r="F50" s="193"/>
      <c r="G50" s="193"/>
      <c r="H50" s="314"/>
      <c r="I50" s="195"/>
      <c r="J50" s="195"/>
      <c r="K50" s="233"/>
      <c r="L50" s="195"/>
      <c r="M50" s="193"/>
      <c r="N50" s="193"/>
      <c r="O50" s="193"/>
      <c r="P50" s="193"/>
      <c r="Q50" s="193"/>
      <c r="R50" s="279" t="s">
        <v>1625</v>
      </c>
      <c r="S50" s="111"/>
      <c r="T50" s="111"/>
      <c r="U50" s="1187"/>
      <c r="V50" s="227"/>
      <c r="W50" s="227"/>
    </row>
    <row r="51" spans="1:23" s="2" customFormat="1" ht="6" customHeight="1" x14ac:dyDescent="0.2">
      <c r="A51" s="95"/>
      <c r="B51" s="227"/>
      <c r="C51" s="197"/>
      <c r="D51" s="227"/>
      <c r="E51" s="313"/>
      <c r="F51" s="193"/>
      <c r="G51" s="193"/>
      <c r="H51" s="236"/>
      <c r="I51" s="195"/>
      <c r="J51" s="195"/>
      <c r="K51" s="233"/>
      <c r="L51" s="195"/>
      <c r="M51" s="193"/>
      <c r="N51" s="193"/>
      <c r="O51" s="193"/>
      <c r="P51" s="193"/>
      <c r="Q51" s="193"/>
      <c r="R51" s="193"/>
      <c r="S51" s="394"/>
      <c r="T51" s="394"/>
      <c r="U51" s="394"/>
      <c r="V51" s="227"/>
      <c r="W51" s="227"/>
    </row>
    <row r="52" spans="1:23" s="2" customFormat="1" ht="11.1" customHeight="1" x14ac:dyDescent="0.2">
      <c r="A52" s="95"/>
      <c r="B52" s="227"/>
      <c r="C52" s="197"/>
      <c r="D52" s="227"/>
      <c r="E52" s="313" t="s">
        <v>2205</v>
      </c>
      <c r="F52" s="193"/>
      <c r="G52" s="193"/>
      <c r="H52" s="236"/>
      <c r="I52" s="195"/>
      <c r="J52" s="195"/>
      <c r="K52" s="233"/>
      <c r="L52" s="195"/>
      <c r="M52" s="193"/>
      <c r="N52" s="193"/>
      <c r="O52" s="193"/>
      <c r="P52" s="193"/>
      <c r="Q52" s="193"/>
      <c r="R52" s="193"/>
      <c r="S52" s="394"/>
      <c r="T52" s="394"/>
      <c r="U52" s="394"/>
      <c r="V52" s="227"/>
      <c r="W52" s="227"/>
    </row>
    <row r="53" spans="1:23" s="2" customFormat="1" ht="12" customHeight="1" x14ac:dyDescent="0.2">
      <c r="A53" s="95"/>
      <c r="B53" s="227"/>
      <c r="C53" s="197" t="s">
        <v>1180</v>
      </c>
      <c r="D53" s="227"/>
      <c r="E53" s="314" t="s">
        <v>70</v>
      </c>
      <c r="F53" s="193"/>
      <c r="G53" s="193"/>
      <c r="H53" s="314"/>
      <c r="I53" s="195"/>
      <c r="J53" s="195"/>
      <c r="K53" s="233"/>
      <c r="L53" s="195"/>
      <c r="M53" s="193"/>
      <c r="N53" s="193"/>
      <c r="O53" s="193"/>
      <c r="P53" s="193"/>
      <c r="Q53" s="193"/>
      <c r="R53" s="279" t="s">
        <v>1625</v>
      </c>
      <c r="S53" s="111"/>
      <c r="T53" s="813"/>
      <c r="U53" s="334">
        <v>0</v>
      </c>
      <c r="V53" s="227"/>
      <c r="W53" s="227"/>
    </row>
    <row r="54" spans="1:23" s="2" customFormat="1" ht="12" customHeight="1" x14ac:dyDescent="0.2">
      <c r="A54" s="95"/>
      <c r="B54" s="227"/>
      <c r="C54" s="197" t="s">
        <v>1274</v>
      </c>
      <c r="D54" s="227"/>
      <c r="E54" s="314" t="s">
        <v>748</v>
      </c>
      <c r="F54" s="193"/>
      <c r="G54" s="193"/>
      <c r="H54" s="314"/>
      <c r="I54" s="195"/>
      <c r="J54" s="195"/>
      <c r="K54" s="233"/>
      <c r="L54" s="195"/>
      <c r="M54" s="193"/>
      <c r="N54" s="193"/>
      <c r="O54" s="193"/>
      <c r="P54" s="193"/>
      <c r="Q54" s="193"/>
      <c r="R54" s="279" t="s">
        <v>1625</v>
      </c>
      <c r="S54" s="1187"/>
      <c r="T54" s="1187"/>
      <c r="U54" s="111"/>
      <c r="V54" s="227"/>
      <c r="W54" s="227"/>
    </row>
    <row r="55" spans="1:23" s="2" customFormat="1" ht="12" customHeight="1" x14ac:dyDescent="0.2">
      <c r="A55" s="95"/>
      <c r="B55" s="227"/>
      <c r="C55" s="240" t="s">
        <v>749</v>
      </c>
      <c r="D55" s="227"/>
      <c r="E55" s="193"/>
      <c r="F55" s="193"/>
      <c r="G55" s="193"/>
      <c r="H55" s="193"/>
      <c r="I55" s="195"/>
      <c r="J55" s="195"/>
      <c r="K55" s="233"/>
      <c r="L55" s="195"/>
      <c r="M55" s="193"/>
      <c r="N55" s="193"/>
      <c r="O55" s="193"/>
      <c r="P55" s="196" t="s">
        <v>758</v>
      </c>
      <c r="Q55" s="196" t="s">
        <v>758</v>
      </c>
      <c r="R55" s="195"/>
      <c r="S55" s="394"/>
      <c r="T55" s="394"/>
      <c r="U55" s="334">
        <v>0</v>
      </c>
      <c r="V55" s="227"/>
      <c r="W55" s="227"/>
    </row>
    <row r="56" spans="1:23" s="2" customFormat="1" ht="5.0999999999999996" customHeight="1" x14ac:dyDescent="0.2">
      <c r="A56" s="95"/>
      <c r="B56" s="293"/>
      <c r="C56" s="286"/>
      <c r="D56" s="293"/>
      <c r="E56" s="321"/>
      <c r="F56" s="321"/>
      <c r="G56" s="321"/>
      <c r="H56" s="321"/>
      <c r="I56" s="322"/>
      <c r="J56" s="322"/>
      <c r="K56" s="323"/>
      <c r="L56" s="322"/>
      <c r="M56" s="321"/>
      <c r="N56" s="321"/>
      <c r="O56" s="321"/>
      <c r="P56" s="321"/>
      <c r="Q56" s="321"/>
      <c r="R56" s="321"/>
      <c r="S56" s="293"/>
      <c r="T56" s="293"/>
      <c r="U56" s="293"/>
      <c r="V56" s="293"/>
      <c r="W56" s="293"/>
    </row>
    <row r="57" spans="1:23" s="2" customFormat="1" ht="5.0999999999999996" customHeight="1" x14ac:dyDescent="0.2">
      <c r="A57" s="95"/>
      <c r="B57" s="302"/>
      <c r="C57" s="295"/>
      <c r="D57" s="302"/>
      <c r="E57" s="405"/>
      <c r="F57" s="405"/>
      <c r="G57" s="405"/>
      <c r="H57" s="405"/>
      <c r="I57" s="327"/>
      <c r="J57" s="327"/>
      <c r="K57" s="328"/>
      <c r="L57" s="327"/>
      <c r="M57" s="405"/>
      <c r="N57" s="405"/>
      <c r="O57" s="405"/>
      <c r="P57" s="405"/>
      <c r="Q57" s="405"/>
      <c r="R57" s="405"/>
      <c r="S57" s="302"/>
      <c r="T57" s="302"/>
      <c r="U57" s="302"/>
      <c r="V57" s="227"/>
      <c r="W57" s="302"/>
    </row>
    <row r="58" spans="1:23" s="2" customFormat="1" ht="12" customHeight="1" x14ac:dyDescent="0.2">
      <c r="A58" s="95"/>
      <c r="B58" s="227"/>
      <c r="C58" s="197"/>
      <c r="D58" s="227"/>
      <c r="E58" s="194"/>
      <c r="F58" s="194"/>
      <c r="G58" s="194"/>
      <c r="H58" s="194"/>
      <c r="I58" s="195"/>
      <c r="J58" s="195"/>
      <c r="K58" s="233"/>
      <c r="L58" s="195"/>
      <c r="M58" s="193"/>
      <c r="N58" s="193"/>
      <c r="O58" s="193"/>
      <c r="P58" s="193"/>
      <c r="Q58" s="193"/>
      <c r="R58" s="193"/>
      <c r="S58" s="57" t="s">
        <v>435</v>
      </c>
      <c r="T58" s="57" t="s">
        <v>436</v>
      </c>
      <c r="U58" s="266"/>
      <c r="V58" s="227"/>
      <c r="W58" s="227"/>
    </row>
    <row r="59" spans="1:23" s="2" customFormat="1" ht="12" hidden="1" customHeight="1" x14ac:dyDescent="0.2">
      <c r="A59" s="95" t="s">
        <v>1188</v>
      </c>
      <c r="B59" s="227"/>
      <c r="C59" s="197"/>
      <c r="D59" s="227"/>
      <c r="E59" s="194"/>
      <c r="F59" s="194"/>
      <c r="G59" s="194"/>
      <c r="H59" s="194"/>
      <c r="I59" s="195"/>
      <c r="J59" s="195"/>
      <c r="K59" s="233"/>
      <c r="L59" s="195"/>
      <c r="M59" s="193"/>
      <c r="N59" s="193"/>
      <c r="O59" s="193"/>
      <c r="P59" s="193"/>
      <c r="Q59" s="193"/>
      <c r="R59" s="193"/>
      <c r="S59" s="46"/>
      <c r="T59" s="46"/>
      <c r="U59" s="266"/>
      <c r="V59" s="227"/>
      <c r="W59" s="227"/>
    </row>
    <row r="60" spans="1:23" s="2" customFormat="1" x14ac:dyDescent="0.2">
      <c r="A60" s="95"/>
      <c r="B60" s="227"/>
      <c r="C60" s="197"/>
      <c r="D60" s="227"/>
      <c r="E60" s="194" t="s">
        <v>2491</v>
      </c>
      <c r="F60" s="193"/>
      <c r="G60" s="193"/>
      <c r="H60" s="194"/>
      <c r="I60" s="195"/>
      <c r="J60" s="195"/>
      <c r="K60" s="233"/>
      <c r="L60" s="195"/>
      <c r="M60" s="193"/>
      <c r="N60" s="193"/>
      <c r="O60" s="193"/>
      <c r="P60" s="193"/>
      <c r="Q60" s="193"/>
      <c r="R60" s="193"/>
      <c r="S60" s="46">
        <v>1</v>
      </c>
      <c r="T60" s="46">
        <v>2</v>
      </c>
      <c r="U60" s="266"/>
      <c r="V60" s="227"/>
      <c r="W60" s="227"/>
    </row>
    <row r="61" spans="1:23" s="2" customFormat="1" ht="11.1" customHeight="1" x14ac:dyDescent="0.2">
      <c r="A61" s="95"/>
      <c r="B61" s="227"/>
      <c r="C61" s="197"/>
      <c r="D61" s="227"/>
      <c r="E61" s="193"/>
      <c r="F61" s="193"/>
      <c r="G61" s="193"/>
      <c r="H61" s="193"/>
      <c r="I61" s="195"/>
      <c r="J61" s="195"/>
      <c r="K61" s="233"/>
      <c r="L61" s="195"/>
      <c r="M61" s="193"/>
      <c r="N61" s="193"/>
      <c r="O61" s="193"/>
      <c r="P61" s="193"/>
      <c r="Q61" s="193"/>
      <c r="R61" s="193"/>
      <c r="S61" s="58" t="s">
        <v>1476</v>
      </c>
      <c r="T61" s="58" t="s">
        <v>1476</v>
      </c>
      <c r="U61" s="266"/>
      <c r="V61" s="227"/>
      <c r="W61" s="227"/>
    </row>
    <row r="62" spans="1:23" s="2" customFormat="1" ht="12" customHeight="1" x14ac:dyDescent="0.2">
      <c r="A62" s="95"/>
      <c r="B62" s="227"/>
      <c r="C62" s="197" t="s">
        <v>1154</v>
      </c>
      <c r="D62" s="227"/>
      <c r="E62" s="236" t="s">
        <v>2391</v>
      </c>
      <c r="F62" s="193"/>
      <c r="G62" s="193"/>
      <c r="H62" s="236"/>
      <c r="I62" s="195"/>
      <c r="J62" s="195"/>
      <c r="K62" s="233"/>
      <c r="L62" s="195"/>
      <c r="M62" s="193"/>
      <c r="N62" s="193"/>
      <c r="O62" s="193"/>
      <c r="P62" s="193"/>
      <c r="Q62" s="193"/>
      <c r="R62" s="193" t="s">
        <v>1625</v>
      </c>
      <c r="S62" s="111"/>
      <c r="T62" s="111"/>
      <c r="U62" s="228"/>
      <c r="V62" s="227"/>
      <c r="W62" s="227"/>
    </row>
    <row r="63" spans="1:23" s="2" customFormat="1" ht="12" customHeight="1" x14ac:dyDescent="0.2">
      <c r="A63" s="95"/>
      <c r="B63" s="227"/>
      <c r="C63" s="197" t="s">
        <v>177</v>
      </c>
      <c r="D63" s="227"/>
      <c r="E63" s="236" t="s">
        <v>1206</v>
      </c>
      <c r="F63" s="193"/>
      <c r="G63" s="193"/>
      <c r="H63" s="236"/>
      <c r="I63" s="195"/>
      <c r="J63" s="195"/>
      <c r="K63" s="233"/>
      <c r="L63" s="195"/>
      <c r="M63" s="193"/>
      <c r="N63" s="193"/>
      <c r="O63" s="193"/>
      <c r="P63" s="193"/>
      <c r="Q63" s="193"/>
      <c r="R63" s="193" t="s">
        <v>1625</v>
      </c>
      <c r="S63" s="111"/>
      <c r="T63" s="111"/>
      <c r="U63" s="228"/>
      <c r="V63" s="227"/>
      <c r="W63" s="227"/>
    </row>
    <row r="64" spans="1:23" s="2" customFormat="1" ht="5.0999999999999996" customHeight="1" x14ac:dyDescent="0.2">
      <c r="A64" s="95"/>
      <c r="B64" s="227"/>
      <c r="C64" s="197"/>
      <c r="D64" s="227"/>
      <c r="E64" s="227"/>
      <c r="F64" s="227"/>
      <c r="G64" s="227"/>
      <c r="H64" s="227"/>
      <c r="I64" s="233"/>
      <c r="J64" s="233"/>
      <c r="K64" s="233"/>
      <c r="L64" s="195"/>
      <c r="M64" s="193"/>
      <c r="N64" s="193"/>
      <c r="O64" s="193"/>
      <c r="P64" s="193"/>
      <c r="Q64" s="193"/>
      <c r="R64" s="193"/>
      <c r="S64" s="227"/>
      <c r="T64" s="227"/>
      <c r="U64" s="227"/>
      <c r="V64" s="227"/>
      <c r="W64" s="227"/>
    </row>
    <row r="65" spans="1:12" s="18" customFormat="1" x14ac:dyDescent="0.2">
      <c r="A65" s="222"/>
      <c r="C65" s="8"/>
      <c r="I65" s="19"/>
      <c r="J65" s="19"/>
      <c r="K65" s="19"/>
      <c r="L65" s="19"/>
    </row>
  </sheetData>
  <phoneticPr fontId="9" type="noConversion"/>
  <conditionalFormatting sqref="T16:T20">
    <cfRule type="expression" dxfId="12" priority="1" stopIfTrue="1">
      <formula>S16="N"</formula>
    </cfRule>
  </conditionalFormatting>
  <conditionalFormatting sqref="U16:U20">
    <cfRule type="expression" dxfId="11" priority="2" stopIfTrue="1">
      <formula>S16="N"</formula>
    </cfRule>
  </conditionalFormatting>
  <dataValidations count="1">
    <dataValidation allowBlank="1" showInputMessage="1" showErrorMessage="1" sqref="A1:XFD1048576"/>
  </dataValidations>
  <printOptions horizontalCentered="1"/>
  <pageMargins left="0.51181102362204722" right="0" top="0.19685039370078741" bottom="0" header="0.19685039370078741" footer="0"/>
  <pageSetup scale="91"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pageSetUpPr fitToPage="1"/>
  </sheetPr>
  <dimension ref="A1:AD40"/>
  <sheetViews>
    <sheetView showGridLines="0" workbookViewId="0">
      <pane ySplit="9" topLeftCell="A10" activePane="bottomLeft" state="frozen"/>
      <selection pane="bottomLeft"/>
    </sheetView>
  </sheetViews>
  <sheetFormatPr defaultColWidth="0" defaultRowHeight="12.75" zeroHeight="1" x14ac:dyDescent="0.2"/>
  <cols>
    <col min="1" max="1" width="1.7109375" style="217" customWidth="1"/>
    <col min="2" max="2" width="0.85546875" style="20" customWidth="1"/>
    <col min="3" max="3" width="4.28515625" style="21" customWidth="1"/>
    <col min="4" max="4" width="0.85546875" style="20" customWidth="1"/>
    <col min="5" max="5" width="7.7109375" style="20" customWidth="1"/>
    <col min="6" max="7" width="3.7109375" style="20" hidden="1" customWidth="1"/>
    <col min="8" max="8" width="8.7109375" style="60" hidden="1" customWidth="1"/>
    <col min="9" max="10" width="3.7109375" style="60" hidden="1" customWidth="1"/>
    <col min="11" max="11" width="7.7109375" style="60" customWidth="1"/>
    <col min="12" max="12" width="7.7109375" style="60" hidden="1" customWidth="1"/>
    <col min="13" max="13" width="0.85546875" style="20" customWidth="1"/>
    <col min="14" max="21" width="9.7109375" style="20" customWidth="1"/>
    <col min="22" max="22" width="0.85546875" style="20" customWidth="1"/>
    <col min="23" max="23" width="2.7109375" style="20" customWidth="1"/>
    <col min="24" max="24" width="85.7109375" style="20" hidden="1" customWidth="1"/>
    <col min="25" max="16384" width="0" style="20" hidden="1"/>
  </cols>
  <sheetData>
    <row r="1" spans="1:30" s="207" customFormat="1" ht="9.9499999999999993" customHeight="1" x14ac:dyDescent="0.2">
      <c r="A1" s="799"/>
      <c r="B1" s="201"/>
      <c r="C1" s="796" t="s">
        <v>2857</v>
      </c>
      <c r="D1" s="201"/>
      <c r="E1" s="162"/>
      <c r="F1" s="203" t="s">
        <v>2419</v>
      </c>
      <c r="G1" s="203" t="s">
        <v>2419</v>
      </c>
      <c r="H1" s="162" t="s">
        <v>1188</v>
      </c>
      <c r="I1" s="203" t="s">
        <v>2419</v>
      </c>
      <c r="J1" s="203" t="s">
        <v>2419</v>
      </c>
      <c r="K1" s="203"/>
      <c r="L1" s="203" t="s">
        <v>1188</v>
      </c>
      <c r="M1" s="204"/>
      <c r="N1" s="203"/>
      <c r="O1" s="203"/>
      <c r="P1" s="203"/>
      <c r="Q1" s="203"/>
      <c r="R1" s="203"/>
      <c r="S1" s="203"/>
      <c r="T1" s="203"/>
      <c r="U1" s="824">
        <v>42893.551108912034</v>
      </c>
      <c r="V1" s="203"/>
    </row>
    <row r="2" spans="1:30" s="150" customFormat="1" ht="6" customHeight="1" x14ac:dyDescent="0.2">
      <c r="A2" s="213"/>
      <c r="B2" s="1258"/>
      <c r="C2" s="1218" t="s">
        <v>2703</v>
      </c>
      <c r="D2" s="1259"/>
      <c r="E2" s="1258"/>
      <c r="F2" s="1260"/>
      <c r="G2" s="1262"/>
      <c r="H2" s="1261"/>
      <c r="I2" s="1260"/>
      <c r="J2" s="1262"/>
      <c r="K2" s="1260"/>
      <c r="L2" s="1262"/>
      <c r="M2" s="1261"/>
      <c r="N2" s="1261"/>
      <c r="O2" s="1261"/>
      <c r="P2" s="1261"/>
      <c r="Q2" s="1261"/>
      <c r="R2" s="1261"/>
      <c r="S2" s="1261"/>
      <c r="T2" s="1261"/>
      <c r="U2" s="1278"/>
      <c r="V2" s="1261"/>
    </row>
    <row r="3" spans="1:30" s="151" customFormat="1" ht="17.100000000000001" customHeight="1" x14ac:dyDescent="0.2">
      <c r="A3" s="209"/>
      <c r="B3" s="1264"/>
      <c r="C3" s="1220" t="s">
        <v>2860</v>
      </c>
      <c r="D3" s="1265"/>
      <c r="E3" s="1264"/>
      <c r="F3" s="1266"/>
      <c r="G3" s="1268"/>
      <c r="H3" s="1267"/>
      <c r="I3" s="1266"/>
      <c r="J3" s="1268"/>
      <c r="K3" s="1266"/>
      <c r="L3" s="1268"/>
      <c r="M3" s="1267"/>
      <c r="N3" s="1267"/>
      <c r="O3" s="1267"/>
      <c r="P3" s="1267"/>
      <c r="Q3" s="1267"/>
      <c r="R3" s="1267"/>
      <c r="S3" s="1267"/>
      <c r="T3" s="1267"/>
      <c r="U3" s="1223" t="s">
        <v>2080</v>
      </c>
      <c r="V3" s="1267"/>
    </row>
    <row r="4" spans="1:30" s="146" customFormat="1" ht="15" customHeight="1" x14ac:dyDescent="0.2">
      <c r="A4" s="162"/>
      <c r="B4" s="1224"/>
      <c r="C4" s="1225" t="s">
        <v>2861</v>
      </c>
      <c r="D4" s="1226"/>
      <c r="E4" s="1227"/>
      <c r="F4" s="1269"/>
      <c r="G4" s="1271"/>
      <c r="H4" s="1270"/>
      <c r="I4" s="1269"/>
      <c r="J4" s="1271"/>
      <c r="K4" s="1272"/>
      <c r="L4" s="1272"/>
      <c r="M4" s="1269"/>
      <c r="N4" s="1269"/>
      <c r="O4" s="1269"/>
      <c r="P4" s="1269"/>
      <c r="Q4" s="1269"/>
      <c r="R4" s="1269"/>
      <c r="S4" s="1269"/>
      <c r="T4" s="1269"/>
      <c r="U4" s="1229" t="s">
        <v>2038</v>
      </c>
      <c r="V4" s="1272"/>
      <c r="AD4" s="188"/>
    </row>
    <row r="5" spans="1:30" s="146" customFormat="1" ht="11.1" customHeight="1" x14ac:dyDescent="0.2">
      <c r="A5" s="162"/>
      <c r="B5" s="1227"/>
      <c r="C5" s="1230" t="s">
        <v>2862</v>
      </c>
      <c r="D5" s="1227"/>
      <c r="E5" s="1227"/>
      <c r="F5" s="1270"/>
      <c r="G5" s="1273"/>
      <c r="H5" s="1270"/>
      <c r="I5" s="1270"/>
      <c r="J5" s="1270"/>
      <c r="K5" s="1270"/>
      <c r="L5" s="1270"/>
      <c r="M5" s="1279"/>
      <c r="N5" s="1269"/>
      <c r="O5" s="1269"/>
      <c r="P5" s="1269"/>
      <c r="Q5" s="1269"/>
      <c r="R5" s="1269"/>
      <c r="S5" s="1269"/>
      <c r="T5" s="1269"/>
      <c r="U5" s="1233" t="s">
        <v>2863</v>
      </c>
      <c r="V5" s="1272"/>
      <c r="AD5" s="133"/>
    </row>
    <row r="6" spans="1:30" s="166" customFormat="1" ht="17.100000000000001" hidden="1" customHeight="1" x14ac:dyDescent="0.2">
      <c r="A6" s="209"/>
      <c r="B6" s="1264"/>
      <c r="C6" s="1220" t="s">
        <v>2864</v>
      </c>
      <c r="D6" s="1265"/>
      <c r="E6" s="1264"/>
      <c r="F6" s="1266"/>
      <c r="G6" s="1280"/>
      <c r="H6" s="1267"/>
      <c r="I6" s="1266"/>
      <c r="J6" s="1274"/>
      <c r="K6" s="1266"/>
      <c r="L6" s="1268"/>
      <c r="M6" s="1267"/>
      <c r="N6" s="1267"/>
      <c r="O6" s="1267"/>
      <c r="P6" s="1267"/>
      <c r="Q6" s="1267"/>
      <c r="R6" s="1267"/>
      <c r="S6" s="1267"/>
      <c r="T6" s="1267"/>
      <c r="U6" s="1223" t="s">
        <v>2081</v>
      </c>
      <c r="V6" s="1267"/>
    </row>
    <row r="7" spans="1:30" s="167" customFormat="1" ht="15" hidden="1" customHeight="1" x14ac:dyDescent="0.2">
      <c r="A7" s="162"/>
      <c r="B7" s="1224"/>
      <c r="C7" s="1225" t="s">
        <v>2865</v>
      </c>
      <c r="D7" s="1226"/>
      <c r="E7" s="1227"/>
      <c r="F7" s="1269"/>
      <c r="G7" s="1281"/>
      <c r="H7" s="1270"/>
      <c r="I7" s="1269"/>
      <c r="J7" s="1271"/>
      <c r="K7" s="1272"/>
      <c r="L7" s="1272"/>
      <c r="M7" s="1269"/>
      <c r="N7" s="1269"/>
      <c r="O7" s="1269"/>
      <c r="P7" s="1269"/>
      <c r="Q7" s="1269"/>
      <c r="R7" s="1269"/>
      <c r="S7" s="1269"/>
      <c r="T7" s="1269"/>
      <c r="U7" s="1229"/>
      <c r="V7" s="1272"/>
      <c r="AD7" s="191"/>
    </row>
    <row r="8" spans="1:30" s="167" customFormat="1" ht="11.1" hidden="1" customHeight="1" x14ac:dyDescent="0.2">
      <c r="A8" s="162"/>
      <c r="B8" s="1227"/>
      <c r="C8" s="1230" t="s">
        <v>2866</v>
      </c>
      <c r="D8" s="1227"/>
      <c r="E8" s="1227"/>
      <c r="F8" s="1270"/>
      <c r="G8" s="1273"/>
      <c r="H8" s="1270"/>
      <c r="I8" s="1270"/>
      <c r="J8" s="1270"/>
      <c r="K8" s="1270"/>
      <c r="L8" s="1270"/>
      <c r="M8" s="1279"/>
      <c r="N8" s="1269"/>
      <c r="O8" s="1269"/>
      <c r="P8" s="1269"/>
      <c r="Q8" s="1269"/>
      <c r="R8" s="1269"/>
      <c r="S8" s="1269"/>
      <c r="T8" s="1269"/>
      <c r="U8" s="1233" t="s">
        <v>2867</v>
      </c>
      <c r="V8" s="1272"/>
      <c r="AD8" s="168"/>
    </row>
    <row r="9" spans="1:30" s="168" customFormat="1" ht="3.95" customHeight="1" x14ac:dyDescent="0.2">
      <c r="A9" s="131"/>
      <c r="B9" s="1221"/>
      <c r="C9" s="1221"/>
      <c r="D9" s="1219"/>
      <c r="E9" s="1219"/>
      <c r="F9" s="1275"/>
      <c r="G9" s="1275"/>
      <c r="H9" s="1275"/>
      <c r="I9" s="1275"/>
      <c r="J9" s="1275"/>
      <c r="K9" s="1275"/>
      <c r="L9" s="1275"/>
      <c r="M9" s="1282"/>
      <c r="N9" s="1276"/>
      <c r="O9" s="1277"/>
      <c r="P9" s="1277"/>
      <c r="Q9" s="1277"/>
      <c r="R9" s="1277"/>
      <c r="S9" s="1277"/>
      <c r="T9" s="1277"/>
      <c r="U9" s="1277"/>
      <c r="V9" s="1277"/>
    </row>
    <row r="10" spans="1:30" s="4" customFormat="1" ht="5.0999999999999996" customHeight="1" x14ac:dyDescent="0.2">
      <c r="A10" s="224"/>
      <c r="B10" s="227"/>
      <c r="C10" s="197"/>
      <c r="D10" s="227"/>
      <c r="E10" s="227"/>
      <c r="F10" s="227"/>
      <c r="G10" s="227"/>
      <c r="H10" s="233"/>
      <c r="I10" s="233"/>
      <c r="J10" s="233"/>
      <c r="K10" s="233"/>
      <c r="L10" s="233"/>
      <c r="M10" s="228"/>
      <c r="N10" s="228"/>
      <c r="O10" s="228"/>
      <c r="P10" s="228"/>
      <c r="Q10" s="228"/>
      <c r="R10" s="260"/>
      <c r="S10" s="227"/>
      <c r="T10" s="227"/>
      <c r="U10" s="227"/>
      <c r="V10" s="227"/>
    </row>
    <row r="11" spans="1:30" s="2" customFormat="1" x14ac:dyDescent="0.2">
      <c r="A11" s="95"/>
      <c r="B11" s="227"/>
      <c r="C11" s="197"/>
      <c r="D11" s="227"/>
      <c r="E11" s="194" t="s">
        <v>2646</v>
      </c>
      <c r="F11" s="194"/>
      <c r="G11" s="194"/>
      <c r="H11" s="195"/>
      <c r="I11" s="195"/>
      <c r="J11" s="195"/>
      <c r="K11" s="195"/>
      <c r="L11" s="195"/>
      <c r="M11" s="227"/>
      <c r="N11" s="227"/>
      <c r="O11" s="227"/>
      <c r="P11" s="450"/>
      <c r="Q11" s="450"/>
      <c r="R11" s="450"/>
      <c r="S11" s="450"/>
      <c r="T11" s="450"/>
      <c r="U11" s="450"/>
      <c r="V11" s="227"/>
    </row>
    <row r="12" spans="1:30" s="2" customFormat="1" ht="5.0999999999999996" customHeight="1" x14ac:dyDescent="0.2">
      <c r="A12" s="95"/>
      <c r="B12" s="227"/>
      <c r="C12" s="197"/>
      <c r="D12" s="227"/>
      <c r="E12" s="194"/>
      <c r="F12" s="194"/>
      <c r="G12" s="194"/>
      <c r="H12" s="195"/>
      <c r="I12" s="195"/>
      <c r="J12" s="195"/>
      <c r="K12" s="195"/>
      <c r="L12" s="195"/>
      <c r="M12" s="227"/>
      <c r="N12" s="227"/>
      <c r="O12" s="227"/>
      <c r="P12" s="458"/>
      <c r="Q12" s="458"/>
      <c r="R12" s="458"/>
      <c r="S12" s="458"/>
      <c r="T12" s="458"/>
      <c r="U12" s="458"/>
      <c r="V12" s="227"/>
    </row>
    <row r="13" spans="1:30" s="2" customFormat="1" x14ac:dyDescent="0.2">
      <c r="A13" s="95"/>
      <c r="B13" s="227"/>
      <c r="C13" s="197"/>
      <c r="D13" s="227"/>
      <c r="E13" s="193"/>
      <c r="F13" s="193"/>
      <c r="G13" s="193"/>
      <c r="H13" s="195"/>
      <c r="I13" s="195"/>
      <c r="J13" s="195"/>
      <c r="K13" s="195"/>
      <c r="L13" s="195"/>
      <c r="M13" s="227"/>
      <c r="N13" s="79" t="s">
        <v>2471</v>
      </c>
      <c r="O13" s="85"/>
      <c r="P13" s="85"/>
      <c r="Q13" s="85"/>
      <c r="R13" s="85"/>
      <c r="S13" s="85"/>
      <c r="T13" s="85"/>
      <c r="U13" s="80"/>
      <c r="V13" s="227"/>
    </row>
    <row r="14" spans="1:30" s="2" customFormat="1" x14ac:dyDescent="0.2">
      <c r="A14" s="95"/>
      <c r="B14" s="227"/>
      <c r="C14" s="197"/>
      <c r="D14" s="227"/>
      <c r="E14" s="193"/>
      <c r="F14" s="193"/>
      <c r="G14" s="193"/>
      <c r="H14" s="195"/>
      <c r="I14" s="195"/>
      <c r="J14" s="195"/>
      <c r="K14" s="195"/>
      <c r="L14" s="195"/>
      <c r="M14" s="227"/>
      <c r="N14" s="79" t="s">
        <v>1024</v>
      </c>
      <c r="O14" s="80"/>
      <c r="P14" s="79" t="s">
        <v>1025</v>
      </c>
      <c r="Q14" s="80"/>
      <c r="R14" s="79" t="s">
        <v>1026</v>
      </c>
      <c r="S14" s="80"/>
      <c r="T14" s="79" t="s">
        <v>1100</v>
      </c>
      <c r="U14" s="80"/>
      <c r="V14" s="227"/>
    </row>
    <row r="15" spans="1:30" s="2" customFormat="1" ht="11.1" customHeight="1" x14ac:dyDescent="0.2">
      <c r="A15" s="95"/>
      <c r="B15" s="227"/>
      <c r="C15" s="197"/>
      <c r="D15" s="227"/>
      <c r="E15" s="193"/>
      <c r="F15" s="193"/>
      <c r="G15" s="193"/>
      <c r="H15" s="195"/>
      <c r="I15" s="195"/>
      <c r="J15" s="195"/>
      <c r="K15" s="195"/>
      <c r="L15" s="195"/>
      <c r="M15" s="227"/>
      <c r="N15" s="57" t="s">
        <v>435</v>
      </c>
      <c r="O15" s="57" t="s">
        <v>436</v>
      </c>
      <c r="P15" s="57" t="s">
        <v>435</v>
      </c>
      <c r="Q15" s="57" t="s">
        <v>436</v>
      </c>
      <c r="R15" s="57" t="s">
        <v>435</v>
      </c>
      <c r="S15" s="57" t="s">
        <v>436</v>
      </c>
      <c r="T15" s="57" t="s">
        <v>435</v>
      </c>
      <c r="U15" s="57" t="s">
        <v>436</v>
      </c>
      <c r="V15" s="227"/>
    </row>
    <row r="16" spans="1:30" s="2" customFormat="1" ht="11.1" hidden="1" customHeight="1" x14ac:dyDescent="0.2">
      <c r="A16" s="95" t="s">
        <v>1188</v>
      </c>
      <c r="B16" s="227"/>
      <c r="C16" s="197"/>
      <c r="D16" s="227"/>
      <c r="E16" s="193"/>
      <c r="F16" s="193"/>
      <c r="G16" s="193"/>
      <c r="H16" s="195"/>
      <c r="I16" s="195"/>
      <c r="J16" s="195"/>
      <c r="K16" s="195"/>
      <c r="L16" s="195"/>
      <c r="M16" s="227"/>
      <c r="N16" s="46"/>
      <c r="O16" s="46"/>
      <c r="P16" s="46"/>
      <c r="Q16" s="46"/>
      <c r="R16" s="46"/>
      <c r="S16" s="46"/>
      <c r="T16" s="46"/>
      <c r="U16" s="46"/>
      <c r="V16" s="227"/>
    </row>
    <row r="17" spans="1:22" s="2" customFormat="1" ht="11.1" hidden="1" customHeight="1" x14ac:dyDescent="0.2">
      <c r="A17" s="95" t="s">
        <v>1188</v>
      </c>
      <c r="B17" s="227"/>
      <c r="C17" s="197"/>
      <c r="D17" s="227"/>
      <c r="E17" s="193"/>
      <c r="F17" s="193"/>
      <c r="G17" s="193"/>
      <c r="H17" s="195"/>
      <c r="I17" s="195"/>
      <c r="J17" s="195"/>
      <c r="K17" s="195"/>
      <c r="L17" s="195"/>
      <c r="M17" s="227"/>
      <c r="N17" s="46"/>
      <c r="O17" s="46"/>
      <c r="P17" s="46"/>
      <c r="Q17" s="46"/>
      <c r="R17" s="46"/>
      <c r="S17" s="46"/>
      <c r="T17" s="46"/>
      <c r="U17" s="46"/>
      <c r="V17" s="227"/>
    </row>
    <row r="18" spans="1:22" s="2" customFormat="1" ht="11.1" hidden="1" customHeight="1" x14ac:dyDescent="0.2">
      <c r="A18" s="95" t="s">
        <v>1188</v>
      </c>
      <c r="B18" s="227"/>
      <c r="C18" s="197"/>
      <c r="D18" s="227"/>
      <c r="E18" s="193"/>
      <c r="F18" s="193"/>
      <c r="G18" s="193"/>
      <c r="H18" s="195"/>
      <c r="I18" s="195"/>
      <c r="J18" s="195"/>
      <c r="K18" s="195"/>
      <c r="L18" s="195"/>
      <c r="M18" s="227"/>
      <c r="N18" s="46"/>
      <c r="O18" s="46"/>
      <c r="P18" s="46"/>
      <c r="Q18" s="46"/>
      <c r="R18" s="46"/>
      <c r="S18" s="46"/>
      <c r="T18" s="46"/>
      <c r="U18" s="46"/>
      <c r="V18" s="227"/>
    </row>
    <row r="19" spans="1:22" s="2" customFormat="1" ht="11.1" customHeight="1" x14ac:dyDescent="0.2">
      <c r="A19" s="95"/>
      <c r="B19" s="227"/>
      <c r="C19" s="197"/>
      <c r="D19" s="227"/>
      <c r="E19" s="193"/>
      <c r="F19" s="193"/>
      <c r="G19" s="193"/>
      <c r="H19" s="195"/>
      <c r="I19" s="195"/>
      <c r="J19" s="195"/>
      <c r="K19" s="195"/>
      <c r="L19" s="195"/>
      <c r="M19" s="227"/>
      <c r="N19" s="46">
        <v>1</v>
      </c>
      <c r="O19" s="46">
        <v>2</v>
      </c>
      <c r="P19" s="46">
        <v>3</v>
      </c>
      <c r="Q19" s="46">
        <v>4</v>
      </c>
      <c r="R19" s="46">
        <v>5</v>
      </c>
      <c r="S19" s="46">
        <v>6</v>
      </c>
      <c r="T19" s="46">
        <v>7</v>
      </c>
      <c r="U19" s="46">
        <v>8</v>
      </c>
      <c r="V19" s="227"/>
    </row>
    <row r="20" spans="1:22" s="2" customFormat="1" ht="11.1" customHeight="1" x14ac:dyDescent="0.2">
      <c r="A20" s="95"/>
      <c r="B20" s="227"/>
      <c r="C20" s="197"/>
      <c r="D20" s="227"/>
      <c r="E20" s="193"/>
      <c r="F20" s="193"/>
      <c r="G20" s="193"/>
      <c r="H20" s="195"/>
      <c r="I20" s="195"/>
      <c r="J20" s="195"/>
      <c r="K20" s="195"/>
      <c r="L20" s="195"/>
      <c r="M20" s="227"/>
      <c r="N20" s="58" t="s">
        <v>1476</v>
      </c>
      <c r="O20" s="58" t="s">
        <v>1476</v>
      </c>
      <c r="P20" s="58" t="s">
        <v>1476</v>
      </c>
      <c r="Q20" s="58" t="s">
        <v>1476</v>
      </c>
      <c r="R20" s="58" t="s">
        <v>1476</v>
      </c>
      <c r="S20" s="58" t="s">
        <v>1476</v>
      </c>
      <c r="T20" s="58" t="s">
        <v>1476</v>
      </c>
      <c r="U20" s="58" t="s">
        <v>1476</v>
      </c>
      <c r="V20" s="227"/>
    </row>
    <row r="21" spans="1:22" s="2" customFormat="1" ht="12" customHeight="1" x14ac:dyDescent="0.2">
      <c r="A21" s="95"/>
      <c r="B21" s="227"/>
      <c r="C21" s="197" t="s">
        <v>1151</v>
      </c>
      <c r="D21" s="227"/>
      <c r="E21" s="1094" t="s">
        <v>1977</v>
      </c>
      <c r="F21" s="315"/>
      <c r="G21" s="315"/>
      <c r="H21" s="196"/>
      <c r="I21" s="196"/>
      <c r="J21" s="196"/>
      <c r="K21" s="196"/>
      <c r="L21" s="195"/>
      <c r="M21" s="227" t="s">
        <v>1625</v>
      </c>
      <c r="N21" s="111">
        <v>23690</v>
      </c>
      <c r="O21" s="111">
        <v>1579</v>
      </c>
      <c r="P21" s="111"/>
      <c r="Q21" s="111"/>
      <c r="R21" s="111"/>
      <c r="S21" s="111"/>
      <c r="T21" s="111"/>
      <c r="U21" s="111"/>
      <c r="V21" s="227"/>
    </row>
    <row r="22" spans="1:22" s="2" customFormat="1" ht="12" customHeight="1" x14ac:dyDescent="0.2">
      <c r="A22" s="95"/>
      <c r="B22" s="227"/>
      <c r="C22" s="197" t="s">
        <v>1152</v>
      </c>
      <c r="D22" s="227"/>
      <c r="E22" s="1094" t="s">
        <v>1846</v>
      </c>
      <c r="F22" s="315"/>
      <c r="G22" s="315"/>
      <c r="H22" s="196"/>
      <c r="I22" s="196"/>
      <c r="J22" s="196"/>
      <c r="K22" s="196"/>
      <c r="L22" s="195"/>
      <c r="M22" s="227" t="s">
        <v>1625</v>
      </c>
      <c r="N22" s="111">
        <v>7897</v>
      </c>
      <c r="O22" s="111">
        <v>395</v>
      </c>
      <c r="P22" s="111"/>
      <c r="Q22" s="111"/>
      <c r="R22" s="111"/>
      <c r="S22" s="111"/>
      <c r="T22" s="111"/>
      <c r="U22" s="111"/>
      <c r="V22" s="227"/>
    </row>
    <row r="23" spans="1:22" s="2" customFormat="1" ht="12" customHeight="1" x14ac:dyDescent="0.2">
      <c r="A23" s="95"/>
      <c r="B23" s="227"/>
      <c r="C23" s="197" t="s">
        <v>643</v>
      </c>
      <c r="D23" s="227"/>
      <c r="E23" s="1094" t="s">
        <v>1196</v>
      </c>
      <c r="F23" s="315"/>
      <c r="G23" s="315"/>
      <c r="H23" s="196"/>
      <c r="I23" s="196"/>
      <c r="J23" s="196"/>
      <c r="K23" s="196"/>
      <c r="L23" s="195"/>
      <c r="M23" s="227" t="s">
        <v>1625</v>
      </c>
      <c r="N23" s="111"/>
      <c r="O23" s="111"/>
      <c r="P23" s="111"/>
      <c r="Q23" s="111"/>
      <c r="R23" s="111"/>
      <c r="S23" s="111"/>
      <c r="T23" s="111"/>
      <c r="U23" s="111"/>
      <c r="V23" s="227"/>
    </row>
    <row r="24" spans="1:22" s="2" customFormat="1" ht="12" customHeight="1" x14ac:dyDescent="0.2">
      <c r="A24" s="95"/>
      <c r="B24" s="227"/>
      <c r="C24" s="197" t="s">
        <v>644</v>
      </c>
      <c r="D24" s="227"/>
      <c r="E24" s="1094" t="s">
        <v>287</v>
      </c>
      <c r="F24" s="315"/>
      <c r="G24" s="315"/>
      <c r="H24" s="196"/>
      <c r="I24" s="196"/>
      <c r="J24" s="196"/>
      <c r="K24" s="196"/>
      <c r="L24" s="195"/>
      <c r="M24" s="227" t="s">
        <v>1625</v>
      </c>
      <c r="N24" s="111"/>
      <c r="O24" s="111"/>
      <c r="P24" s="111"/>
      <c r="Q24" s="111"/>
      <c r="R24" s="111"/>
      <c r="S24" s="111"/>
      <c r="T24" s="111"/>
      <c r="U24" s="111"/>
      <c r="V24" s="227"/>
    </row>
    <row r="25" spans="1:22" s="2" customFormat="1" ht="12" customHeight="1" x14ac:dyDescent="0.2">
      <c r="A25" s="95"/>
      <c r="B25" s="227"/>
      <c r="C25" s="197" t="s">
        <v>645</v>
      </c>
      <c r="D25" s="227"/>
      <c r="E25" s="1094" t="s">
        <v>2704</v>
      </c>
      <c r="F25" s="315"/>
      <c r="G25" s="315"/>
      <c r="H25" s="196"/>
      <c r="I25" s="196"/>
      <c r="J25" s="196"/>
      <c r="K25" s="196"/>
      <c r="L25" s="195"/>
      <c r="M25" s="227" t="s">
        <v>1625</v>
      </c>
      <c r="N25" s="111"/>
      <c r="O25" s="111"/>
      <c r="P25" s="111"/>
      <c r="Q25" s="111"/>
      <c r="R25" s="111"/>
      <c r="S25" s="111"/>
      <c r="T25" s="111"/>
      <c r="U25" s="111"/>
      <c r="V25" s="227"/>
    </row>
    <row r="26" spans="1:22" s="2" customFormat="1" ht="12" customHeight="1" x14ac:dyDescent="0.2">
      <c r="A26" s="95"/>
      <c r="B26" s="227"/>
      <c r="C26" s="197" t="s">
        <v>646</v>
      </c>
      <c r="D26" s="227"/>
      <c r="E26" s="1094" t="s">
        <v>2705</v>
      </c>
      <c r="F26" s="315"/>
      <c r="G26" s="315"/>
      <c r="H26" s="196"/>
      <c r="I26" s="196"/>
      <c r="J26" s="196"/>
      <c r="K26" s="196"/>
      <c r="L26" s="195"/>
      <c r="M26" s="227" t="s">
        <v>1625</v>
      </c>
      <c r="N26" s="111"/>
      <c r="O26" s="111"/>
      <c r="P26" s="111"/>
      <c r="Q26" s="111"/>
      <c r="R26" s="111"/>
      <c r="S26" s="111"/>
      <c r="T26" s="111"/>
      <c r="U26" s="111"/>
      <c r="V26" s="227"/>
    </row>
    <row r="27" spans="1:22" s="2" customFormat="1" ht="12" customHeight="1" x14ac:dyDescent="0.2">
      <c r="A27" s="95"/>
      <c r="B27" s="227"/>
      <c r="C27" s="197" t="s">
        <v>647</v>
      </c>
      <c r="D27" s="227"/>
      <c r="E27" s="1094" t="s">
        <v>2835</v>
      </c>
      <c r="F27" s="315"/>
      <c r="G27" s="315"/>
      <c r="H27" s="196"/>
      <c r="I27" s="196"/>
      <c r="J27" s="196"/>
      <c r="K27" s="196"/>
      <c r="L27" s="195"/>
      <c r="M27" s="227" t="s">
        <v>1625</v>
      </c>
      <c r="N27" s="111"/>
      <c r="O27" s="111"/>
      <c r="P27" s="111"/>
      <c r="Q27" s="111"/>
      <c r="R27" s="111"/>
      <c r="S27" s="111"/>
      <c r="T27" s="111"/>
      <c r="U27" s="111"/>
      <c r="V27" s="227"/>
    </row>
    <row r="28" spans="1:22" s="2" customFormat="1" ht="12" customHeight="1" x14ac:dyDescent="0.2">
      <c r="A28" s="95"/>
      <c r="B28" s="227"/>
      <c r="C28" s="197" t="s">
        <v>648</v>
      </c>
      <c r="D28" s="227"/>
      <c r="E28" s="273" t="s">
        <v>1785</v>
      </c>
      <c r="F28" s="272"/>
      <c r="G28" s="272"/>
      <c r="H28" s="195"/>
      <c r="I28" s="195"/>
      <c r="J28" s="195"/>
      <c r="K28" s="195"/>
      <c r="L28" s="195"/>
      <c r="M28" s="227" t="s">
        <v>1625</v>
      </c>
      <c r="N28" s="111"/>
      <c r="O28" s="111"/>
      <c r="P28" s="111"/>
      <c r="Q28" s="111"/>
      <c r="R28" s="111"/>
      <c r="S28" s="111"/>
      <c r="T28" s="111"/>
      <c r="U28" s="111"/>
      <c r="V28" s="227"/>
    </row>
    <row r="29" spans="1:22" s="2" customFormat="1" ht="12" customHeight="1" x14ac:dyDescent="0.2">
      <c r="A29" s="95"/>
      <c r="B29" s="227"/>
      <c r="C29" s="197" t="s">
        <v>1514</v>
      </c>
      <c r="D29" s="227"/>
      <c r="E29" s="273" t="s">
        <v>1645</v>
      </c>
      <c r="F29" s="272"/>
      <c r="G29" s="272"/>
      <c r="H29" s="195"/>
      <c r="I29" s="195"/>
      <c r="J29" s="195"/>
      <c r="K29" s="195"/>
      <c r="L29" s="195"/>
      <c r="M29" s="227" t="s">
        <v>1625</v>
      </c>
      <c r="N29" s="111"/>
      <c r="O29" s="111"/>
      <c r="P29" s="111"/>
      <c r="Q29" s="111"/>
      <c r="R29" s="111"/>
      <c r="S29" s="111"/>
      <c r="T29" s="111"/>
      <c r="U29" s="111"/>
      <c r="V29" s="227"/>
    </row>
    <row r="30" spans="1:22" s="2" customFormat="1" ht="12" customHeight="1" x14ac:dyDescent="0.2">
      <c r="A30" s="95"/>
      <c r="B30" s="227"/>
      <c r="C30" s="240" t="s">
        <v>1153</v>
      </c>
      <c r="D30" s="227"/>
      <c r="E30" s="196"/>
      <c r="F30" s="196"/>
      <c r="G30" s="195"/>
      <c r="H30" s="195"/>
      <c r="I30" s="195"/>
      <c r="J30" s="195"/>
      <c r="K30" s="196" t="s">
        <v>758</v>
      </c>
      <c r="L30" s="196" t="s">
        <v>758</v>
      </c>
      <c r="M30" s="237"/>
      <c r="N30" s="334">
        <v>31587</v>
      </c>
      <c r="O30" s="334">
        <v>1974</v>
      </c>
      <c r="P30" s="334">
        <v>0</v>
      </c>
      <c r="Q30" s="334">
        <v>0</v>
      </c>
      <c r="R30" s="334">
        <v>0</v>
      </c>
      <c r="S30" s="334">
        <v>0</v>
      </c>
      <c r="T30" s="334">
        <v>0</v>
      </c>
      <c r="U30" s="334">
        <v>0</v>
      </c>
      <c r="V30" s="227"/>
    </row>
    <row r="31" spans="1:22" s="2" customFormat="1" ht="5.0999999999999996" customHeight="1" x14ac:dyDescent="0.2">
      <c r="A31" s="95"/>
      <c r="B31" s="293"/>
      <c r="C31" s="286"/>
      <c r="D31" s="293"/>
      <c r="E31" s="293"/>
      <c r="F31" s="293"/>
      <c r="G31" s="293"/>
      <c r="H31" s="323"/>
      <c r="I31" s="323"/>
      <c r="J31" s="323"/>
      <c r="K31" s="323"/>
      <c r="L31" s="323"/>
      <c r="M31" s="293"/>
      <c r="N31" s="293"/>
      <c r="O31" s="293"/>
      <c r="P31" s="293"/>
      <c r="Q31" s="293"/>
      <c r="R31" s="293"/>
      <c r="S31" s="293"/>
      <c r="T31" s="293"/>
      <c r="U31" s="293"/>
      <c r="V31" s="293"/>
    </row>
    <row r="32" spans="1:22" s="2" customFormat="1" ht="5.0999999999999996" customHeight="1" x14ac:dyDescent="0.2">
      <c r="A32" s="95"/>
      <c r="B32" s="302"/>
      <c r="C32" s="295"/>
      <c r="D32" s="302"/>
      <c r="E32" s="302"/>
      <c r="F32" s="302"/>
      <c r="G32" s="302"/>
      <c r="H32" s="328"/>
      <c r="I32" s="328"/>
      <c r="J32" s="328"/>
      <c r="K32" s="328"/>
      <c r="L32" s="328"/>
      <c r="M32" s="302"/>
      <c r="N32" s="302"/>
      <c r="O32" s="302"/>
      <c r="P32" s="302"/>
      <c r="Q32" s="302"/>
      <c r="R32" s="302"/>
      <c r="S32" s="302"/>
      <c r="T32" s="302"/>
      <c r="U32" s="302"/>
      <c r="V32" s="302"/>
    </row>
    <row r="33" spans="1:24" s="2" customFormat="1" ht="11.1" customHeight="1" x14ac:dyDescent="0.2">
      <c r="A33" s="95"/>
      <c r="B33" s="227"/>
      <c r="C33" s="197"/>
      <c r="D33" s="227"/>
      <c r="E33" s="194" t="s">
        <v>668</v>
      </c>
      <c r="F33" s="194"/>
      <c r="G33" s="194"/>
      <c r="H33" s="195"/>
      <c r="I33" s="195"/>
      <c r="J33" s="195"/>
      <c r="K33" s="195"/>
      <c r="L33" s="195"/>
      <c r="M33" s="227"/>
      <c r="N33" s="227"/>
      <c r="O33" s="227"/>
      <c r="P33" s="227"/>
      <c r="Q33" s="227"/>
      <c r="R33" s="227"/>
      <c r="S33" s="227"/>
      <c r="T33" s="227"/>
      <c r="U33" s="227"/>
      <c r="V33" s="227"/>
    </row>
    <row r="34" spans="1:24" s="2" customFormat="1" ht="5.0999999999999996" customHeight="1" x14ac:dyDescent="0.2">
      <c r="A34" s="95"/>
      <c r="B34" s="227"/>
      <c r="C34" s="197"/>
      <c r="D34" s="227"/>
      <c r="E34" s="193"/>
      <c r="F34" s="193"/>
      <c r="G34" s="193"/>
      <c r="H34" s="195"/>
      <c r="I34" s="195"/>
      <c r="J34" s="195"/>
      <c r="K34" s="195"/>
      <c r="L34" s="195"/>
      <c r="M34" s="227"/>
      <c r="N34" s="227"/>
      <c r="O34" s="227"/>
      <c r="P34" s="227"/>
      <c r="Q34" s="227"/>
      <c r="R34" s="227"/>
      <c r="S34" s="227"/>
      <c r="T34" s="227"/>
      <c r="U34" s="227"/>
      <c r="V34" s="227"/>
    </row>
    <row r="35" spans="1:24" s="2" customFormat="1" ht="15.75" x14ac:dyDescent="0.2">
      <c r="A35" s="95"/>
      <c r="B35" s="227"/>
      <c r="C35" s="197"/>
      <c r="D35" s="227"/>
      <c r="E35" s="236" t="s">
        <v>217</v>
      </c>
      <c r="F35" s="193"/>
      <c r="G35" s="193"/>
      <c r="H35" s="195"/>
      <c r="I35" s="195"/>
      <c r="J35" s="195"/>
      <c r="K35" s="195"/>
      <c r="L35" s="195"/>
      <c r="M35" s="227"/>
      <c r="N35" s="227"/>
      <c r="O35" s="227"/>
      <c r="P35" s="227"/>
      <c r="Q35" s="227"/>
      <c r="R35" s="1215" t="s">
        <v>981</v>
      </c>
      <c r="S35" s="814"/>
      <c r="T35" s="227"/>
      <c r="U35" s="227"/>
      <c r="V35" s="227"/>
    </row>
    <row r="36" spans="1:24" s="2" customFormat="1" ht="5.0999999999999996" customHeight="1" x14ac:dyDescent="0.2">
      <c r="A36" s="95"/>
      <c r="B36" s="227"/>
      <c r="C36" s="197"/>
      <c r="D36" s="227"/>
      <c r="E36" s="227"/>
      <c r="F36" s="227"/>
      <c r="G36" s="227"/>
      <c r="H36" s="233"/>
      <c r="I36" s="233"/>
      <c r="J36" s="233"/>
      <c r="K36" s="233"/>
      <c r="L36" s="233"/>
      <c r="M36" s="227"/>
      <c r="N36" s="227"/>
      <c r="O36" s="227"/>
      <c r="P36" s="227"/>
      <c r="Q36" s="227"/>
      <c r="R36" s="227"/>
      <c r="S36" s="227"/>
      <c r="T36" s="227"/>
      <c r="U36" s="227"/>
      <c r="V36" s="227"/>
    </row>
    <row r="37" spans="1:24" s="449" customFormat="1" ht="135" x14ac:dyDescent="0.2">
      <c r="A37" s="400"/>
      <c r="B37" s="284"/>
      <c r="C37" s="459" t="s">
        <v>785</v>
      </c>
      <c r="D37" s="284"/>
      <c r="E37" s="1367"/>
      <c r="F37" s="1368"/>
      <c r="G37" s="1368"/>
      <c r="H37" s="1368"/>
      <c r="I37" s="1368"/>
      <c r="J37" s="1368"/>
      <c r="K37" s="1368"/>
      <c r="L37" s="1368"/>
      <c r="M37" s="1368"/>
      <c r="N37" s="1368"/>
      <c r="O37" s="1368"/>
      <c r="P37" s="1368"/>
      <c r="Q37" s="1368"/>
      <c r="R37" s="1368"/>
      <c r="S37" s="1368"/>
      <c r="T37" s="1368"/>
      <c r="U37" s="1368"/>
      <c r="V37" s="284"/>
      <c r="W37" s="449" t="s">
        <v>546</v>
      </c>
      <c r="X37" s="422">
        <v>0</v>
      </c>
    </row>
    <row r="38" spans="1:24" s="2" customFormat="1" ht="11.1" customHeight="1" x14ac:dyDescent="0.2">
      <c r="A38" s="95"/>
      <c r="B38" s="227"/>
      <c r="C38" s="197"/>
      <c r="D38" s="227"/>
      <c r="E38" s="873" t="s">
        <v>80</v>
      </c>
      <c r="F38" s="227"/>
      <c r="G38" s="227"/>
      <c r="H38" s="233"/>
      <c r="I38" s="233"/>
      <c r="J38" s="233"/>
      <c r="K38" s="233"/>
      <c r="L38" s="233"/>
      <c r="M38" s="227"/>
      <c r="N38" s="227"/>
      <c r="O38" s="227"/>
      <c r="P38" s="227"/>
      <c r="Q38" s="227"/>
      <c r="R38" s="227"/>
      <c r="S38" s="227"/>
      <c r="T38" s="227"/>
      <c r="U38" s="227"/>
      <c r="V38" s="227"/>
    </row>
    <row r="39" spans="1:24" s="2" customFormat="1" ht="5.0999999999999996" customHeight="1" x14ac:dyDescent="0.2">
      <c r="A39" s="95"/>
      <c r="B39" s="227"/>
      <c r="C39" s="197"/>
      <c r="D39" s="227"/>
      <c r="E39" s="227"/>
      <c r="F39" s="227"/>
      <c r="G39" s="227"/>
      <c r="H39" s="233"/>
      <c r="I39" s="233"/>
      <c r="J39" s="233"/>
      <c r="K39" s="233"/>
      <c r="L39" s="233"/>
      <c r="M39" s="227"/>
      <c r="N39" s="227"/>
      <c r="O39" s="227"/>
      <c r="P39" s="227"/>
      <c r="Q39" s="227"/>
      <c r="R39" s="227"/>
      <c r="S39" s="227"/>
      <c r="T39" s="227"/>
      <c r="U39" s="227"/>
      <c r="V39" s="227"/>
    </row>
    <row r="40" spans="1:24" x14ac:dyDescent="0.2"/>
  </sheetData>
  <mergeCells count="1">
    <mergeCell ref="E37:U37"/>
  </mergeCells>
  <phoneticPr fontId="9" type="noConversion"/>
  <dataValidations count="1">
    <dataValidation allowBlank="1" showInputMessage="1" showErrorMessage="1" sqref="A1:XFD1048576"/>
  </dataValidations>
  <hyperlinks>
    <hyperlink ref="R35" r:id="rId1"/>
  </hyperlinks>
  <printOptions horizontalCentered="1"/>
  <pageMargins left="0.51181102362204722" right="0" top="0.19685039370078741" bottom="0" header="0.19685039370078741" footer="0"/>
  <pageSetup scale="99" orientation="portrait" r:id="rId2"/>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pageSetUpPr fitToPage="1"/>
  </sheetPr>
  <dimension ref="A1:AD85"/>
  <sheetViews>
    <sheetView showGridLines="0" zoomScaleNormal="100" workbookViewId="0">
      <pane ySplit="9" topLeftCell="A49" activePane="bottomLeft" state="frozen"/>
      <selection pane="bottomLeft"/>
    </sheetView>
  </sheetViews>
  <sheetFormatPr defaultColWidth="0" defaultRowHeight="12.75" zeroHeight="1" x14ac:dyDescent="0.25"/>
  <cols>
    <col min="1" max="1" width="1.7109375" style="218" customWidth="1"/>
    <col min="2" max="2" width="0.85546875" style="27" customWidth="1"/>
    <col min="3" max="3" width="4.28515625" style="30" customWidth="1"/>
    <col min="4" max="4" width="0.85546875" style="27" customWidth="1"/>
    <col min="5" max="5" width="6.7109375" style="27" customWidth="1"/>
    <col min="6" max="7" width="3.7109375" style="27" hidden="1" customWidth="1"/>
    <col min="8" max="8" width="8.7109375" style="27" hidden="1" customWidth="1"/>
    <col min="9" max="10" width="3.7109375" style="27" hidden="1" customWidth="1"/>
    <col min="11" max="11" width="16.7109375" style="27" customWidth="1"/>
    <col min="12" max="14" width="3.7109375" style="27" customWidth="1"/>
    <col min="15" max="15" width="5.7109375" style="27" customWidth="1"/>
    <col min="16" max="16" width="5.7109375" style="27" hidden="1" customWidth="1"/>
    <col min="17" max="17" width="0.85546875" style="27" customWidth="1"/>
    <col min="18" max="20" width="12.7109375" style="27" customWidth="1"/>
    <col min="21" max="21" width="12.7109375" style="28" customWidth="1"/>
    <col min="22" max="22" width="0.85546875" style="27" customWidth="1"/>
    <col min="23" max="23" width="2.7109375" style="27" customWidth="1"/>
    <col min="24" max="16384" width="0" style="27" hidden="1"/>
  </cols>
  <sheetData>
    <row r="1" spans="1:30" s="206" customFormat="1" ht="9.9499999999999993" customHeight="1" x14ac:dyDescent="0.2">
      <c r="A1" s="799"/>
      <c r="B1" s="201"/>
      <c r="C1" s="796" t="s">
        <v>2857</v>
      </c>
      <c r="D1" s="201"/>
      <c r="E1" s="162"/>
      <c r="F1" s="203" t="s">
        <v>2419</v>
      </c>
      <c r="G1" s="203" t="s">
        <v>2419</v>
      </c>
      <c r="H1" s="162" t="s">
        <v>1188</v>
      </c>
      <c r="I1" s="203" t="s">
        <v>2419</v>
      </c>
      <c r="J1" s="203" t="s">
        <v>2419</v>
      </c>
      <c r="K1" s="203"/>
      <c r="L1" s="203"/>
      <c r="M1" s="204"/>
      <c r="N1" s="203"/>
      <c r="O1" s="203"/>
      <c r="P1" s="203" t="s">
        <v>1188</v>
      </c>
      <c r="Q1" s="203"/>
      <c r="R1" s="203"/>
      <c r="S1" s="203"/>
      <c r="T1" s="203"/>
      <c r="U1" s="824">
        <v>42893.55110902778</v>
      </c>
      <c r="V1" s="203"/>
    </row>
    <row r="2" spans="1:30" s="175" customFormat="1" ht="6" customHeight="1" x14ac:dyDescent="0.15">
      <c r="A2" s="213"/>
      <c r="B2" s="1258"/>
      <c r="C2" s="1218" t="s">
        <v>2703</v>
      </c>
      <c r="D2" s="1259"/>
      <c r="E2" s="1258"/>
      <c r="F2" s="1260"/>
      <c r="G2" s="1262"/>
      <c r="H2" s="1261"/>
      <c r="I2" s="1260"/>
      <c r="J2" s="1262"/>
      <c r="K2" s="1260"/>
      <c r="L2" s="1262"/>
      <c r="M2" s="1261"/>
      <c r="N2" s="1261"/>
      <c r="O2" s="1261"/>
      <c r="P2" s="1261"/>
      <c r="Q2" s="1261"/>
      <c r="R2" s="1261"/>
      <c r="S2" s="1261"/>
      <c r="T2" s="1261"/>
      <c r="U2" s="1278"/>
      <c r="V2" s="1261"/>
      <c r="W2" s="176"/>
    </row>
    <row r="3" spans="1:30" s="178" customFormat="1" ht="17.100000000000001" customHeight="1" x14ac:dyDescent="0.25">
      <c r="A3" s="209"/>
      <c r="B3" s="1264"/>
      <c r="C3" s="1220" t="s">
        <v>2860</v>
      </c>
      <c r="D3" s="1265"/>
      <c r="E3" s="1264"/>
      <c r="F3" s="1266"/>
      <c r="G3" s="1268"/>
      <c r="H3" s="1267"/>
      <c r="I3" s="1266"/>
      <c r="J3" s="1268"/>
      <c r="K3" s="1266"/>
      <c r="L3" s="1268"/>
      <c r="M3" s="1267"/>
      <c r="N3" s="1267"/>
      <c r="O3" s="1267"/>
      <c r="P3" s="1267"/>
      <c r="Q3" s="1267"/>
      <c r="R3" s="1267"/>
      <c r="S3" s="1267"/>
      <c r="T3" s="1267"/>
      <c r="U3" s="1223" t="s">
        <v>2044</v>
      </c>
      <c r="V3" s="1267"/>
      <c r="W3" s="179"/>
    </row>
    <row r="4" spans="1:30" s="183" customFormat="1" ht="15" customHeight="1" x14ac:dyDescent="0.25">
      <c r="A4" s="162"/>
      <c r="B4" s="1224"/>
      <c r="C4" s="1225" t="s">
        <v>2861</v>
      </c>
      <c r="D4" s="1226"/>
      <c r="E4" s="1227"/>
      <c r="F4" s="1269"/>
      <c r="G4" s="1271"/>
      <c r="H4" s="1270"/>
      <c r="I4" s="1269"/>
      <c r="J4" s="1271"/>
      <c r="K4" s="1272"/>
      <c r="L4" s="1272"/>
      <c r="M4" s="1269"/>
      <c r="N4" s="1269"/>
      <c r="O4" s="1269"/>
      <c r="P4" s="1269"/>
      <c r="Q4" s="1269"/>
      <c r="R4" s="1269"/>
      <c r="S4" s="1269"/>
      <c r="T4" s="1269"/>
      <c r="U4" s="1229" t="s">
        <v>757</v>
      </c>
      <c r="V4" s="1272"/>
      <c r="AD4" s="187"/>
    </row>
    <row r="5" spans="1:30" s="183" customFormat="1" ht="11.1" customHeight="1" x14ac:dyDescent="0.2">
      <c r="A5" s="162"/>
      <c r="B5" s="1227"/>
      <c r="C5" s="1230" t="s">
        <v>2862</v>
      </c>
      <c r="D5" s="1227"/>
      <c r="E5" s="1227"/>
      <c r="F5" s="1270"/>
      <c r="G5" s="1273"/>
      <c r="H5" s="1270"/>
      <c r="I5" s="1270"/>
      <c r="J5" s="1270"/>
      <c r="K5" s="1270"/>
      <c r="L5" s="1270"/>
      <c r="M5" s="1279"/>
      <c r="N5" s="1269"/>
      <c r="O5" s="1269"/>
      <c r="P5" s="1269"/>
      <c r="Q5" s="1269"/>
      <c r="R5" s="1269"/>
      <c r="S5" s="1269"/>
      <c r="T5" s="1269"/>
      <c r="U5" s="1233" t="s">
        <v>2863</v>
      </c>
      <c r="V5" s="1272"/>
      <c r="AD5" s="173"/>
    </row>
    <row r="6" spans="1:30" s="181" customFormat="1" ht="17.100000000000001" hidden="1" customHeight="1" x14ac:dyDescent="0.25">
      <c r="A6" s="209"/>
      <c r="B6" s="1264"/>
      <c r="C6" s="1220" t="s">
        <v>2864</v>
      </c>
      <c r="D6" s="1265"/>
      <c r="E6" s="1264"/>
      <c r="F6" s="1266"/>
      <c r="G6" s="1280"/>
      <c r="H6" s="1267"/>
      <c r="I6" s="1266"/>
      <c r="J6" s="1274"/>
      <c r="K6" s="1266"/>
      <c r="L6" s="1268"/>
      <c r="M6" s="1267"/>
      <c r="N6" s="1267"/>
      <c r="O6" s="1267"/>
      <c r="P6" s="1267"/>
      <c r="Q6" s="1267"/>
      <c r="R6" s="1267"/>
      <c r="S6" s="1267"/>
      <c r="T6" s="1267"/>
      <c r="U6" s="1223" t="s">
        <v>2043</v>
      </c>
      <c r="V6" s="1267"/>
      <c r="W6" s="179"/>
    </row>
    <row r="7" spans="1:30" s="185" customFormat="1" ht="15" hidden="1" customHeight="1" x14ac:dyDescent="0.25">
      <c r="A7" s="162"/>
      <c r="B7" s="1224"/>
      <c r="C7" s="1225" t="s">
        <v>2865</v>
      </c>
      <c r="D7" s="1226"/>
      <c r="E7" s="1227"/>
      <c r="F7" s="1269"/>
      <c r="G7" s="1281"/>
      <c r="H7" s="1270"/>
      <c r="I7" s="1269"/>
      <c r="J7" s="1271"/>
      <c r="K7" s="1272"/>
      <c r="L7" s="1272"/>
      <c r="M7" s="1269"/>
      <c r="N7" s="1269"/>
      <c r="O7" s="1269"/>
      <c r="P7" s="1269"/>
      <c r="Q7" s="1269"/>
      <c r="R7" s="1269"/>
      <c r="S7" s="1269"/>
      <c r="T7" s="1269"/>
      <c r="U7" s="1229"/>
      <c r="V7" s="1272"/>
      <c r="W7" s="183"/>
      <c r="AD7" s="190"/>
    </row>
    <row r="8" spans="1:30" s="185" customFormat="1" ht="11.1" hidden="1" customHeight="1" x14ac:dyDescent="0.2">
      <c r="A8" s="162"/>
      <c r="B8" s="1227"/>
      <c r="C8" s="1230" t="s">
        <v>2866</v>
      </c>
      <c r="D8" s="1227"/>
      <c r="E8" s="1227"/>
      <c r="F8" s="1270"/>
      <c r="G8" s="1273"/>
      <c r="H8" s="1270"/>
      <c r="I8" s="1270"/>
      <c r="J8" s="1270"/>
      <c r="K8" s="1270"/>
      <c r="L8" s="1270"/>
      <c r="M8" s="1279"/>
      <c r="N8" s="1269"/>
      <c r="O8" s="1269"/>
      <c r="P8" s="1269"/>
      <c r="Q8" s="1269"/>
      <c r="R8" s="1269"/>
      <c r="S8" s="1269"/>
      <c r="T8" s="1269"/>
      <c r="U8" s="1233" t="s">
        <v>2867</v>
      </c>
      <c r="V8" s="1272"/>
      <c r="W8" s="183"/>
      <c r="AD8" s="172"/>
    </row>
    <row r="9" spans="1:30" s="172" customFormat="1" ht="3.95" customHeight="1" x14ac:dyDescent="0.2">
      <c r="A9" s="131"/>
      <c r="B9" s="1221"/>
      <c r="C9" s="1221"/>
      <c r="D9" s="1219"/>
      <c r="E9" s="1219"/>
      <c r="F9" s="1275"/>
      <c r="G9" s="1275"/>
      <c r="H9" s="1275"/>
      <c r="I9" s="1275"/>
      <c r="J9" s="1275"/>
      <c r="K9" s="1275"/>
      <c r="L9" s="1275"/>
      <c r="M9" s="1282"/>
      <c r="N9" s="1276"/>
      <c r="O9" s="1277"/>
      <c r="P9" s="1277"/>
      <c r="Q9" s="1277"/>
      <c r="R9" s="1277"/>
      <c r="S9" s="1277"/>
      <c r="T9" s="1277"/>
      <c r="U9" s="1277"/>
      <c r="V9" s="1277"/>
    </row>
    <row r="10" spans="1:30" s="4" customFormat="1" ht="5.0999999999999996" customHeight="1" x14ac:dyDescent="0.2">
      <c r="A10" s="224"/>
      <c r="B10" s="227"/>
      <c r="C10" s="197"/>
      <c r="D10" s="227"/>
      <c r="E10" s="227"/>
      <c r="F10" s="227"/>
      <c r="G10" s="227"/>
      <c r="H10" s="227"/>
      <c r="I10" s="227"/>
      <c r="J10" s="227"/>
      <c r="K10" s="227"/>
      <c r="L10" s="227"/>
      <c r="M10" s="227"/>
      <c r="N10" s="227"/>
      <c r="O10" s="227"/>
      <c r="P10" s="227"/>
      <c r="Q10" s="227"/>
      <c r="R10" s="227"/>
      <c r="S10" s="227"/>
      <c r="T10" s="227"/>
      <c r="U10" s="395"/>
      <c r="V10" s="227"/>
    </row>
    <row r="11" spans="1:30" s="4" customFormat="1" ht="18" x14ac:dyDescent="0.2">
      <c r="A11" s="224"/>
      <c r="B11" s="227"/>
      <c r="C11" s="197"/>
      <c r="D11" s="227"/>
      <c r="E11" s="234"/>
      <c r="F11" s="227"/>
      <c r="G11" s="227"/>
      <c r="H11" s="234"/>
      <c r="I11" s="227"/>
      <c r="J11" s="227"/>
      <c r="K11" s="227"/>
      <c r="L11" s="193"/>
      <c r="M11" s="193"/>
      <c r="N11" s="193"/>
      <c r="O11" s="193"/>
      <c r="P11" s="193"/>
      <c r="Q11" s="193"/>
      <c r="R11" s="48" t="s">
        <v>1289</v>
      </c>
      <c r="S11" s="48" t="s">
        <v>1290</v>
      </c>
      <c r="T11" s="48" t="s">
        <v>1291</v>
      </c>
      <c r="U11" s="48" t="s">
        <v>1292</v>
      </c>
      <c r="V11" s="227"/>
    </row>
    <row r="12" spans="1:30" s="4" customFormat="1" hidden="1" x14ac:dyDescent="0.2">
      <c r="A12" s="224" t="s">
        <v>1188</v>
      </c>
      <c r="B12" s="227"/>
      <c r="C12" s="197"/>
      <c r="D12" s="227"/>
      <c r="E12" s="234"/>
      <c r="F12" s="227"/>
      <c r="G12" s="227"/>
      <c r="H12" s="234"/>
      <c r="I12" s="227"/>
      <c r="J12" s="227"/>
      <c r="K12" s="227"/>
      <c r="L12" s="193"/>
      <c r="M12" s="193"/>
      <c r="N12" s="193"/>
      <c r="O12" s="193"/>
      <c r="P12" s="193"/>
      <c r="Q12" s="193"/>
      <c r="R12" s="49"/>
      <c r="S12" s="49"/>
      <c r="T12" s="49"/>
      <c r="U12" s="49"/>
      <c r="V12" s="227"/>
    </row>
    <row r="13" spans="1:30" s="4" customFormat="1" x14ac:dyDescent="0.2">
      <c r="A13" s="224"/>
      <c r="B13" s="227"/>
      <c r="C13" s="197"/>
      <c r="D13" s="227"/>
      <c r="E13" s="194" t="s">
        <v>2472</v>
      </c>
      <c r="F13" s="193"/>
      <c r="G13" s="193"/>
      <c r="H13" s="194"/>
      <c r="I13" s="193"/>
      <c r="J13" s="193"/>
      <c r="K13" s="227"/>
      <c r="L13" s="193"/>
      <c r="M13" s="193"/>
      <c r="N13" s="193"/>
      <c r="O13" s="193"/>
      <c r="P13" s="193"/>
      <c r="Q13" s="193"/>
      <c r="R13" s="50">
        <v>1</v>
      </c>
      <c r="S13" s="50">
        <v>2</v>
      </c>
      <c r="T13" s="50">
        <v>3</v>
      </c>
      <c r="U13" s="50">
        <v>4</v>
      </c>
      <c r="V13" s="227"/>
    </row>
    <row r="14" spans="1:30" s="4" customFormat="1" x14ac:dyDescent="0.2">
      <c r="A14" s="224"/>
      <c r="B14" s="227"/>
      <c r="C14" s="197"/>
      <c r="D14" s="227"/>
      <c r="E14" s="313" t="s">
        <v>394</v>
      </c>
      <c r="F14" s="194"/>
      <c r="G14" s="193"/>
      <c r="H14" s="313"/>
      <c r="I14" s="193"/>
      <c r="J14" s="193"/>
      <c r="K14" s="227"/>
      <c r="L14" s="193"/>
      <c r="M14" s="193"/>
      <c r="N14" s="193"/>
      <c r="O14" s="193"/>
      <c r="P14" s="193"/>
      <c r="Q14" s="193"/>
      <c r="R14" s="50" t="s">
        <v>1477</v>
      </c>
      <c r="S14" s="50" t="s">
        <v>1477</v>
      </c>
      <c r="T14" s="50" t="s">
        <v>1477</v>
      </c>
      <c r="U14" s="50" t="s">
        <v>2184</v>
      </c>
      <c r="V14" s="227"/>
    </row>
    <row r="15" spans="1:30" s="4" customFormat="1" ht="12" hidden="1" customHeight="1" x14ac:dyDescent="0.2">
      <c r="A15" s="224" t="s">
        <v>1188</v>
      </c>
      <c r="B15" s="227"/>
      <c r="C15" s="197"/>
      <c r="D15" s="227"/>
      <c r="E15" s="193"/>
      <c r="F15" s="194"/>
      <c r="G15" s="193"/>
      <c r="H15" s="193"/>
      <c r="I15" s="193"/>
      <c r="J15" s="193"/>
      <c r="K15" s="227"/>
      <c r="L15" s="193"/>
      <c r="M15" s="193"/>
      <c r="N15" s="193"/>
      <c r="O15" s="193"/>
      <c r="P15" s="193"/>
      <c r="Q15" s="193"/>
      <c r="R15" s="51"/>
      <c r="S15" s="51"/>
      <c r="T15" s="51"/>
      <c r="U15" s="51"/>
      <c r="V15" s="227"/>
    </row>
    <row r="16" spans="1:30" s="4" customFormat="1" ht="11.1" customHeight="1" x14ac:dyDescent="0.2">
      <c r="A16" s="224"/>
      <c r="B16" s="227"/>
      <c r="C16" s="197" t="s">
        <v>1761</v>
      </c>
      <c r="D16" s="227"/>
      <c r="E16" s="314" t="s">
        <v>2458</v>
      </c>
      <c r="F16" s="193"/>
      <c r="G16" s="193"/>
      <c r="H16" s="314"/>
      <c r="I16" s="193"/>
      <c r="J16" s="193"/>
      <c r="K16" s="227"/>
      <c r="L16" s="193"/>
      <c r="M16" s="193"/>
      <c r="N16" s="193"/>
      <c r="O16" s="193"/>
      <c r="P16" s="193"/>
      <c r="Q16" s="195" t="s">
        <v>1625</v>
      </c>
      <c r="R16" s="257">
        <v>3</v>
      </c>
      <c r="S16" s="257"/>
      <c r="T16" s="257"/>
      <c r="U16" s="117">
        <v>4800</v>
      </c>
      <c r="V16" s="227"/>
    </row>
    <row r="17" spans="1:22" s="4" customFormat="1" ht="11.1" customHeight="1" x14ac:dyDescent="0.2">
      <c r="A17" s="224"/>
      <c r="B17" s="227"/>
      <c r="C17" s="197" t="s">
        <v>992</v>
      </c>
      <c r="D17" s="227"/>
      <c r="E17" s="314" t="s">
        <v>2146</v>
      </c>
      <c r="F17" s="193"/>
      <c r="G17" s="193"/>
      <c r="H17" s="314"/>
      <c r="I17" s="193"/>
      <c r="J17" s="193"/>
      <c r="K17" s="227"/>
      <c r="L17" s="193"/>
      <c r="M17" s="193"/>
      <c r="N17" s="193"/>
      <c r="O17" s="193"/>
      <c r="P17" s="193"/>
      <c r="Q17" s="195" t="s">
        <v>1625</v>
      </c>
      <c r="R17" s="257"/>
      <c r="S17" s="257"/>
      <c r="T17" s="257"/>
      <c r="U17" s="117"/>
      <c r="V17" s="227"/>
    </row>
    <row r="18" spans="1:22" s="4" customFormat="1" ht="11.1" customHeight="1" x14ac:dyDescent="0.2">
      <c r="A18" s="224"/>
      <c r="B18" s="227"/>
      <c r="C18" s="197" t="s">
        <v>2801</v>
      </c>
      <c r="D18" s="227"/>
      <c r="E18" s="314" t="s">
        <v>1157</v>
      </c>
      <c r="F18" s="193"/>
      <c r="G18" s="193"/>
      <c r="H18" s="314"/>
      <c r="I18" s="193"/>
      <c r="J18" s="193"/>
      <c r="K18" s="227"/>
      <c r="L18" s="193"/>
      <c r="M18" s="193"/>
      <c r="N18" s="193"/>
      <c r="O18" s="193"/>
      <c r="P18" s="193"/>
      <c r="Q18" s="195" t="s">
        <v>1625</v>
      </c>
      <c r="R18" s="257"/>
      <c r="S18" s="257"/>
      <c r="T18" s="257"/>
      <c r="U18" s="117"/>
      <c r="V18" s="227"/>
    </row>
    <row r="19" spans="1:22" s="4" customFormat="1" ht="11.1" customHeight="1" x14ac:dyDescent="0.2">
      <c r="A19" s="224"/>
      <c r="B19" s="227"/>
      <c r="C19" s="197" t="s">
        <v>993</v>
      </c>
      <c r="D19" s="227"/>
      <c r="E19" s="314" t="s">
        <v>438</v>
      </c>
      <c r="F19" s="193"/>
      <c r="G19" s="193"/>
      <c r="H19" s="314"/>
      <c r="I19" s="193"/>
      <c r="J19" s="193"/>
      <c r="K19" s="227"/>
      <c r="L19" s="193"/>
      <c r="M19" s="193"/>
      <c r="N19" s="193"/>
      <c r="O19" s="193"/>
      <c r="P19" s="193"/>
      <c r="Q19" s="195" t="s">
        <v>1625</v>
      </c>
      <c r="R19" s="257"/>
      <c r="S19" s="257"/>
      <c r="T19" s="257"/>
      <c r="U19" s="117"/>
      <c r="V19" s="227"/>
    </row>
    <row r="20" spans="1:22" s="4" customFormat="1" ht="11.1" customHeight="1" x14ac:dyDescent="0.2">
      <c r="A20" s="224"/>
      <c r="B20" s="227"/>
      <c r="C20" s="197" t="s">
        <v>2802</v>
      </c>
      <c r="D20" s="227"/>
      <c r="E20" s="314" t="s">
        <v>2415</v>
      </c>
      <c r="F20" s="193"/>
      <c r="G20" s="193"/>
      <c r="H20" s="314"/>
      <c r="I20" s="193"/>
      <c r="J20" s="193"/>
      <c r="K20" s="227"/>
      <c r="L20" s="193"/>
      <c r="M20" s="193"/>
      <c r="N20" s="193"/>
      <c r="O20" s="193"/>
      <c r="P20" s="193"/>
      <c r="Q20" s="195" t="s">
        <v>1625</v>
      </c>
      <c r="R20" s="257">
        <v>5</v>
      </c>
      <c r="S20" s="257">
        <v>9</v>
      </c>
      <c r="T20" s="257"/>
      <c r="U20" s="117">
        <v>12480</v>
      </c>
      <c r="V20" s="227"/>
    </row>
    <row r="21" spans="1:22" s="1181" customFormat="1" ht="11.1" customHeight="1" x14ac:dyDescent="0.2">
      <c r="A21" s="1180"/>
      <c r="B21" s="877"/>
      <c r="C21" s="992" t="s">
        <v>1038</v>
      </c>
      <c r="D21" s="993"/>
      <c r="E21" s="996" t="s">
        <v>1496</v>
      </c>
      <c r="F21" s="995"/>
      <c r="G21" s="995"/>
      <c r="H21" s="996"/>
      <c r="I21" s="995"/>
      <c r="J21" s="995"/>
      <c r="K21" s="993"/>
      <c r="L21" s="995"/>
      <c r="M21" s="995"/>
      <c r="N21" s="995"/>
      <c r="O21" s="995"/>
      <c r="P21" s="878"/>
      <c r="Q21" s="195" t="s">
        <v>1625</v>
      </c>
      <c r="R21" s="1300"/>
      <c r="S21" s="1300"/>
      <c r="T21" s="1300"/>
      <c r="U21" s="1108"/>
      <c r="V21" s="877"/>
    </row>
    <row r="22" spans="1:22" s="4" customFormat="1" ht="11.1" customHeight="1" x14ac:dyDescent="0.2">
      <c r="A22" s="224"/>
      <c r="B22" s="227"/>
      <c r="C22" s="197" t="s">
        <v>994</v>
      </c>
      <c r="D22" s="227"/>
      <c r="E22" s="314" t="s">
        <v>2257</v>
      </c>
      <c r="F22" s="193"/>
      <c r="G22" s="193"/>
      <c r="H22" s="314"/>
      <c r="I22" s="193"/>
      <c r="J22" s="193"/>
      <c r="K22" s="227"/>
      <c r="L22" s="193"/>
      <c r="M22" s="193"/>
      <c r="N22" s="193"/>
      <c r="O22" s="193"/>
      <c r="P22" s="193"/>
      <c r="Q22" s="195" t="s">
        <v>1625</v>
      </c>
      <c r="R22" s="257"/>
      <c r="S22" s="257"/>
      <c r="T22" s="257"/>
      <c r="U22" s="117"/>
      <c r="V22" s="227"/>
    </row>
    <row r="23" spans="1:22" s="4" customFormat="1" ht="11.1" customHeight="1" x14ac:dyDescent="0.2">
      <c r="A23" s="224"/>
      <c r="B23" s="227"/>
      <c r="C23" s="197" t="s">
        <v>2803</v>
      </c>
      <c r="D23" s="227"/>
      <c r="E23" s="314" t="s">
        <v>2120</v>
      </c>
      <c r="F23" s="193"/>
      <c r="G23" s="193"/>
      <c r="H23" s="314"/>
      <c r="I23" s="193"/>
      <c r="J23" s="193"/>
      <c r="K23" s="227"/>
      <c r="L23" s="193"/>
      <c r="M23" s="193"/>
      <c r="N23" s="193"/>
      <c r="O23" s="193"/>
      <c r="P23" s="193"/>
      <c r="Q23" s="195" t="s">
        <v>1625</v>
      </c>
      <c r="R23" s="257"/>
      <c r="S23" s="257"/>
      <c r="T23" s="257"/>
      <c r="U23" s="117"/>
      <c r="V23" s="227"/>
    </row>
    <row r="24" spans="1:22" s="4" customFormat="1" ht="11.1" customHeight="1" x14ac:dyDescent="0.2">
      <c r="A24" s="224"/>
      <c r="B24" s="227"/>
      <c r="C24" s="197" t="s">
        <v>117</v>
      </c>
      <c r="D24" s="227"/>
      <c r="E24" s="314" t="s">
        <v>2402</v>
      </c>
      <c r="F24" s="193"/>
      <c r="G24" s="193"/>
      <c r="H24" s="314"/>
      <c r="I24" s="193"/>
      <c r="J24" s="193"/>
      <c r="K24" s="227"/>
      <c r="L24" s="193"/>
      <c r="M24" s="193"/>
      <c r="N24" s="193"/>
      <c r="O24" s="193"/>
      <c r="P24" s="193"/>
      <c r="Q24" s="195" t="s">
        <v>1625</v>
      </c>
      <c r="R24" s="257"/>
      <c r="S24" s="257"/>
      <c r="T24" s="257"/>
      <c r="U24" s="117"/>
      <c r="V24" s="227"/>
    </row>
    <row r="25" spans="1:22" s="4" customFormat="1" ht="11.1" customHeight="1" x14ac:dyDescent="0.2">
      <c r="A25" s="224"/>
      <c r="B25" s="227"/>
      <c r="C25" s="197" t="s">
        <v>2804</v>
      </c>
      <c r="D25" s="227"/>
      <c r="E25" s="314" t="s">
        <v>494</v>
      </c>
      <c r="F25" s="193"/>
      <c r="G25" s="193"/>
      <c r="H25" s="314"/>
      <c r="I25" s="193"/>
      <c r="J25" s="193"/>
      <c r="K25" s="227"/>
      <c r="L25" s="193"/>
      <c r="M25" s="193"/>
      <c r="N25" s="193"/>
      <c r="O25" s="193"/>
      <c r="P25" s="193"/>
      <c r="Q25" s="195" t="s">
        <v>1625</v>
      </c>
      <c r="R25" s="257"/>
      <c r="S25" s="257"/>
      <c r="T25" s="257"/>
      <c r="U25" s="117"/>
      <c r="V25" s="227"/>
    </row>
    <row r="26" spans="1:22" s="4" customFormat="1" ht="11.1" customHeight="1" x14ac:dyDescent="0.2">
      <c r="A26" s="224"/>
      <c r="B26" s="227"/>
      <c r="C26" s="197" t="s">
        <v>118</v>
      </c>
      <c r="D26" s="227"/>
      <c r="E26" s="314" t="s">
        <v>1197</v>
      </c>
      <c r="F26" s="193"/>
      <c r="G26" s="193"/>
      <c r="H26" s="314"/>
      <c r="I26" s="193"/>
      <c r="J26" s="193"/>
      <c r="K26" s="227"/>
      <c r="L26" s="193"/>
      <c r="M26" s="193"/>
      <c r="N26" s="193"/>
      <c r="O26" s="193"/>
      <c r="P26" s="193"/>
      <c r="Q26" s="195" t="s">
        <v>1625</v>
      </c>
      <c r="R26" s="257"/>
      <c r="S26" s="257"/>
      <c r="T26" s="257"/>
      <c r="U26" s="117"/>
      <c r="V26" s="227"/>
    </row>
    <row r="27" spans="1:22" s="4" customFormat="1" ht="11.1" customHeight="1" x14ac:dyDescent="0.2">
      <c r="A27" s="224"/>
      <c r="B27" s="227"/>
      <c r="C27" s="197" t="s">
        <v>1874</v>
      </c>
      <c r="D27" s="227"/>
      <c r="E27" s="314" t="s">
        <v>817</v>
      </c>
      <c r="F27" s="193"/>
      <c r="G27" s="193"/>
      <c r="H27" s="314"/>
      <c r="I27" s="193"/>
      <c r="J27" s="193"/>
      <c r="K27" s="227"/>
      <c r="L27" s="193"/>
      <c r="M27" s="193"/>
      <c r="N27" s="193"/>
      <c r="O27" s="193"/>
      <c r="P27" s="193"/>
      <c r="Q27" s="195" t="s">
        <v>1625</v>
      </c>
      <c r="R27" s="257"/>
      <c r="S27" s="257"/>
      <c r="T27" s="257"/>
      <c r="U27" s="117"/>
      <c r="V27" s="227"/>
    </row>
    <row r="28" spans="1:22" s="4" customFormat="1" ht="11.1" customHeight="1" x14ac:dyDescent="0.2">
      <c r="A28" s="224"/>
      <c r="B28" s="227"/>
      <c r="C28" s="197" t="s">
        <v>1302</v>
      </c>
      <c r="D28" s="227"/>
      <c r="E28" s="314" t="s">
        <v>143</v>
      </c>
      <c r="F28" s="193"/>
      <c r="G28" s="193"/>
      <c r="H28" s="314"/>
      <c r="I28" s="193"/>
      <c r="J28" s="193"/>
      <c r="K28" s="227"/>
      <c r="L28" s="193"/>
      <c r="M28" s="193"/>
      <c r="N28" s="193"/>
      <c r="O28" s="193"/>
      <c r="P28" s="193"/>
      <c r="Q28" s="195" t="s">
        <v>1625</v>
      </c>
      <c r="R28" s="257">
        <v>1</v>
      </c>
      <c r="S28" s="257">
        <v>1</v>
      </c>
      <c r="T28" s="257"/>
      <c r="U28" s="117">
        <v>1248</v>
      </c>
      <c r="V28" s="227"/>
    </row>
    <row r="29" spans="1:22" s="4" customFormat="1" ht="11.1" customHeight="1" x14ac:dyDescent="0.2">
      <c r="A29" s="224"/>
      <c r="B29" s="227"/>
      <c r="C29" s="240" t="s">
        <v>908</v>
      </c>
      <c r="D29" s="227"/>
      <c r="E29" s="193"/>
      <c r="F29" s="194"/>
      <c r="G29" s="194"/>
      <c r="H29" s="193"/>
      <c r="I29" s="194"/>
      <c r="J29" s="194"/>
      <c r="K29" s="234"/>
      <c r="L29" s="194"/>
      <c r="M29" s="194"/>
      <c r="N29" s="194"/>
      <c r="O29" s="196" t="s">
        <v>796</v>
      </c>
      <c r="P29" s="196"/>
      <c r="Q29" s="195"/>
      <c r="R29" s="559">
        <v>9</v>
      </c>
      <c r="S29" s="559">
        <v>10</v>
      </c>
      <c r="T29" s="559">
        <v>0</v>
      </c>
      <c r="U29" s="334">
        <v>18528</v>
      </c>
      <c r="V29" s="227"/>
    </row>
    <row r="30" spans="1:22" s="4" customFormat="1" ht="5.0999999999999996" customHeight="1" x14ac:dyDescent="0.2">
      <c r="A30" s="224"/>
      <c r="B30" s="227"/>
      <c r="C30" s="197"/>
      <c r="D30" s="227"/>
      <c r="E30" s="193"/>
      <c r="F30" s="193"/>
      <c r="G30" s="193"/>
      <c r="H30" s="193"/>
      <c r="I30" s="193"/>
      <c r="J30" s="193"/>
      <c r="K30" s="227"/>
      <c r="L30" s="193"/>
      <c r="M30" s="193"/>
      <c r="N30" s="193"/>
      <c r="O30" s="193"/>
      <c r="P30" s="193"/>
      <c r="Q30" s="193"/>
      <c r="R30" s="227"/>
      <c r="S30" s="227"/>
      <c r="T30" s="227"/>
      <c r="U30" s="395"/>
      <c r="V30" s="227"/>
    </row>
    <row r="31" spans="1:22" s="4" customFormat="1" ht="11.1" customHeight="1" x14ac:dyDescent="0.2">
      <c r="A31" s="224"/>
      <c r="B31" s="227"/>
      <c r="C31" s="197" t="s">
        <v>119</v>
      </c>
      <c r="D31" s="227"/>
      <c r="E31" s="236" t="s">
        <v>403</v>
      </c>
      <c r="F31" s="193"/>
      <c r="G31" s="193"/>
      <c r="H31" s="236"/>
      <c r="I31" s="193"/>
      <c r="J31" s="193"/>
      <c r="K31" s="227"/>
      <c r="L31" s="193"/>
      <c r="M31" s="193"/>
      <c r="N31" s="193"/>
      <c r="O31" s="193"/>
      <c r="P31" s="193"/>
      <c r="Q31" s="195" t="s">
        <v>1625</v>
      </c>
      <c r="R31" s="244"/>
      <c r="S31" s="244"/>
      <c r="T31" s="244"/>
      <c r="U31" s="395"/>
      <c r="V31" s="227"/>
    </row>
    <row r="32" spans="1:22" s="4" customFormat="1" ht="5.0999999999999996" customHeight="1" x14ac:dyDescent="0.2">
      <c r="A32" s="224"/>
      <c r="B32" s="227"/>
      <c r="C32" s="197"/>
      <c r="D32" s="227"/>
      <c r="E32" s="193"/>
      <c r="F32" s="193"/>
      <c r="G32" s="193"/>
      <c r="H32" s="193"/>
      <c r="I32" s="193"/>
      <c r="J32" s="193"/>
      <c r="K32" s="227"/>
      <c r="L32" s="193"/>
      <c r="M32" s="193"/>
      <c r="N32" s="193"/>
      <c r="O32" s="193"/>
      <c r="P32" s="193"/>
      <c r="Q32" s="195"/>
      <c r="R32" s="278"/>
      <c r="S32" s="278"/>
      <c r="T32" s="278"/>
      <c r="U32" s="395"/>
      <c r="V32" s="227"/>
    </row>
    <row r="33" spans="1:22" s="4" customFormat="1" ht="12" customHeight="1" x14ac:dyDescent="0.2">
      <c r="A33" s="224"/>
      <c r="B33" s="227"/>
      <c r="C33" s="197"/>
      <c r="D33" s="227"/>
      <c r="E33" s="313" t="s">
        <v>395</v>
      </c>
      <c r="F33" s="194"/>
      <c r="G33" s="193"/>
      <c r="H33" s="313"/>
      <c r="I33" s="193"/>
      <c r="J33" s="193"/>
      <c r="K33" s="227"/>
      <c r="L33" s="193"/>
      <c r="M33" s="193"/>
      <c r="N33" s="193"/>
      <c r="O33" s="193"/>
      <c r="P33" s="193"/>
      <c r="Q33" s="195"/>
      <c r="R33" s="278"/>
      <c r="S33" s="278"/>
      <c r="T33" s="278"/>
      <c r="U33" s="395"/>
      <c r="V33" s="227"/>
    </row>
    <row r="34" spans="1:22" s="4" customFormat="1" ht="11.1" customHeight="1" x14ac:dyDescent="0.2">
      <c r="A34" s="224"/>
      <c r="B34" s="227"/>
      <c r="C34" s="197" t="s">
        <v>2045</v>
      </c>
      <c r="D34" s="227"/>
      <c r="E34" s="314" t="s">
        <v>59</v>
      </c>
      <c r="F34" s="193"/>
      <c r="G34" s="193"/>
      <c r="H34" s="314"/>
      <c r="I34" s="193"/>
      <c r="J34" s="193"/>
      <c r="K34" s="227"/>
      <c r="L34" s="193"/>
      <c r="M34" s="193"/>
      <c r="N34" s="193"/>
      <c r="O34" s="193"/>
      <c r="P34" s="193"/>
      <c r="Q34" s="195" t="s">
        <v>1625</v>
      </c>
      <c r="R34" s="257"/>
      <c r="S34" s="257"/>
      <c r="T34" s="257"/>
      <c r="U34" s="117"/>
      <c r="V34" s="227"/>
    </row>
    <row r="35" spans="1:22" s="4" customFormat="1" ht="11.1" customHeight="1" x14ac:dyDescent="0.2">
      <c r="A35" s="224"/>
      <c r="B35" s="227"/>
      <c r="C35" s="197" t="s">
        <v>120</v>
      </c>
      <c r="D35" s="227"/>
      <c r="E35" s="314" t="s">
        <v>922</v>
      </c>
      <c r="F35" s="193"/>
      <c r="G35" s="193"/>
      <c r="H35" s="314"/>
      <c r="I35" s="193"/>
      <c r="J35" s="193"/>
      <c r="K35" s="227"/>
      <c r="L35" s="193"/>
      <c r="M35" s="193"/>
      <c r="N35" s="193"/>
      <c r="O35" s="193"/>
      <c r="P35" s="193"/>
      <c r="Q35" s="195" t="s">
        <v>1625</v>
      </c>
      <c r="R35" s="257"/>
      <c r="S35" s="257"/>
      <c r="T35" s="257"/>
      <c r="U35" s="117"/>
      <c r="V35" s="227"/>
    </row>
    <row r="36" spans="1:22" s="4" customFormat="1" ht="11.1" customHeight="1" x14ac:dyDescent="0.2">
      <c r="A36" s="224"/>
      <c r="B36" s="227"/>
      <c r="C36" s="197" t="s">
        <v>2046</v>
      </c>
      <c r="D36" s="227"/>
      <c r="E36" s="314" t="s">
        <v>2364</v>
      </c>
      <c r="F36" s="193"/>
      <c r="G36" s="193"/>
      <c r="H36" s="314"/>
      <c r="I36" s="193"/>
      <c r="J36" s="193"/>
      <c r="K36" s="227"/>
      <c r="L36" s="193"/>
      <c r="M36" s="193"/>
      <c r="N36" s="193"/>
      <c r="O36" s="193"/>
      <c r="P36" s="193"/>
      <c r="Q36" s="195" t="s">
        <v>1625</v>
      </c>
      <c r="R36" s="257"/>
      <c r="S36" s="257"/>
      <c r="T36" s="257"/>
      <c r="U36" s="117"/>
      <c r="V36" s="227"/>
    </row>
    <row r="37" spans="1:22" s="4" customFormat="1" ht="11.1" customHeight="1" x14ac:dyDescent="0.2">
      <c r="A37" s="224"/>
      <c r="B37" s="227"/>
      <c r="C37" s="197" t="s">
        <v>121</v>
      </c>
      <c r="D37" s="227"/>
      <c r="E37" s="314" t="s">
        <v>666</v>
      </c>
      <c r="F37" s="193"/>
      <c r="G37" s="193"/>
      <c r="H37" s="314"/>
      <c r="I37" s="193"/>
      <c r="J37" s="193"/>
      <c r="K37" s="227"/>
      <c r="L37" s="193"/>
      <c r="M37" s="193"/>
      <c r="N37" s="193"/>
      <c r="O37" s="193"/>
      <c r="P37" s="193"/>
      <c r="Q37" s="195" t="s">
        <v>1625</v>
      </c>
      <c r="R37" s="257"/>
      <c r="S37" s="257"/>
      <c r="T37" s="257"/>
      <c r="U37" s="117"/>
      <c r="V37" s="227"/>
    </row>
    <row r="38" spans="1:22" s="4" customFormat="1" ht="11.1" customHeight="1" x14ac:dyDescent="0.2">
      <c r="A38" s="224"/>
      <c r="B38" s="227"/>
      <c r="C38" s="197" t="s">
        <v>2047</v>
      </c>
      <c r="D38" s="227"/>
      <c r="E38" s="314" t="s">
        <v>565</v>
      </c>
      <c r="F38" s="193"/>
      <c r="G38" s="193"/>
      <c r="H38" s="314"/>
      <c r="I38" s="193"/>
      <c r="J38" s="193"/>
      <c r="K38" s="227"/>
      <c r="L38" s="193"/>
      <c r="M38" s="193"/>
      <c r="N38" s="193"/>
      <c r="O38" s="193"/>
      <c r="P38" s="193"/>
      <c r="Q38" s="195" t="s">
        <v>1625</v>
      </c>
      <c r="R38" s="257"/>
      <c r="S38" s="257"/>
      <c r="T38" s="257"/>
      <c r="U38" s="117"/>
      <c r="V38" s="227"/>
    </row>
    <row r="39" spans="1:22" s="4" customFormat="1" ht="11.1" customHeight="1" x14ac:dyDescent="0.2">
      <c r="A39" s="224"/>
      <c r="B39" s="227"/>
      <c r="C39" s="992" t="s">
        <v>1204</v>
      </c>
      <c r="D39" s="993"/>
      <c r="E39" s="996" t="s">
        <v>1496</v>
      </c>
      <c r="F39" s="995"/>
      <c r="G39" s="995"/>
      <c r="H39" s="996"/>
      <c r="I39" s="995"/>
      <c r="J39" s="995"/>
      <c r="K39" s="993"/>
      <c r="L39" s="995"/>
      <c r="M39" s="995"/>
      <c r="N39" s="995"/>
      <c r="O39" s="995"/>
      <c r="P39" s="995"/>
      <c r="Q39" s="999" t="s">
        <v>1625</v>
      </c>
      <c r="R39" s="1300"/>
      <c r="S39" s="1300"/>
      <c r="T39" s="1300"/>
      <c r="U39" s="1108"/>
      <c r="V39" s="227"/>
    </row>
    <row r="40" spans="1:22" s="4" customFormat="1" ht="11.1" customHeight="1" x14ac:dyDescent="0.2">
      <c r="A40" s="224"/>
      <c r="B40" s="227"/>
      <c r="C40" s="197" t="s">
        <v>2048</v>
      </c>
      <c r="D40" s="227"/>
      <c r="E40" s="314" t="s">
        <v>1812</v>
      </c>
      <c r="F40" s="193"/>
      <c r="G40" s="193"/>
      <c r="H40" s="314"/>
      <c r="I40" s="193"/>
      <c r="J40" s="193"/>
      <c r="K40" s="227"/>
      <c r="L40" s="193"/>
      <c r="M40" s="193"/>
      <c r="N40" s="193"/>
      <c r="O40" s="193"/>
      <c r="P40" s="193"/>
      <c r="Q40" s="195" t="s">
        <v>1625</v>
      </c>
      <c r="R40" s="257"/>
      <c r="S40" s="257"/>
      <c r="T40" s="257"/>
      <c r="U40" s="117"/>
      <c r="V40" s="227"/>
    </row>
    <row r="41" spans="1:22" s="4" customFormat="1" ht="11.1" customHeight="1" x14ac:dyDescent="0.2">
      <c r="A41" s="224"/>
      <c r="B41" s="227"/>
      <c r="C41" s="197" t="s">
        <v>2049</v>
      </c>
      <c r="D41" s="227"/>
      <c r="E41" s="314" t="s">
        <v>2145</v>
      </c>
      <c r="F41" s="193"/>
      <c r="G41" s="193"/>
      <c r="H41" s="314"/>
      <c r="I41" s="193"/>
      <c r="J41" s="193"/>
      <c r="K41" s="227"/>
      <c r="L41" s="193"/>
      <c r="M41" s="193"/>
      <c r="N41" s="193"/>
      <c r="O41" s="193"/>
      <c r="P41" s="193"/>
      <c r="Q41" s="195" t="s">
        <v>1625</v>
      </c>
      <c r="R41" s="257"/>
      <c r="S41" s="257"/>
      <c r="T41" s="257"/>
      <c r="U41" s="117"/>
      <c r="V41" s="227"/>
    </row>
    <row r="42" spans="1:22" s="4" customFormat="1" ht="11.1" customHeight="1" x14ac:dyDescent="0.2">
      <c r="A42" s="224"/>
      <c r="B42" s="227"/>
      <c r="C42" s="197" t="s">
        <v>122</v>
      </c>
      <c r="D42" s="227"/>
      <c r="E42" s="314" t="s">
        <v>472</v>
      </c>
      <c r="F42" s="193"/>
      <c r="G42" s="193"/>
      <c r="H42" s="314"/>
      <c r="I42" s="193"/>
      <c r="J42" s="193"/>
      <c r="K42" s="227"/>
      <c r="L42" s="193"/>
      <c r="M42" s="193"/>
      <c r="N42" s="193"/>
      <c r="O42" s="193"/>
      <c r="P42" s="193"/>
      <c r="Q42" s="195" t="s">
        <v>1625</v>
      </c>
      <c r="R42" s="257"/>
      <c r="S42" s="257"/>
      <c r="T42" s="257"/>
      <c r="U42" s="117"/>
      <c r="V42" s="227"/>
    </row>
    <row r="43" spans="1:22" s="4" customFormat="1" ht="11.1" customHeight="1" x14ac:dyDescent="0.2">
      <c r="A43" s="224"/>
      <c r="B43" s="227"/>
      <c r="C43" s="197" t="s">
        <v>2050</v>
      </c>
      <c r="D43" s="227"/>
      <c r="E43" s="314" t="s">
        <v>1008</v>
      </c>
      <c r="F43" s="193"/>
      <c r="G43" s="193"/>
      <c r="H43" s="314"/>
      <c r="I43" s="193"/>
      <c r="J43" s="193"/>
      <c r="K43" s="227"/>
      <c r="L43" s="193"/>
      <c r="M43" s="193"/>
      <c r="N43" s="193"/>
      <c r="O43" s="193"/>
      <c r="P43" s="193"/>
      <c r="Q43" s="195" t="s">
        <v>1625</v>
      </c>
      <c r="R43" s="257"/>
      <c r="S43" s="257"/>
      <c r="T43" s="257">
        <v>3</v>
      </c>
      <c r="U43" s="117">
        <v>540</v>
      </c>
      <c r="V43" s="227"/>
    </row>
    <row r="44" spans="1:22" s="4" customFormat="1" ht="11.1" customHeight="1" x14ac:dyDescent="0.2">
      <c r="A44" s="224"/>
      <c r="B44" s="227"/>
      <c r="C44" s="197" t="s">
        <v>2051</v>
      </c>
      <c r="D44" s="227"/>
      <c r="E44" s="314" t="s">
        <v>1197</v>
      </c>
      <c r="F44" s="193"/>
      <c r="G44" s="193"/>
      <c r="H44" s="314"/>
      <c r="I44" s="193"/>
      <c r="J44" s="193"/>
      <c r="K44" s="227"/>
      <c r="L44" s="193"/>
      <c r="M44" s="193"/>
      <c r="N44" s="193"/>
      <c r="O44" s="193"/>
      <c r="P44" s="193"/>
      <c r="Q44" s="195" t="s">
        <v>1625</v>
      </c>
      <c r="R44" s="257"/>
      <c r="S44" s="257">
        <v>2</v>
      </c>
      <c r="T44" s="257"/>
      <c r="U44" s="117">
        <v>2080</v>
      </c>
      <c r="V44" s="227"/>
    </row>
    <row r="45" spans="1:22" s="4" customFormat="1" ht="11.1" customHeight="1" x14ac:dyDescent="0.2">
      <c r="A45" s="224"/>
      <c r="B45" s="227"/>
      <c r="C45" s="197" t="s">
        <v>2052</v>
      </c>
      <c r="D45" s="227"/>
      <c r="E45" s="314" t="s">
        <v>81</v>
      </c>
      <c r="F45" s="193"/>
      <c r="G45" s="193"/>
      <c r="H45" s="314"/>
      <c r="I45" s="193"/>
      <c r="J45" s="193"/>
      <c r="K45" s="227"/>
      <c r="L45" s="193"/>
      <c r="M45" s="193"/>
      <c r="N45" s="193"/>
      <c r="O45" s="193"/>
      <c r="P45" s="193"/>
      <c r="Q45" s="195" t="s">
        <v>1625</v>
      </c>
      <c r="R45" s="257"/>
      <c r="S45" s="257"/>
      <c r="T45" s="257"/>
      <c r="U45" s="117"/>
      <c r="V45" s="227"/>
    </row>
    <row r="46" spans="1:22" s="4" customFormat="1" ht="11.1" customHeight="1" x14ac:dyDescent="0.2">
      <c r="A46" s="224"/>
      <c r="B46" s="227"/>
      <c r="C46" s="197" t="s">
        <v>146</v>
      </c>
      <c r="D46" s="227"/>
      <c r="E46" s="314" t="s">
        <v>82</v>
      </c>
      <c r="F46" s="193"/>
      <c r="G46" s="193"/>
      <c r="H46" s="314"/>
      <c r="I46" s="193"/>
      <c r="J46" s="193"/>
      <c r="K46" s="227"/>
      <c r="L46" s="193"/>
      <c r="M46" s="193"/>
      <c r="N46" s="193"/>
      <c r="O46" s="193"/>
      <c r="P46" s="193"/>
      <c r="Q46" s="195" t="s">
        <v>1625</v>
      </c>
      <c r="R46" s="257"/>
      <c r="S46" s="257"/>
      <c r="T46" s="257"/>
      <c r="U46" s="117"/>
      <c r="V46" s="227"/>
    </row>
    <row r="47" spans="1:22" s="4" customFormat="1" ht="11.1" customHeight="1" x14ac:dyDescent="0.2">
      <c r="A47" s="224"/>
      <c r="B47" s="227"/>
      <c r="C47" s="240" t="s">
        <v>148</v>
      </c>
      <c r="D47" s="227"/>
      <c r="E47" s="193"/>
      <c r="F47" s="194"/>
      <c r="G47" s="194"/>
      <c r="H47" s="193"/>
      <c r="I47" s="194"/>
      <c r="J47" s="194"/>
      <c r="K47" s="234"/>
      <c r="L47" s="194"/>
      <c r="M47" s="194"/>
      <c r="N47" s="194"/>
      <c r="O47" s="196" t="s">
        <v>796</v>
      </c>
      <c r="P47" s="196"/>
      <c r="Q47" s="195"/>
      <c r="R47" s="559">
        <v>0</v>
      </c>
      <c r="S47" s="559">
        <v>2</v>
      </c>
      <c r="T47" s="559">
        <v>3</v>
      </c>
      <c r="U47" s="334">
        <v>2620</v>
      </c>
      <c r="V47" s="227"/>
    </row>
    <row r="48" spans="1:22" s="4" customFormat="1" ht="5.0999999999999996" customHeight="1" x14ac:dyDescent="0.2">
      <c r="A48" s="224"/>
      <c r="B48" s="227"/>
      <c r="C48" s="197"/>
      <c r="D48" s="227"/>
      <c r="E48" s="193"/>
      <c r="F48" s="194"/>
      <c r="G48" s="194"/>
      <c r="H48" s="193"/>
      <c r="I48" s="194"/>
      <c r="J48" s="194"/>
      <c r="K48" s="234"/>
      <c r="L48" s="194"/>
      <c r="M48" s="194"/>
      <c r="N48" s="194"/>
      <c r="O48" s="196"/>
      <c r="P48" s="196"/>
      <c r="Q48" s="195"/>
      <c r="R48" s="560"/>
      <c r="S48" s="560"/>
      <c r="T48" s="560"/>
      <c r="U48" s="443"/>
      <c r="V48" s="227"/>
    </row>
    <row r="49" spans="1:22" s="4" customFormat="1" ht="11.1" customHeight="1" x14ac:dyDescent="0.2">
      <c r="A49" s="224"/>
      <c r="B49" s="227"/>
      <c r="C49" s="240" t="s">
        <v>147</v>
      </c>
      <c r="D49" s="227"/>
      <c r="E49" s="193"/>
      <c r="F49" s="194"/>
      <c r="G49" s="194"/>
      <c r="H49" s="193"/>
      <c r="I49" s="194"/>
      <c r="J49" s="194"/>
      <c r="K49" s="234"/>
      <c r="L49" s="194"/>
      <c r="M49" s="194"/>
      <c r="N49" s="194"/>
      <c r="O49" s="196" t="s">
        <v>758</v>
      </c>
      <c r="P49" s="196" t="s">
        <v>758</v>
      </c>
      <c r="Q49" s="195"/>
      <c r="R49" s="561">
        <v>9</v>
      </c>
      <c r="S49" s="561">
        <v>12</v>
      </c>
      <c r="T49" s="561">
        <v>3</v>
      </c>
      <c r="U49" s="364">
        <v>21148</v>
      </c>
      <c r="V49" s="227"/>
    </row>
    <row r="50" spans="1:22" s="2" customFormat="1" ht="5.0999999999999996" customHeight="1" x14ac:dyDescent="0.2">
      <c r="A50" s="95"/>
      <c r="B50" s="227"/>
      <c r="C50" s="197"/>
      <c r="D50" s="227"/>
      <c r="E50" s="193"/>
      <c r="F50" s="193"/>
      <c r="G50" s="193"/>
      <c r="H50" s="193"/>
      <c r="I50" s="193"/>
      <c r="J50" s="193"/>
      <c r="K50" s="227"/>
      <c r="L50" s="193"/>
      <c r="M50" s="193"/>
      <c r="N50" s="193"/>
      <c r="O50" s="193"/>
      <c r="P50" s="193"/>
      <c r="Q50" s="193"/>
      <c r="R50" s="227"/>
      <c r="S50" s="227"/>
      <c r="T50" s="227"/>
      <c r="U50" s="395"/>
      <c r="V50" s="227"/>
    </row>
    <row r="51" spans="1:22" s="4" customFormat="1" ht="18" x14ac:dyDescent="0.2">
      <c r="A51" s="224"/>
      <c r="B51" s="227"/>
      <c r="C51" s="197"/>
      <c r="D51" s="227"/>
      <c r="E51" s="194"/>
      <c r="F51" s="193"/>
      <c r="G51" s="193"/>
      <c r="H51" s="194"/>
      <c r="I51" s="193"/>
      <c r="J51" s="193"/>
      <c r="K51" s="227"/>
      <c r="L51" s="193"/>
      <c r="M51" s="193"/>
      <c r="N51" s="193"/>
      <c r="O51" s="193"/>
      <c r="P51" s="193"/>
      <c r="Q51" s="193"/>
      <c r="R51" s="48" t="s">
        <v>2057</v>
      </c>
      <c r="S51" s="48" t="s">
        <v>2128</v>
      </c>
      <c r="T51" s="48" t="s">
        <v>759</v>
      </c>
      <c r="U51" s="48" t="s">
        <v>760</v>
      </c>
      <c r="V51" s="227"/>
    </row>
    <row r="52" spans="1:22" s="4" customFormat="1" hidden="1" x14ac:dyDescent="0.2">
      <c r="A52" s="224" t="s">
        <v>1188</v>
      </c>
      <c r="B52" s="227"/>
      <c r="C52" s="197"/>
      <c r="D52" s="227"/>
      <c r="E52" s="194"/>
      <c r="F52" s="193"/>
      <c r="G52" s="193"/>
      <c r="H52" s="194"/>
      <c r="I52" s="193"/>
      <c r="J52" s="193"/>
      <c r="K52" s="227"/>
      <c r="L52" s="193"/>
      <c r="M52" s="193"/>
      <c r="N52" s="193"/>
      <c r="O52" s="193"/>
      <c r="P52" s="193"/>
      <c r="Q52" s="193"/>
      <c r="R52" s="49"/>
      <c r="S52" s="49"/>
      <c r="T52" s="49"/>
      <c r="U52" s="49"/>
      <c r="V52" s="227"/>
    </row>
    <row r="53" spans="1:22" s="4" customFormat="1" ht="9.9499999999999993" customHeight="1" x14ac:dyDescent="0.2">
      <c r="A53" s="224"/>
      <c r="B53" s="227"/>
      <c r="C53" s="197"/>
      <c r="D53" s="227"/>
      <c r="E53" s="194" t="s">
        <v>2255</v>
      </c>
      <c r="F53" s="193"/>
      <c r="G53" s="193"/>
      <c r="H53" s="194"/>
      <c r="I53" s="193"/>
      <c r="J53" s="193"/>
      <c r="K53" s="227"/>
      <c r="L53" s="193"/>
      <c r="M53" s="193"/>
      <c r="N53" s="193"/>
      <c r="O53" s="193"/>
      <c r="P53" s="193"/>
      <c r="Q53" s="193"/>
      <c r="R53" s="49">
        <v>1</v>
      </c>
      <c r="S53" s="49">
        <v>2</v>
      </c>
      <c r="T53" s="49">
        <v>3</v>
      </c>
      <c r="U53" s="49">
        <v>4</v>
      </c>
      <c r="V53" s="227"/>
    </row>
    <row r="54" spans="1:22" s="4" customFormat="1" ht="9.9499999999999993" customHeight="1" x14ac:dyDescent="0.2">
      <c r="A54" s="224"/>
      <c r="B54" s="227"/>
      <c r="C54" s="197"/>
      <c r="D54" s="227"/>
      <c r="E54" s="193"/>
      <c r="F54" s="193"/>
      <c r="G54" s="193"/>
      <c r="H54" s="193"/>
      <c r="I54" s="193"/>
      <c r="J54" s="193"/>
      <c r="K54" s="227"/>
      <c r="L54" s="193"/>
      <c r="M54" s="193"/>
      <c r="N54" s="193"/>
      <c r="O54" s="193"/>
      <c r="P54" s="193"/>
      <c r="Q54" s="193"/>
      <c r="R54" s="51" t="s">
        <v>1476</v>
      </c>
      <c r="S54" s="51" t="s">
        <v>1476</v>
      </c>
      <c r="T54" s="51" t="s">
        <v>1476</v>
      </c>
      <c r="U54" s="51" t="s">
        <v>1476</v>
      </c>
      <c r="V54" s="227"/>
    </row>
    <row r="55" spans="1:22" s="4" customFormat="1" ht="11.1" customHeight="1" x14ac:dyDescent="0.2">
      <c r="A55" s="224"/>
      <c r="B55" s="227"/>
      <c r="C55" s="197" t="s">
        <v>1676</v>
      </c>
      <c r="D55" s="227"/>
      <c r="E55" s="236" t="s">
        <v>2144</v>
      </c>
      <c r="F55" s="193"/>
      <c r="G55" s="193"/>
      <c r="H55" s="236"/>
      <c r="I55" s="193"/>
      <c r="J55" s="193"/>
      <c r="K55" s="227"/>
      <c r="L55" s="193"/>
      <c r="M55" s="193"/>
      <c r="N55" s="193"/>
      <c r="O55" s="193"/>
      <c r="P55" s="193"/>
      <c r="Q55" s="195" t="s">
        <v>1625</v>
      </c>
      <c r="R55" s="111"/>
      <c r="S55" s="111"/>
      <c r="T55" s="111"/>
      <c r="U55" s="111"/>
      <c r="V55" s="227"/>
    </row>
    <row r="56" spans="1:22" s="2" customFormat="1" ht="5.0999999999999996" customHeight="1" x14ac:dyDescent="0.2">
      <c r="A56" s="95"/>
      <c r="B56" s="227"/>
      <c r="C56" s="197"/>
      <c r="D56" s="227"/>
      <c r="E56" s="193"/>
      <c r="F56" s="193"/>
      <c r="G56" s="193"/>
      <c r="H56" s="193"/>
      <c r="I56" s="193"/>
      <c r="J56" s="193"/>
      <c r="K56" s="227"/>
      <c r="L56" s="193"/>
      <c r="M56" s="193"/>
      <c r="N56" s="193"/>
      <c r="O56" s="193"/>
      <c r="P56" s="193"/>
      <c r="Q56" s="193"/>
      <c r="R56" s="227"/>
      <c r="S56" s="227"/>
      <c r="T56" s="227"/>
      <c r="U56" s="395"/>
      <c r="V56" s="227"/>
    </row>
    <row r="57" spans="1:22" s="4" customFormat="1" ht="18" x14ac:dyDescent="0.2">
      <c r="A57" s="224"/>
      <c r="B57" s="227"/>
      <c r="C57" s="197"/>
      <c r="D57" s="227"/>
      <c r="E57" s="194"/>
      <c r="F57" s="193"/>
      <c r="G57" s="193"/>
      <c r="H57" s="194"/>
      <c r="I57" s="193"/>
      <c r="J57" s="193"/>
      <c r="K57" s="227"/>
      <c r="L57" s="193"/>
      <c r="M57" s="193"/>
      <c r="N57" s="193"/>
      <c r="O57" s="193"/>
      <c r="P57" s="193"/>
      <c r="Q57" s="193"/>
      <c r="R57" s="48" t="s">
        <v>114</v>
      </c>
      <c r="S57" s="48" t="s">
        <v>115</v>
      </c>
      <c r="T57" s="460"/>
      <c r="U57" s="460"/>
      <c r="V57" s="227"/>
    </row>
    <row r="58" spans="1:22" s="4" customFormat="1" hidden="1" x14ac:dyDescent="0.2">
      <c r="A58" s="224" t="s">
        <v>1188</v>
      </c>
      <c r="B58" s="227"/>
      <c r="C58" s="197"/>
      <c r="D58" s="227"/>
      <c r="E58" s="194"/>
      <c r="F58" s="193"/>
      <c r="G58" s="193"/>
      <c r="H58" s="194"/>
      <c r="I58" s="193"/>
      <c r="J58" s="193"/>
      <c r="K58" s="227"/>
      <c r="L58" s="193"/>
      <c r="M58" s="193"/>
      <c r="N58" s="193"/>
      <c r="O58" s="193"/>
      <c r="P58" s="193"/>
      <c r="Q58" s="193"/>
      <c r="R58" s="49"/>
      <c r="S58" s="49"/>
      <c r="T58" s="460"/>
      <c r="U58" s="460"/>
      <c r="V58" s="227"/>
    </row>
    <row r="59" spans="1:22" s="4" customFormat="1" ht="9.9499999999999993" customHeight="1" x14ac:dyDescent="0.2">
      <c r="A59" s="224"/>
      <c r="B59" s="227"/>
      <c r="C59" s="197"/>
      <c r="D59" s="227"/>
      <c r="E59" s="194" t="s">
        <v>2256</v>
      </c>
      <c r="F59" s="193"/>
      <c r="G59" s="193"/>
      <c r="H59" s="194"/>
      <c r="I59" s="193"/>
      <c r="J59" s="193"/>
      <c r="K59" s="227"/>
      <c r="L59" s="193"/>
      <c r="M59" s="193"/>
      <c r="N59" s="193"/>
      <c r="O59" s="193"/>
      <c r="P59" s="193"/>
      <c r="Q59" s="193"/>
      <c r="R59" s="49">
        <v>1</v>
      </c>
      <c r="S59" s="49">
        <v>2</v>
      </c>
      <c r="T59" s="460"/>
      <c r="U59" s="460"/>
      <c r="V59" s="227"/>
    </row>
    <row r="60" spans="1:22" s="4" customFormat="1" ht="9.9499999999999993" customHeight="1" x14ac:dyDescent="0.2">
      <c r="A60" s="224"/>
      <c r="B60" s="227"/>
      <c r="C60" s="197"/>
      <c r="D60" s="227"/>
      <c r="E60" s="193"/>
      <c r="F60" s="193"/>
      <c r="G60" s="193"/>
      <c r="H60" s="193"/>
      <c r="I60" s="193"/>
      <c r="J60" s="193"/>
      <c r="K60" s="227"/>
      <c r="L60" s="193"/>
      <c r="M60" s="193"/>
      <c r="N60" s="193"/>
      <c r="O60" s="193"/>
      <c r="P60" s="193"/>
      <c r="Q60" s="193"/>
      <c r="R60" s="44" t="s">
        <v>1477</v>
      </c>
      <c r="S60" s="51" t="s">
        <v>1476</v>
      </c>
      <c r="T60" s="461"/>
      <c r="U60" s="442"/>
      <c r="V60" s="227"/>
    </row>
    <row r="61" spans="1:22" s="4" customFormat="1" ht="11.1" customHeight="1" x14ac:dyDescent="0.2">
      <c r="A61" s="224"/>
      <c r="B61" s="227"/>
      <c r="C61" s="197" t="s">
        <v>1430</v>
      </c>
      <c r="D61" s="227"/>
      <c r="E61" s="236" t="s">
        <v>604</v>
      </c>
      <c r="F61" s="193"/>
      <c r="G61" s="193"/>
      <c r="H61" s="236"/>
      <c r="I61" s="193"/>
      <c r="J61" s="193"/>
      <c r="K61" s="227"/>
      <c r="L61" s="193"/>
      <c r="M61" s="193"/>
      <c r="N61" s="193"/>
      <c r="O61" s="193"/>
      <c r="P61" s="193"/>
      <c r="Q61" s="195" t="s">
        <v>1625</v>
      </c>
      <c r="R61" s="111">
        <v>2</v>
      </c>
      <c r="S61" s="111">
        <v>127256</v>
      </c>
      <c r="T61" s="462"/>
      <c r="U61" s="228"/>
      <c r="V61" s="227"/>
    </row>
    <row r="62" spans="1:22" s="4" customFormat="1" ht="11.1" customHeight="1" x14ac:dyDescent="0.2">
      <c r="A62" s="224"/>
      <c r="B62" s="227"/>
      <c r="C62" s="197" t="s">
        <v>1431</v>
      </c>
      <c r="D62" s="227"/>
      <c r="E62" s="236" t="s">
        <v>2343</v>
      </c>
      <c r="F62" s="193"/>
      <c r="G62" s="193"/>
      <c r="H62" s="236"/>
      <c r="I62" s="193"/>
      <c r="J62" s="193"/>
      <c r="K62" s="227"/>
      <c r="L62" s="193"/>
      <c r="M62" s="193"/>
      <c r="N62" s="193"/>
      <c r="O62" s="193"/>
      <c r="P62" s="193"/>
      <c r="Q62" s="195" t="s">
        <v>1625</v>
      </c>
      <c r="R62" s="111">
        <v>1</v>
      </c>
      <c r="S62" s="111">
        <v>106841</v>
      </c>
      <c r="T62" s="462"/>
      <c r="U62" s="228"/>
      <c r="V62" s="227"/>
    </row>
    <row r="63" spans="1:22" s="2" customFormat="1" ht="5.0999999999999996" customHeight="1" x14ac:dyDescent="0.2">
      <c r="A63" s="95"/>
      <c r="B63" s="227"/>
      <c r="C63" s="197"/>
      <c r="D63" s="227"/>
      <c r="E63" s="193"/>
      <c r="F63" s="193"/>
      <c r="G63" s="193"/>
      <c r="H63" s="193"/>
      <c r="I63" s="193"/>
      <c r="J63" s="193"/>
      <c r="K63" s="227"/>
      <c r="L63" s="193"/>
      <c r="M63" s="193"/>
      <c r="N63" s="193"/>
      <c r="O63" s="193"/>
      <c r="P63" s="193"/>
      <c r="Q63" s="193"/>
      <c r="R63" s="227"/>
      <c r="S63" s="227"/>
      <c r="T63" s="227"/>
      <c r="U63" s="395"/>
      <c r="V63" s="227"/>
    </row>
    <row r="64" spans="1:22" s="4" customFormat="1" ht="18" x14ac:dyDescent="0.2">
      <c r="A64" s="224"/>
      <c r="B64" s="227"/>
      <c r="C64" s="197"/>
      <c r="D64" s="227"/>
      <c r="E64" s="194"/>
      <c r="F64" s="193"/>
      <c r="G64" s="193"/>
      <c r="H64" s="194"/>
      <c r="I64" s="193"/>
      <c r="J64" s="193"/>
      <c r="K64" s="227"/>
      <c r="L64" s="193"/>
      <c r="M64" s="193"/>
      <c r="N64" s="193"/>
      <c r="O64" s="193"/>
      <c r="P64" s="193"/>
      <c r="Q64" s="193"/>
      <c r="R64" s="10" t="s">
        <v>1558</v>
      </c>
      <c r="S64" s="48" t="s">
        <v>1559</v>
      </c>
      <c r="T64" s="10" t="s">
        <v>582</v>
      </c>
      <c r="U64" s="229"/>
      <c r="V64" s="227"/>
    </row>
    <row r="65" spans="1:22" s="4" customFormat="1" hidden="1" x14ac:dyDescent="0.2">
      <c r="A65" s="224" t="s">
        <v>1188</v>
      </c>
      <c r="B65" s="227"/>
      <c r="C65" s="197"/>
      <c r="D65" s="227"/>
      <c r="E65" s="194"/>
      <c r="F65" s="193"/>
      <c r="G65" s="193"/>
      <c r="H65" s="194"/>
      <c r="I65" s="193"/>
      <c r="J65" s="193"/>
      <c r="K65" s="227"/>
      <c r="L65" s="193"/>
      <c r="M65" s="193"/>
      <c r="N65" s="193"/>
      <c r="O65" s="193"/>
      <c r="P65" s="193"/>
      <c r="Q65" s="193"/>
      <c r="R65" s="37"/>
      <c r="S65" s="49"/>
      <c r="T65" s="37"/>
      <c r="U65" s="229"/>
      <c r="V65" s="227"/>
    </row>
    <row r="66" spans="1:22" s="4" customFormat="1" ht="9.9499999999999993" customHeight="1" x14ac:dyDescent="0.2">
      <c r="A66" s="224"/>
      <c r="B66" s="227"/>
      <c r="C66" s="197"/>
      <c r="D66" s="227"/>
      <c r="E66" s="194" t="s">
        <v>2158</v>
      </c>
      <c r="F66" s="193"/>
      <c r="G66" s="193"/>
      <c r="H66" s="194"/>
      <c r="I66" s="193"/>
      <c r="J66" s="193"/>
      <c r="K66" s="227"/>
      <c r="L66" s="193"/>
      <c r="M66" s="193"/>
      <c r="N66" s="193"/>
      <c r="O66" s="193"/>
      <c r="P66" s="193"/>
      <c r="Q66" s="193"/>
      <c r="R66" s="37">
        <v>1</v>
      </c>
      <c r="S66" s="49">
        <v>2</v>
      </c>
      <c r="T66" s="37">
        <v>3</v>
      </c>
      <c r="U66" s="229"/>
      <c r="V66" s="227"/>
    </row>
    <row r="67" spans="1:22" s="4" customFormat="1" ht="9.9499999999999993" customHeight="1" x14ac:dyDescent="0.2">
      <c r="A67" s="224"/>
      <c r="B67" s="227"/>
      <c r="C67" s="197"/>
      <c r="D67" s="227"/>
      <c r="E67" s="194"/>
      <c r="F67" s="193"/>
      <c r="G67" s="193"/>
      <c r="H67" s="194"/>
      <c r="I67" s="193"/>
      <c r="J67" s="193"/>
      <c r="K67" s="227"/>
      <c r="L67" s="193"/>
      <c r="M67" s="193"/>
      <c r="N67" s="193"/>
      <c r="O67" s="193"/>
      <c r="P67" s="193"/>
      <c r="Q67" s="193"/>
      <c r="R67" s="37" t="s">
        <v>1477</v>
      </c>
      <c r="S67" s="49" t="s">
        <v>1476</v>
      </c>
      <c r="T67" s="49" t="s">
        <v>1626</v>
      </c>
      <c r="U67" s="229"/>
      <c r="V67" s="227"/>
    </row>
    <row r="68" spans="1:22" s="4" customFormat="1" ht="9.9499999999999993" hidden="1" customHeight="1" x14ac:dyDescent="0.2">
      <c r="A68" s="224" t="s">
        <v>1188</v>
      </c>
      <c r="B68" s="227"/>
      <c r="C68" s="197"/>
      <c r="D68" s="227"/>
      <c r="E68" s="194"/>
      <c r="F68" s="193"/>
      <c r="G68" s="193"/>
      <c r="H68" s="194"/>
      <c r="I68" s="193"/>
      <c r="J68" s="193"/>
      <c r="K68" s="227"/>
      <c r="L68" s="193"/>
      <c r="M68" s="193"/>
      <c r="N68" s="193"/>
      <c r="O68" s="193"/>
      <c r="P68" s="193"/>
      <c r="Q68" s="193"/>
      <c r="R68" s="38"/>
      <c r="S68" s="255"/>
      <c r="T68" s="255"/>
      <c r="U68" s="460"/>
      <c r="V68" s="227"/>
    </row>
    <row r="69" spans="1:22" s="4" customFormat="1" ht="11.1" customHeight="1" x14ac:dyDescent="0.2">
      <c r="A69" s="224"/>
      <c r="B69" s="227"/>
      <c r="C69" s="197" t="s">
        <v>1969</v>
      </c>
      <c r="D69" s="227"/>
      <c r="E69" s="236" t="s">
        <v>2519</v>
      </c>
      <c r="F69" s="193"/>
      <c r="G69" s="193"/>
      <c r="H69" s="236"/>
      <c r="I69" s="193"/>
      <c r="J69" s="193"/>
      <c r="K69" s="227"/>
      <c r="L69" s="193"/>
      <c r="M69" s="193"/>
      <c r="N69" s="193"/>
      <c r="O69" s="193"/>
      <c r="P69" s="193"/>
      <c r="Q69" s="195" t="s">
        <v>1625</v>
      </c>
      <c r="R69" s="111">
        <v>60</v>
      </c>
      <c r="S69" s="111">
        <v>2652450</v>
      </c>
      <c r="T69" s="117">
        <v>41696</v>
      </c>
      <c r="U69" s="463"/>
      <c r="V69" s="227"/>
    </row>
    <row r="70" spans="1:22" s="4" customFormat="1" ht="11.1" customHeight="1" x14ac:dyDescent="0.2">
      <c r="A70" s="224"/>
      <c r="B70" s="227"/>
      <c r="C70" s="197" t="s">
        <v>1970</v>
      </c>
      <c r="D70" s="227"/>
      <c r="E70" s="236" t="s">
        <v>1660</v>
      </c>
      <c r="F70" s="193"/>
      <c r="G70" s="193"/>
      <c r="H70" s="236"/>
      <c r="I70" s="193"/>
      <c r="J70" s="193"/>
      <c r="K70" s="227"/>
      <c r="L70" s="193"/>
      <c r="M70" s="193"/>
      <c r="N70" s="193"/>
      <c r="O70" s="193"/>
      <c r="P70" s="193"/>
      <c r="Q70" s="195" t="s">
        <v>1625</v>
      </c>
      <c r="R70" s="111"/>
      <c r="S70" s="111"/>
      <c r="T70" s="117"/>
      <c r="U70" s="463"/>
      <c r="V70" s="227"/>
    </row>
    <row r="71" spans="1:22" s="4" customFormat="1" ht="11.1" customHeight="1" x14ac:dyDescent="0.2">
      <c r="A71" s="224"/>
      <c r="B71" s="227"/>
      <c r="C71" s="197" t="s">
        <v>1156</v>
      </c>
      <c r="D71" s="227"/>
      <c r="E71" s="236" t="s">
        <v>34</v>
      </c>
      <c r="F71" s="193"/>
      <c r="G71" s="193"/>
      <c r="H71" s="236"/>
      <c r="I71" s="193"/>
      <c r="J71" s="193"/>
      <c r="K71" s="227"/>
      <c r="L71" s="193"/>
      <c r="M71" s="193"/>
      <c r="N71" s="193"/>
      <c r="O71" s="193"/>
      <c r="P71" s="193"/>
      <c r="Q71" s="195" t="s">
        <v>1625</v>
      </c>
      <c r="R71" s="111">
        <v>2</v>
      </c>
      <c r="S71" s="111">
        <v>240000</v>
      </c>
      <c r="T71" s="111">
        <v>5700</v>
      </c>
      <c r="U71" s="408"/>
      <c r="V71" s="227"/>
    </row>
    <row r="72" spans="1:22" s="4" customFormat="1" ht="11.1" customHeight="1" x14ac:dyDescent="0.2">
      <c r="A72" s="224"/>
      <c r="B72" s="227"/>
      <c r="C72" s="197" t="s">
        <v>927</v>
      </c>
      <c r="D72" s="227"/>
      <c r="E72" s="193"/>
      <c r="F72" s="193"/>
      <c r="G72" s="193"/>
      <c r="H72" s="193"/>
      <c r="I72" s="193"/>
      <c r="J72" s="193"/>
      <c r="K72" s="227"/>
      <c r="L72" s="193"/>
      <c r="M72" s="193"/>
      <c r="N72" s="193"/>
      <c r="O72" s="196" t="s">
        <v>796</v>
      </c>
      <c r="P72" s="196"/>
      <c r="Q72" s="196"/>
      <c r="R72" s="334">
        <v>62</v>
      </c>
      <c r="S72" s="334">
        <v>2892450</v>
      </c>
      <c r="T72" s="334">
        <v>47396</v>
      </c>
      <c r="U72" s="408"/>
      <c r="V72" s="227"/>
    </row>
    <row r="73" spans="1:22" s="2" customFormat="1" x14ac:dyDescent="0.2">
      <c r="A73" s="95"/>
      <c r="B73" s="227"/>
      <c r="C73" s="197"/>
      <c r="D73" s="227"/>
      <c r="E73" s="193"/>
      <c r="F73" s="193"/>
      <c r="G73" s="193"/>
      <c r="H73" s="193"/>
      <c r="I73" s="193"/>
      <c r="J73" s="193"/>
      <c r="K73" s="227"/>
      <c r="L73" s="193"/>
      <c r="M73" s="193"/>
      <c r="N73" s="193"/>
      <c r="O73" s="193"/>
      <c r="P73" s="193"/>
      <c r="Q73" s="193"/>
      <c r="R73" s="227"/>
      <c r="S73" s="227"/>
      <c r="T73" s="874" t="s">
        <v>2220</v>
      </c>
      <c r="U73" s="395"/>
      <c r="V73" s="227"/>
    </row>
    <row r="74" spans="1:22" s="4" customFormat="1" ht="9.9499999999999993" customHeight="1" x14ac:dyDescent="0.2">
      <c r="A74" s="224"/>
      <c r="B74" s="227"/>
      <c r="C74" s="197"/>
      <c r="D74" s="227"/>
      <c r="E74" s="194" t="s">
        <v>2127</v>
      </c>
      <c r="F74" s="193"/>
      <c r="G74" s="193"/>
      <c r="H74" s="194"/>
      <c r="I74" s="193"/>
      <c r="J74" s="193"/>
      <c r="K74" s="227"/>
      <c r="L74" s="193"/>
      <c r="M74" s="193"/>
      <c r="N74" s="193"/>
      <c r="O74" s="193"/>
      <c r="P74" s="193"/>
      <c r="Q74" s="193"/>
      <c r="R74" s="45">
        <v>1</v>
      </c>
      <c r="S74" s="227"/>
      <c r="T74" s="227"/>
      <c r="U74" s="442"/>
      <c r="V74" s="227"/>
    </row>
    <row r="75" spans="1:22" s="4" customFormat="1" ht="9.9499999999999993" customHeight="1" x14ac:dyDescent="0.2">
      <c r="A75" s="224"/>
      <c r="B75" s="227"/>
      <c r="C75" s="197"/>
      <c r="D75" s="227"/>
      <c r="E75" s="193"/>
      <c r="F75" s="193"/>
      <c r="G75" s="193"/>
      <c r="H75" s="193"/>
      <c r="I75" s="193"/>
      <c r="J75" s="193"/>
      <c r="K75" s="227"/>
      <c r="L75" s="193"/>
      <c r="M75" s="193"/>
      <c r="N75" s="193"/>
      <c r="O75" s="193"/>
      <c r="P75" s="193"/>
      <c r="Q75" s="193"/>
      <c r="R75" s="51" t="s">
        <v>1476</v>
      </c>
      <c r="S75" s="227"/>
      <c r="T75" s="227"/>
      <c r="U75" s="442"/>
      <c r="V75" s="227"/>
    </row>
    <row r="76" spans="1:22" s="4" customFormat="1" ht="11.1" customHeight="1" x14ac:dyDescent="0.2">
      <c r="A76" s="224"/>
      <c r="B76" s="227"/>
      <c r="C76" s="197" t="s">
        <v>917</v>
      </c>
      <c r="D76" s="227"/>
      <c r="E76" s="236" t="s">
        <v>2058</v>
      </c>
      <c r="F76" s="193"/>
      <c r="G76" s="193"/>
      <c r="H76" s="236"/>
      <c r="I76" s="193"/>
      <c r="J76" s="193"/>
      <c r="K76" s="227"/>
      <c r="L76" s="193"/>
      <c r="M76" s="193"/>
      <c r="N76" s="193"/>
      <c r="O76" s="193"/>
      <c r="P76" s="193"/>
      <c r="Q76" s="195" t="s">
        <v>1625</v>
      </c>
      <c r="R76" s="117">
        <v>3660000</v>
      </c>
      <c r="S76" s="227"/>
      <c r="T76" s="233"/>
      <c r="U76" s="395"/>
      <c r="V76" s="227"/>
    </row>
    <row r="77" spans="1:22" s="4" customFormat="1" ht="11.1" customHeight="1" x14ac:dyDescent="0.2">
      <c r="A77" s="224"/>
      <c r="B77" s="227"/>
      <c r="C77" s="197" t="s">
        <v>915</v>
      </c>
      <c r="D77" s="227"/>
      <c r="E77" s="236" t="s">
        <v>2694</v>
      </c>
      <c r="F77" s="193"/>
      <c r="G77" s="193"/>
      <c r="H77" s="236"/>
      <c r="I77" s="193"/>
      <c r="J77" s="193"/>
      <c r="K77" s="227"/>
      <c r="L77" s="193"/>
      <c r="M77" s="193"/>
      <c r="N77" s="193"/>
      <c r="O77" s="193"/>
      <c r="P77" s="193"/>
      <c r="Q77" s="195" t="s">
        <v>1625</v>
      </c>
      <c r="R77" s="117">
        <v>2973000</v>
      </c>
      <c r="S77" s="227"/>
      <c r="T77" s="233"/>
      <c r="U77" s="395"/>
      <c r="V77" s="227"/>
    </row>
    <row r="78" spans="1:22" s="4" customFormat="1" ht="11.1" customHeight="1" x14ac:dyDescent="0.2">
      <c r="A78" s="224"/>
      <c r="B78" s="227"/>
      <c r="C78" s="197" t="s">
        <v>1305</v>
      </c>
      <c r="D78" s="227"/>
      <c r="E78" s="236" t="s">
        <v>1369</v>
      </c>
      <c r="F78" s="193"/>
      <c r="G78" s="193"/>
      <c r="H78" s="236" t="s">
        <v>492</v>
      </c>
      <c r="I78" s="193"/>
      <c r="J78" s="193"/>
      <c r="K78" s="110"/>
      <c r="L78" s="193" t="s">
        <v>247</v>
      </c>
      <c r="M78" s="193"/>
      <c r="N78" s="193"/>
      <c r="O78" s="193"/>
      <c r="P78" s="193"/>
      <c r="Q78" s="195" t="s">
        <v>1625</v>
      </c>
      <c r="R78" s="117"/>
      <c r="S78" s="227"/>
      <c r="T78" s="233"/>
      <c r="U78" s="395"/>
      <c r="V78" s="227"/>
    </row>
    <row r="79" spans="1:22" s="4" customFormat="1" ht="11.1" customHeight="1" x14ac:dyDescent="0.2">
      <c r="A79" s="224"/>
      <c r="B79" s="227"/>
      <c r="C79" s="197" t="s">
        <v>928</v>
      </c>
      <c r="D79" s="227"/>
      <c r="E79" s="193"/>
      <c r="F79" s="193"/>
      <c r="G79" s="193"/>
      <c r="H79" s="193"/>
      <c r="I79" s="193"/>
      <c r="J79" s="193"/>
      <c r="K79" s="227"/>
      <c r="L79" s="193"/>
      <c r="M79" s="193"/>
      <c r="N79" s="193"/>
      <c r="O79" s="196" t="s">
        <v>796</v>
      </c>
      <c r="P79" s="196"/>
      <c r="Q79" s="196"/>
      <c r="R79" s="447">
        <v>6633000</v>
      </c>
      <c r="S79" s="227"/>
      <c r="T79" s="237"/>
      <c r="U79" s="464"/>
      <c r="V79" s="227"/>
    </row>
    <row r="80" spans="1:22" s="4" customFormat="1" ht="5.0999999999999996" customHeight="1" x14ac:dyDescent="0.2">
      <c r="A80" s="224"/>
      <c r="B80" s="227"/>
      <c r="C80" s="197"/>
      <c r="D80" s="227"/>
      <c r="E80" s="193"/>
      <c r="F80" s="193"/>
      <c r="G80" s="193"/>
      <c r="H80" s="193"/>
      <c r="I80" s="193"/>
      <c r="J80" s="193"/>
      <c r="K80" s="227"/>
      <c r="L80" s="193"/>
      <c r="M80" s="193"/>
      <c r="N80" s="193"/>
      <c r="O80" s="196"/>
      <c r="P80" s="196"/>
      <c r="Q80" s="196"/>
      <c r="R80" s="227"/>
      <c r="S80" s="227"/>
      <c r="T80" s="237"/>
      <c r="U80" s="464"/>
      <c r="V80" s="227"/>
    </row>
    <row r="81" spans="1:22" s="4" customFormat="1" ht="11.1" customHeight="1" x14ac:dyDescent="0.2">
      <c r="A81" s="224"/>
      <c r="B81" s="227"/>
      <c r="C81" s="197"/>
      <c r="D81" s="227"/>
      <c r="E81" s="194" t="s">
        <v>2062</v>
      </c>
      <c r="F81" s="193"/>
      <c r="G81" s="193"/>
      <c r="H81" s="194"/>
      <c r="I81" s="193"/>
      <c r="J81" s="193"/>
      <c r="K81" s="227"/>
      <c r="L81" s="193"/>
      <c r="M81" s="193"/>
      <c r="N81" s="193"/>
      <c r="O81" s="196"/>
      <c r="P81" s="196"/>
      <c r="Q81" s="196"/>
      <c r="R81" s="45">
        <v>1</v>
      </c>
      <c r="S81" s="227"/>
      <c r="T81" s="237"/>
      <c r="U81" s="464"/>
      <c r="V81" s="227"/>
    </row>
    <row r="82" spans="1:22" s="4" customFormat="1" ht="11.1" customHeight="1" x14ac:dyDescent="0.2">
      <c r="A82" s="224"/>
      <c r="B82" s="227"/>
      <c r="C82" s="197"/>
      <c r="D82" s="227"/>
      <c r="E82" s="193"/>
      <c r="F82" s="193"/>
      <c r="G82" s="193"/>
      <c r="H82" s="193"/>
      <c r="I82" s="193"/>
      <c r="J82" s="193"/>
      <c r="K82" s="227"/>
      <c r="L82" s="193"/>
      <c r="M82" s="193"/>
      <c r="N82" s="193"/>
      <c r="O82" s="196"/>
      <c r="P82" s="196"/>
      <c r="Q82" s="196"/>
      <c r="R82" s="51" t="s">
        <v>1476</v>
      </c>
      <c r="S82" s="227"/>
      <c r="T82" s="237"/>
      <c r="U82" s="464"/>
      <c r="V82" s="227"/>
    </row>
    <row r="83" spans="1:22" s="4" customFormat="1" ht="11.1" customHeight="1" x14ac:dyDescent="0.2">
      <c r="A83" s="224"/>
      <c r="B83" s="227"/>
      <c r="C83" s="197" t="s">
        <v>417</v>
      </c>
      <c r="D83" s="227"/>
      <c r="E83" s="236" t="s">
        <v>2836</v>
      </c>
      <c r="F83" s="193"/>
      <c r="G83" s="193"/>
      <c r="H83" s="236"/>
      <c r="I83" s="193"/>
      <c r="J83" s="193"/>
      <c r="K83" s="227"/>
      <c r="L83" s="193"/>
      <c r="M83" s="193"/>
      <c r="N83" s="193"/>
      <c r="O83" s="196"/>
      <c r="P83" s="196"/>
      <c r="Q83" s="196" t="s">
        <v>1625</v>
      </c>
      <c r="R83" s="1108">
        <v>151700</v>
      </c>
      <c r="S83" s="227"/>
      <c r="T83" s="237"/>
      <c r="U83" s="464"/>
      <c r="V83" s="227"/>
    </row>
    <row r="84" spans="1:22" s="4" customFormat="1" ht="5.0999999999999996" customHeight="1" x14ac:dyDescent="0.2">
      <c r="A84" s="224"/>
      <c r="B84" s="227"/>
      <c r="C84" s="197"/>
      <c r="D84" s="227"/>
      <c r="E84" s="227"/>
      <c r="F84" s="227"/>
      <c r="G84" s="227"/>
      <c r="H84" s="227"/>
      <c r="I84" s="227"/>
      <c r="J84" s="227"/>
      <c r="K84" s="227"/>
      <c r="L84" s="227"/>
      <c r="M84" s="227"/>
      <c r="N84" s="227"/>
      <c r="O84" s="227"/>
      <c r="P84" s="227"/>
      <c r="Q84" s="227"/>
      <c r="R84" s="227"/>
      <c r="S84" s="227"/>
      <c r="T84" s="227"/>
      <c r="U84" s="395"/>
      <c r="V84" s="227"/>
    </row>
    <row r="85" spans="1:22" s="6" customFormat="1" x14ac:dyDescent="0.2">
      <c r="A85" s="210"/>
      <c r="C85" s="21"/>
      <c r="U85" s="29"/>
    </row>
  </sheetData>
  <phoneticPr fontId="9" type="noConversion"/>
  <dataValidations count="1">
    <dataValidation allowBlank="1" showInputMessage="1" showErrorMessage="1" sqref="A1:XFD1048576"/>
  </dataValidations>
  <printOptions horizontalCentered="1"/>
  <pageMargins left="0.51181102362204722" right="0" top="0.19685039370078741" bottom="0" header="0.19685039370078741" footer="0"/>
  <pageSetup scale="98"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IV104"/>
  <sheetViews>
    <sheetView showGridLines="0" topLeftCell="A51" zoomScaleNormal="120" workbookViewId="0"/>
  </sheetViews>
  <sheetFormatPr defaultColWidth="0" defaultRowHeight="12.75" zeroHeight="1" x14ac:dyDescent="0.2"/>
  <cols>
    <col min="1" max="1" width="1.7109375" style="217" customWidth="1"/>
    <col min="2" max="2" width="0.85546875" style="20" customWidth="1"/>
    <col min="3" max="3" width="4.28515625" style="59" customWidth="1"/>
    <col min="4" max="4" width="0.85546875" style="20" customWidth="1"/>
    <col min="5" max="5" width="8.7109375" style="20" customWidth="1"/>
    <col min="6" max="7" width="5.7109375" style="20" hidden="1" customWidth="1"/>
    <col min="8" max="8" width="8.7109375" style="20" hidden="1" customWidth="1"/>
    <col min="9" max="10" width="5.7109375" style="20" hidden="1" customWidth="1"/>
    <col min="11" max="11" width="21.7109375" style="20" customWidth="1"/>
    <col min="12" max="15" width="5.7109375" style="20" customWidth="1"/>
    <col min="16" max="17" width="6.7109375" style="20" customWidth="1"/>
    <col min="18" max="18" width="6.7109375" style="60" customWidth="1"/>
    <col min="19" max="19" width="7.7109375" style="60" hidden="1" customWidth="1"/>
    <col min="20" max="20" width="0.85546875" style="60" customWidth="1"/>
    <col min="21" max="21" width="15.7109375" style="61" customWidth="1"/>
    <col min="22" max="22" width="0.85546875" style="20" customWidth="1"/>
    <col min="23" max="23" width="2.7109375" style="20" customWidth="1"/>
    <col min="24" max="16384" width="9.140625" style="20" hidden="1"/>
  </cols>
  <sheetData>
    <row r="1" spans="1:23" s="787" customFormat="1" ht="9.9499999999999993" customHeight="1" x14ac:dyDescent="0.2">
      <c r="A1" s="799"/>
      <c r="B1" s="788"/>
      <c r="C1" s="796" t="s">
        <v>2857</v>
      </c>
      <c r="D1" s="788"/>
      <c r="F1" s="789" t="s">
        <v>2419</v>
      </c>
      <c r="G1" s="789" t="s">
        <v>2419</v>
      </c>
      <c r="H1" s="787" t="s">
        <v>1188</v>
      </c>
      <c r="I1" s="789" t="s">
        <v>2419</v>
      </c>
      <c r="J1" s="789" t="s">
        <v>2419</v>
      </c>
      <c r="K1" s="789"/>
      <c r="L1" s="789"/>
      <c r="M1" s="790"/>
      <c r="N1" s="789"/>
      <c r="O1" s="789"/>
      <c r="P1" s="789"/>
      <c r="Q1" s="789"/>
      <c r="R1" s="789"/>
      <c r="S1" s="789" t="s">
        <v>1188</v>
      </c>
      <c r="T1" s="789"/>
      <c r="U1" s="824">
        <v>42893.551103819445</v>
      </c>
      <c r="V1" s="789"/>
      <c r="W1" s="789"/>
    </row>
    <row r="2" spans="1:23" s="791" customFormat="1" ht="6" customHeight="1" x14ac:dyDescent="0.2">
      <c r="A2" s="215"/>
      <c r="B2" s="1217"/>
      <c r="C2" s="1218" t="s">
        <v>2703</v>
      </c>
      <c r="D2" s="1217"/>
      <c r="E2" s="1217"/>
      <c r="F2" s="1217"/>
      <c r="G2" s="1217"/>
      <c r="H2" s="1217"/>
      <c r="I2" s="1217"/>
      <c r="J2" s="1217"/>
      <c r="K2" s="1217"/>
      <c r="L2" s="1217"/>
      <c r="M2" s="1217"/>
      <c r="N2" s="1217"/>
      <c r="O2" s="1217"/>
      <c r="P2" s="1217"/>
      <c r="Q2" s="1217"/>
      <c r="R2" s="1217"/>
      <c r="S2" s="1217"/>
      <c r="T2" s="1217"/>
      <c r="U2" s="1217"/>
      <c r="V2" s="1217"/>
    </row>
    <row r="3" spans="1:23" s="792" customFormat="1" ht="17.100000000000001" customHeight="1" x14ac:dyDescent="0.2">
      <c r="A3" s="131"/>
      <c r="B3" s="1219"/>
      <c r="C3" s="1220" t="s">
        <v>2860</v>
      </c>
      <c r="D3" s="1221"/>
      <c r="E3" s="1219"/>
      <c r="F3" s="1222"/>
      <c r="G3" s="1221"/>
      <c r="H3" s="1219"/>
      <c r="I3" s="1222"/>
      <c r="J3" s="1221"/>
      <c r="K3" s="1222"/>
      <c r="L3" s="1221"/>
      <c r="M3" s="1219"/>
      <c r="N3" s="1219"/>
      <c r="O3" s="1219"/>
      <c r="P3" s="1219"/>
      <c r="Q3" s="1219"/>
      <c r="R3" s="1219"/>
      <c r="S3" s="1219"/>
      <c r="T3" s="1219"/>
      <c r="U3" s="1223" t="s">
        <v>1681</v>
      </c>
      <c r="V3" s="1219"/>
    </row>
    <row r="4" spans="1:23" s="794" customFormat="1" ht="15" customHeight="1" x14ac:dyDescent="0.2">
      <c r="A4" s="162"/>
      <c r="B4" s="1224"/>
      <c r="C4" s="1225" t="s">
        <v>2861</v>
      </c>
      <c r="D4" s="1226"/>
      <c r="E4" s="1227"/>
      <c r="F4" s="1228"/>
      <c r="G4" s="1224"/>
      <c r="H4" s="1227"/>
      <c r="I4" s="1228"/>
      <c r="J4" s="1224"/>
      <c r="K4" s="1226"/>
      <c r="L4" s="1226"/>
      <c r="M4" s="1228"/>
      <c r="N4" s="1228"/>
      <c r="O4" s="1228"/>
      <c r="P4" s="1228"/>
      <c r="Q4" s="1228"/>
      <c r="R4" s="1228"/>
      <c r="S4" s="1228"/>
      <c r="T4" s="1228"/>
      <c r="U4" s="1229" t="s">
        <v>2398</v>
      </c>
      <c r="V4" s="1226"/>
      <c r="W4" s="793"/>
    </row>
    <row r="5" spans="1:23" s="794" customFormat="1" ht="11.1" customHeight="1" x14ac:dyDescent="0.2">
      <c r="A5" s="162"/>
      <c r="B5" s="1227"/>
      <c r="C5" s="1230" t="s">
        <v>2862</v>
      </c>
      <c r="D5" s="1227"/>
      <c r="E5" s="1227"/>
      <c r="F5" s="1227"/>
      <c r="G5" s="1231"/>
      <c r="H5" s="1227"/>
      <c r="I5" s="1227"/>
      <c r="J5" s="1227"/>
      <c r="K5" s="1227"/>
      <c r="L5" s="1227"/>
      <c r="M5" s="1232"/>
      <c r="N5" s="1228"/>
      <c r="O5" s="1228"/>
      <c r="P5" s="1228"/>
      <c r="Q5" s="1228"/>
      <c r="R5" s="1228"/>
      <c r="S5" s="1228"/>
      <c r="T5" s="1228"/>
      <c r="U5" s="1233" t="s">
        <v>2863</v>
      </c>
      <c r="V5" s="1226"/>
      <c r="W5" s="793"/>
    </row>
    <row r="6" spans="1:23" s="792" customFormat="1" ht="18" hidden="1" x14ac:dyDescent="0.2">
      <c r="A6" s="131" t="s">
        <v>1188</v>
      </c>
      <c r="B6" s="1219"/>
      <c r="C6" s="1220" t="s">
        <v>2864</v>
      </c>
      <c r="D6" s="1221"/>
      <c r="E6" s="1219"/>
      <c r="F6" s="1222"/>
      <c r="G6" s="1234"/>
      <c r="H6" s="1219"/>
      <c r="I6" s="1222"/>
      <c r="J6" s="1235"/>
      <c r="K6" s="1222"/>
      <c r="L6" s="1221"/>
      <c r="M6" s="1219"/>
      <c r="N6" s="1219"/>
      <c r="O6" s="1219"/>
      <c r="P6" s="1219"/>
      <c r="Q6" s="1219"/>
      <c r="R6" s="1219"/>
      <c r="S6" s="1219"/>
      <c r="T6" s="1219"/>
      <c r="U6" s="1223" t="s">
        <v>215</v>
      </c>
      <c r="V6" s="1219"/>
    </row>
    <row r="7" spans="1:23" s="794" customFormat="1" ht="15.75" hidden="1" x14ac:dyDescent="0.2">
      <c r="A7" s="131" t="s">
        <v>1188</v>
      </c>
      <c r="B7" s="1224"/>
      <c r="C7" s="1225" t="s">
        <v>2865</v>
      </c>
      <c r="D7" s="1226"/>
      <c r="E7" s="1227"/>
      <c r="F7" s="1228"/>
      <c r="G7" s="1236"/>
      <c r="H7" s="1227"/>
      <c r="I7" s="1228"/>
      <c r="J7" s="1224"/>
      <c r="K7" s="1226"/>
      <c r="L7" s="1226"/>
      <c r="M7" s="1228"/>
      <c r="N7" s="1228"/>
      <c r="O7" s="1228"/>
      <c r="P7" s="1228"/>
      <c r="Q7" s="1228"/>
      <c r="R7" s="1228"/>
      <c r="S7" s="1228"/>
      <c r="T7" s="1228"/>
      <c r="U7" s="1229" t="s">
        <v>214</v>
      </c>
      <c r="V7" s="1226"/>
      <c r="W7" s="793"/>
    </row>
    <row r="8" spans="1:23" s="794" customFormat="1" ht="12" hidden="1" x14ac:dyDescent="0.2">
      <c r="A8" s="131" t="s">
        <v>1188</v>
      </c>
      <c r="B8" s="1227"/>
      <c r="C8" s="1230" t="s">
        <v>2866</v>
      </c>
      <c r="D8" s="1227"/>
      <c r="E8" s="1227"/>
      <c r="F8" s="1227"/>
      <c r="G8" s="1224"/>
      <c r="H8" s="1227"/>
      <c r="I8" s="1227"/>
      <c r="J8" s="1231"/>
      <c r="K8" s="1227"/>
      <c r="L8" s="1227"/>
      <c r="M8" s="1232"/>
      <c r="N8" s="1228"/>
      <c r="O8" s="1228"/>
      <c r="P8" s="1228"/>
      <c r="Q8" s="1228"/>
      <c r="R8" s="1228"/>
      <c r="S8" s="1228"/>
      <c r="T8" s="1228"/>
      <c r="U8" s="1233" t="s">
        <v>2867</v>
      </c>
      <c r="V8" s="1226"/>
      <c r="W8" s="793"/>
    </row>
    <row r="9" spans="1:23" s="792" customFormat="1" ht="3.95" customHeight="1" x14ac:dyDescent="0.2">
      <c r="A9" s="131"/>
      <c r="B9" s="1221"/>
      <c r="C9" s="1221"/>
      <c r="D9" s="1219"/>
      <c r="E9" s="1219"/>
      <c r="F9" s="1219"/>
      <c r="G9" s="1219"/>
      <c r="H9" s="1219"/>
      <c r="I9" s="1219"/>
      <c r="J9" s="1219"/>
      <c r="K9" s="1219"/>
      <c r="L9" s="1219"/>
      <c r="M9" s="1221"/>
      <c r="N9" s="1237"/>
      <c r="O9" s="1222"/>
      <c r="P9" s="1222"/>
      <c r="Q9" s="1222"/>
      <c r="R9" s="1222"/>
      <c r="S9" s="1222"/>
      <c r="T9" s="1222"/>
      <c r="U9" s="1222"/>
      <c r="V9" s="1222"/>
      <c r="W9" s="795"/>
    </row>
    <row r="10" spans="1:23" s="4" customFormat="1" ht="3.95" customHeight="1" x14ac:dyDescent="0.2">
      <c r="A10" s="224"/>
      <c r="B10" s="227"/>
      <c r="C10" s="192"/>
      <c r="D10" s="227"/>
      <c r="E10" s="227"/>
      <c r="F10" s="227"/>
      <c r="G10" s="227"/>
      <c r="H10" s="227"/>
      <c r="I10" s="227"/>
      <c r="J10" s="227"/>
      <c r="K10" s="227"/>
      <c r="L10" s="227"/>
      <c r="M10" s="227"/>
      <c r="N10" s="227"/>
      <c r="O10" s="227"/>
      <c r="P10" s="227"/>
      <c r="Q10" s="227"/>
      <c r="R10" s="233"/>
      <c r="S10" s="233"/>
      <c r="T10" s="233"/>
      <c r="U10" s="329"/>
      <c r="V10" s="227"/>
    </row>
    <row r="11" spans="1:23" s="4" customFormat="1" ht="9" x14ac:dyDescent="0.2">
      <c r="A11" s="224"/>
      <c r="B11" s="227"/>
      <c r="C11" s="192"/>
      <c r="D11" s="227"/>
      <c r="E11" s="234"/>
      <c r="F11" s="227"/>
      <c r="G11" s="227"/>
      <c r="H11" s="234"/>
      <c r="I11" s="227"/>
      <c r="J11" s="227"/>
      <c r="K11" s="227"/>
      <c r="L11" s="227"/>
      <c r="M11" s="227"/>
      <c r="N11" s="227"/>
      <c r="O11" s="227"/>
      <c r="P11" s="227"/>
      <c r="Q11" s="227"/>
      <c r="R11" s="233"/>
      <c r="S11" s="233"/>
      <c r="T11" s="233"/>
      <c r="U11" s="48" t="s">
        <v>885</v>
      </c>
      <c r="V11" s="227"/>
    </row>
    <row r="12" spans="1:23" s="4" customFormat="1" ht="9" hidden="1" x14ac:dyDescent="0.2">
      <c r="A12" s="224" t="s">
        <v>1188</v>
      </c>
      <c r="B12" s="227"/>
      <c r="C12" s="192"/>
      <c r="D12" s="227"/>
      <c r="E12" s="234"/>
      <c r="F12" s="227"/>
      <c r="G12" s="227"/>
      <c r="H12" s="234"/>
      <c r="I12" s="227"/>
      <c r="J12" s="227"/>
      <c r="K12" s="227"/>
      <c r="L12" s="227"/>
      <c r="M12" s="227"/>
      <c r="N12" s="227"/>
      <c r="O12" s="227"/>
      <c r="P12" s="227"/>
      <c r="Q12" s="227"/>
      <c r="R12" s="233"/>
      <c r="S12" s="233"/>
      <c r="T12" s="233"/>
      <c r="U12" s="49" t="s">
        <v>16</v>
      </c>
      <c r="V12" s="227"/>
    </row>
    <row r="13" spans="1:23" s="4" customFormat="1" ht="12" customHeight="1" x14ac:dyDescent="0.2">
      <c r="A13" s="224"/>
      <c r="B13" s="227"/>
      <c r="C13" s="192"/>
      <c r="D13" s="227"/>
      <c r="E13" s="194" t="s">
        <v>533</v>
      </c>
      <c r="F13" s="193"/>
      <c r="G13" s="193"/>
      <c r="H13" s="194" t="s">
        <v>2514</v>
      </c>
      <c r="I13" s="193"/>
      <c r="J13" s="193"/>
      <c r="K13" s="227"/>
      <c r="L13" s="227"/>
      <c r="M13" s="227"/>
      <c r="N13" s="227"/>
      <c r="O13" s="227"/>
      <c r="P13" s="227"/>
      <c r="Q13" s="227"/>
      <c r="R13" s="233"/>
      <c r="S13" s="233"/>
      <c r="T13" s="233"/>
      <c r="U13" s="62">
        <v>1</v>
      </c>
      <c r="V13" s="227"/>
    </row>
    <row r="14" spans="1:23" s="4" customFormat="1" ht="9.9499999999999993" customHeight="1" x14ac:dyDescent="0.2">
      <c r="A14" s="224"/>
      <c r="B14" s="227"/>
      <c r="C14" s="192"/>
      <c r="D14" s="227"/>
      <c r="E14" s="194"/>
      <c r="F14" s="193"/>
      <c r="G14" s="193"/>
      <c r="H14" s="194"/>
      <c r="I14" s="193"/>
      <c r="J14" s="193"/>
      <c r="K14" s="227"/>
      <c r="L14" s="227"/>
      <c r="M14" s="227"/>
      <c r="N14" s="227"/>
      <c r="O14" s="227"/>
      <c r="P14" s="227"/>
      <c r="Q14" s="227"/>
      <c r="R14" s="233"/>
      <c r="S14" s="233"/>
      <c r="T14" s="233"/>
      <c r="U14" s="50" t="s">
        <v>1476</v>
      </c>
      <c r="V14" s="227"/>
    </row>
    <row r="15" spans="1:23" s="4" customFormat="1" ht="12" customHeight="1" x14ac:dyDescent="0.2">
      <c r="A15" s="224"/>
      <c r="B15" s="227"/>
      <c r="C15" s="192" t="s">
        <v>1609</v>
      </c>
      <c r="D15" s="312"/>
      <c r="E15" s="313" t="s">
        <v>1344</v>
      </c>
      <c r="F15" s="194"/>
      <c r="G15" s="194"/>
      <c r="H15" s="313" t="s">
        <v>2348</v>
      </c>
      <c r="I15" s="194"/>
      <c r="J15" s="194"/>
      <c r="K15" s="234"/>
      <c r="L15" s="194"/>
      <c r="M15" s="194"/>
      <c r="N15" s="194"/>
      <c r="O15" s="194"/>
      <c r="P15" s="194"/>
      <c r="Q15" s="194"/>
      <c r="R15" s="195"/>
      <c r="S15" s="195"/>
      <c r="T15" s="233" t="s">
        <v>1625</v>
      </c>
      <c r="U15" s="335">
        <v>1378288</v>
      </c>
      <c r="V15" s="227"/>
    </row>
    <row r="16" spans="1:23" s="4" customFormat="1" ht="3.95" customHeight="1" x14ac:dyDescent="0.2">
      <c r="A16" s="224"/>
      <c r="B16" s="227"/>
      <c r="C16" s="192"/>
      <c r="D16" s="227"/>
      <c r="E16" s="194"/>
      <c r="F16" s="194"/>
      <c r="G16" s="194"/>
      <c r="H16" s="194"/>
      <c r="I16" s="194"/>
      <c r="J16" s="194"/>
      <c r="K16" s="234"/>
      <c r="L16" s="194"/>
      <c r="M16" s="194"/>
      <c r="N16" s="194"/>
      <c r="O16" s="194"/>
      <c r="P16" s="194"/>
      <c r="Q16" s="194"/>
      <c r="R16" s="195"/>
      <c r="S16" s="195"/>
      <c r="T16" s="233"/>
      <c r="U16" s="330"/>
      <c r="V16" s="227"/>
    </row>
    <row r="17" spans="1:22" s="4" customFormat="1" ht="12" customHeight="1" x14ac:dyDescent="0.2">
      <c r="A17" s="224"/>
      <c r="B17" s="227"/>
      <c r="C17" s="192" t="s">
        <v>1610</v>
      </c>
      <c r="D17" s="227"/>
      <c r="E17" s="313" t="s">
        <v>2178</v>
      </c>
      <c r="F17" s="194"/>
      <c r="G17" s="194"/>
      <c r="H17" s="313" t="s">
        <v>859</v>
      </c>
      <c r="I17" s="194"/>
      <c r="J17" s="194"/>
      <c r="K17" s="234"/>
      <c r="L17" s="194"/>
      <c r="M17" s="194"/>
      <c r="N17" s="194"/>
      <c r="O17" s="194"/>
      <c r="P17" s="194"/>
      <c r="Q17" s="194"/>
      <c r="R17" s="195"/>
      <c r="S17" s="195"/>
      <c r="T17" s="233" t="s">
        <v>1625</v>
      </c>
      <c r="U17" s="335">
        <v>46449</v>
      </c>
      <c r="V17" s="227"/>
    </row>
    <row r="18" spans="1:22" s="4" customFormat="1" ht="3.95" customHeight="1" x14ac:dyDescent="0.2">
      <c r="A18" s="224"/>
      <c r="B18" s="227"/>
      <c r="C18" s="192"/>
      <c r="D18" s="227"/>
      <c r="E18" s="194"/>
      <c r="F18" s="194"/>
      <c r="G18" s="194"/>
      <c r="H18" s="194"/>
      <c r="I18" s="194"/>
      <c r="J18" s="194"/>
      <c r="K18" s="234"/>
      <c r="L18" s="194"/>
      <c r="M18" s="194"/>
      <c r="N18" s="194"/>
      <c r="O18" s="194"/>
      <c r="P18" s="194"/>
      <c r="Q18" s="194"/>
      <c r="R18" s="195"/>
      <c r="S18" s="195"/>
      <c r="T18" s="233"/>
      <c r="U18" s="330"/>
      <c r="V18" s="227"/>
    </row>
    <row r="19" spans="1:22" s="4" customFormat="1" ht="12" customHeight="1" x14ac:dyDescent="0.2">
      <c r="A19" s="224"/>
      <c r="B19" s="227"/>
      <c r="C19" s="192"/>
      <c r="D19" s="227"/>
      <c r="E19" s="313" t="s">
        <v>2179</v>
      </c>
      <c r="F19" s="194"/>
      <c r="G19" s="194"/>
      <c r="H19" s="313" t="s">
        <v>1808</v>
      </c>
      <c r="I19" s="194"/>
      <c r="J19" s="194"/>
      <c r="K19" s="234"/>
      <c r="L19" s="194"/>
      <c r="M19" s="194"/>
      <c r="N19" s="194"/>
      <c r="O19" s="194"/>
      <c r="P19" s="194"/>
      <c r="Q19" s="194"/>
      <c r="R19" s="195"/>
      <c r="S19" s="195"/>
      <c r="T19" s="233"/>
      <c r="U19" s="330"/>
      <c r="V19" s="227"/>
    </row>
    <row r="20" spans="1:22" s="4" customFormat="1" ht="11.45" customHeight="1" x14ac:dyDescent="0.2">
      <c r="A20" s="224"/>
      <c r="B20" s="227"/>
      <c r="C20" s="1073" t="s">
        <v>1677</v>
      </c>
      <c r="D20" s="993"/>
      <c r="E20" s="996" t="s">
        <v>481</v>
      </c>
      <c r="F20" s="995"/>
      <c r="G20" s="995"/>
      <c r="H20" s="996" t="s">
        <v>1809</v>
      </c>
      <c r="I20" s="995"/>
      <c r="J20" s="995"/>
      <c r="K20" s="993"/>
      <c r="L20" s="995"/>
      <c r="M20" s="995"/>
      <c r="N20" s="995"/>
      <c r="O20" s="995"/>
      <c r="P20" s="995"/>
      <c r="Q20" s="995"/>
      <c r="R20" s="999"/>
      <c r="S20" s="195"/>
      <c r="T20" s="233" t="s">
        <v>1625</v>
      </c>
      <c r="U20" s="1128">
        <v>497865</v>
      </c>
      <c r="V20" s="227"/>
    </row>
    <row r="21" spans="1:22" s="4" customFormat="1" ht="11.45" customHeight="1" x14ac:dyDescent="0.2">
      <c r="A21" s="224"/>
      <c r="B21" s="227"/>
      <c r="C21" s="1073" t="s">
        <v>1678</v>
      </c>
      <c r="D21" s="993"/>
      <c r="E21" s="996" t="s">
        <v>2297</v>
      </c>
      <c r="F21" s="995"/>
      <c r="G21" s="995"/>
      <c r="H21" s="996"/>
      <c r="I21" s="995"/>
      <c r="J21" s="995"/>
      <c r="K21" s="993"/>
      <c r="L21" s="995"/>
      <c r="M21" s="995"/>
      <c r="N21" s="995"/>
      <c r="O21" s="995"/>
      <c r="P21" s="995"/>
      <c r="Q21" s="995"/>
      <c r="R21" s="999"/>
      <c r="S21" s="195"/>
      <c r="T21" s="1090" t="s">
        <v>488</v>
      </c>
      <c r="U21" s="1129"/>
      <c r="V21" s="227"/>
    </row>
    <row r="22" spans="1:22" s="4" customFormat="1" ht="11.45" customHeight="1" x14ac:dyDescent="0.2">
      <c r="A22" s="224"/>
      <c r="B22" s="227"/>
      <c r="C22" s="192" t="s">
        <v>914</v>
      </c>
      <c r="D22" s="227"/>
      <c r="E22" s="314" t="s">
        <v>1369</v>
      </c>
      <c r="F22" s="193"/>
      <c r="G22" s="193"/>
      <c r="H22" s="314" t="s">
        <v>492</v>
      </c>
      <c r="I22" s="193"/>
      <c r="J22" s="193"/>
      <c r="K22" s="110"/>
      <c r="L22" s="193" t="s">
        <v>247</v>
      </c>
      <c r="M22" s="193"/>
      <c r="N22" s="193"/>
      <c r="O22" s="193"/>
      <c r="P22" s="193"/>
      <c r="Q22" s="193"/>
      <c r="R22" s="195"/>
      <c r="S22" s="195"/>
      <c r="T22" s="233" t="s">
        <v>1625</v>
      </c>
      <c r="U22" s="243"/>
      <c r="V22" s="227"/>
    </row>
    <row r="23" spans="1:22" s="4" customFormat="1" ht="11.45" customHeight="1" x14ac:dyDescent="0.2">
      <c r="A23" s="224"/>
      <c r="B23" s="227"/>
      <c r="C23" s="192" t="s">
        <v>913</v>
      </c>
      <c r="D23" s="227"/>
      <c r="E23" s="314" t="s">
        <v>1369</v>
      </c>
      <c r="F23" s="193"/>
      <c r="G23" s="193"/>
      <c r="H23" s="314" t="s">
        <v>492</v>
      </c>
      <c r="I23" s="193"/>
      <c r="J23" s="193"/>
      <c r="K23" s="110"/>
      <c r="L23" s="193" t="s">
        <v>247</v>
      </c>
      <c r="M23" s="193"/>
      <c r="N23" s="193"/>
      <c r="O23" s="193"/>
      <c r="P23" s="193"/>
      <c r="Q23" s="193"/>
      <c r="R23" s="195"/>
      <c r="S23" s="195"/>
      <c r="T23" s="233" t="s">
        <v>1625</v>
      </c>
      <c r="U23" s="243"/>
      <c r="V23" s="227"/>
    </row>
    <row r="24" spans="1:22" s="4" customFormat="1" ht="11.45" customHeight="1" x14ac:dyDescent="0.2">
      <c r="A24" s="224"/>
      <c r="B24" s="227"/>
      <c r="C24" s="192" t="s">
        <v>912</v>
      </c>
      <c r="D24" s="227"/>
      <c r="E24" s="314" t="s">
        <v>1369</v>
      </c>
      <c r="F24" s="193"/>
      <c r="G24" s="193"/>
      <c r="H24" s="314" t="s">
        <v>492</v>
      </c>
      <c r="I24" s="193"/>
      <c r="J24" s="193"/>
      <c r="K24" s="110"/>
      <c r="L24" s="193" t="s">
        <v>247</v>
      </c>
      <c r="M24" s="193"/>
      <c r="N24" s="193"/>
      <c r="O24" s="193"/>
      <c r="P24" s="193"/>
      <c r="Q24" s="193"/>
      <c r="R24" s="195"/>
      <c r="S24" s="195"/>
      <c r="T24" s="233" t="s">
        <v>1625</v>
      </c>
      <c r="U24" s="243"/>
      <c r="V24" s="227"/>
    </row>
    <row r="25" spans="1:22" s="4" customFormat="1" ht="11.45" customHeight="1" x14ac:dyDescent="0.2">
      <c r="A25" s="224"/>
      <c r="B25" s="227"/>
      <c r="C25" s="192" t="s">
        <v>1960</v>
      </c>
      <c r="D25" s="227"/>
      <c r="E25" s="314" t="s">
        <v>1369</v>
      </c>
      <c r="F25" s="193"/>
      <c r="G25" s="193"/>
      <c r="H25" s="314" t="s">
        <v>492</v>
      </c>
      <c r="I25" s="193"/>
      <c r="J25" s="193"/>
      <c r="K25" s="110"/>
      <c r="L25" s="193" t="s">
        <v>247</v>
      </c>
      <c r="M25" s="193"/>
      <c r="N25" s="193"/>
      <c r="O25" s="193"/>
      <c r="P25" s="193"/>
      <c r="Q25" s="193"/>
      <c r="R25" s="195"/>
      <c r="S25" s="195"/>
      <c r="T25" s="233" t="s">
        <v>1625</v>
      </c>
      <c r="U25" s="243"/>
      <c r="V25" s="227"/>
    </row>
    <row r="26" spans="1:22" s="4" customFormat="1" ht="12" customHeight="1" x14ac:dyDescent="0.2">
      <c r="A26" s="224"/>
      <c r="B26" s="227"/>
      <c r="C26" s="192" t="s">
        <v>924</v>
      </c>
      <c r="D26" s="227"/>
      <c r="E26" s="196"/>
      <c r="F26" s="196"/>
      <c r="G26" s="196"/>
      <c r="H26" s="196"/>
      <c r="I26" s="196"/>
      <c r="J26" s="196"/>
      <c r="K26" s="237"/>
      <c r="L26" s="196"/>
      <c r="M26" s="196"/>
      <c r="N26" s="196"/>
      <c r="O26" s="195"/>
      <c r="P26" s="195"/>
      <c r="Q26" s="195"/>
      <c r="R26" s="196" t="s">
        <v>796</v>
      </c>
      <c r="S26" s="196" t="s">
        <v>1682</v>
      </c>
      <c r="T26" s="237" t="s">
        <v>1625</v>
      </c>
      <c r="U26" s="335">
        <v>497865</v>
      </c>
      <c r="V26" s="227"/>
    </row>
    <row r="27" spans="1:22" s="4" customFormat="1" ht="12" customHeight="1" x14ac:dyDescent="0.2">
      <c r="A27" s="224"/>
      <c r="B27" s="227"/>
      <c r="C27" s="192"/>
      <c r="D27" s="227"/>
      <c r="E27" s="313" t="s">
        <v>2515</v>
      </c>
      <c r="F27" s="194"/>
      <c r="G27" s="194"/>
      <c r="H27" s="313" t="s">
        <v>2185</v>
      </c>
      <c r="I27" s="194"/>
      <c r="J27" s="194"/>
      <c r="K27" s="234"/>
      <c r="L27" s="194"/>
      <c r="M27" s="194"/>
      <c r="N27" s="194"/>
      <c r="O27" s="194"/>
      <c r="P27" s="194"/>
      <c r="Q27" s="194"/>
      <c r="R27" s="195"/>
      <c r="S27" s="195"/>
      <c r="T27" s="233"/>
      <c r="U27" s="330"/>
      <c r="V27" s="227"/>
    </row>
    <row r="28" spans="1:22" s="4" customFormat="1" ht="12" customHeight="1" x14ac:dyDescent="0.2">
      <c r="A28" s="224"/>
      <c r="B28" s="227"/>
      <c r="C28" s="192" t="s">
        <v>1680</v>
      </c>
      <c r="D28" s="227"/>
      <c r="E28" s="314" t="s">
        <v>1217</v>
      </c>
      <c r="F28" s="272"/>
      <c r="G28" s="272"/>
      <c r="H28" s="314" t="s">
        <v>1824</v>
      </c>
      <c r="I28" s="272"/>
      <c r="J28" s="272"/>
      <c r="K28" s="273"/>
      <c r="L28" s="272"/>
      <c r="M28" s="272"/>
      <c r="N28" s="272"/>
      <c r="O28" s="272"/>
      <c r="P28" s="272"/>
      <c r="Q28" s="272"/>
      <c r="R28" s="195"/>
      <c r="S28" s="195"/>
      <c r="T28" s="233" t="s">
        <v>1625</v>
      </c>
      <c r="U28" s="335">
        <v>63881</v>
      </c>
      <c r="V28" s="227"/>
    </row>
    <row r="29" spans="1:22" s="4" customFormat="1" ht="12" customHeight="1" x14ac:dyDescent="0.2">
      <c r="A29" s="224"/>
      <c r="B29" s="227"/>
      <c r="C29" s="192" t="s">
        <v>1166</v>
      </c>
      <c r="D29" s="227"/>
      <c r="E29" s="314" t="s">
        <v>173</v>
      </c>
      <c r="F29" s="193"/>
      <c r="G29" s="193"/>
      <c r="H29" s="314" t="s">
        <v>1493</v>
      </c>
      <c r="I29" s="193"/>
      <c r="J29" s="193"/>
      <c r="K29" s="227"/>
      <c r="L29" s="193"/>
      <c r="M29" s="193"/>
      <c r="N29" s="193"/>
      <c r="O29" s="193"/>
      <c r="P29" s="193"/>
      <c r="Q29" s="193"/>
      <c r="R29" s="195"/>
      <c r="S29" s="195"/>
      <c r="T29" s="233" t="s">
        <v>1625</v>
      </c>
      <c r="U29" s="335">
        <v>9777</v>
      </c>
      <c r="V29" s="227"/>
    </row>
    <row r="30" spans="1:22" s="4" customFormat="1" ht="12" customHeight="1" x14ac:dyDescent="0.2">
      <c r="A30" s="224"/>
      <c r="B30" s="227"/>
      <c r="C30" s="192" t="s">
        <v>925</v>
      </c>
      <c r="D30" s="227"/>
      <c r="E30" s="196"/>
      <c r="F30" s="196"/>
      <c r="G30" s="196"/>
      <c r="H30" s="196"/>
      <c r="I30" s="196"/>
      <c r="J30" s="196"/>
      <c r="K30" s="237"/>
      <c r="L30" s="196"/>
      <c r="M30" s="195"/>
      <c r="N30" s="196"/>
      <c r="O30" s="195"/>
      <c r="P30" s="195"/>
      <c r="Q30" s="195"/>
      <c r="R30" s="196" t="s">
        <v>796</v>
      </c>
      <c r="S30" s="196" t="s">
        <v>1682</v>
      </c>
      <c r="T30" s="237" t="s">
        <v>1625</v>
      </c>
      <c r="U30" s="335">
        <v>73658</v>
      </c>
      <c r="V30" s="227"/>
    </row>
    <row r="31" spans="1:22" s="4" customFormat="1" ht="3.95" customHeight="1" x14ac:dyDescent="0.2">
      <c r="A31" s="224"/>
      <c r="B31" s="227"/>
      <c r="C31" s="192"/>
      <c r="D31" s="227"/>
      <c r="E31" s="196"/>
      <c r="F31" s="196"/>
      <c r="G31" s="196"/>
      <c r="H31" s="196"/>
      <c r="I31" s="196"/>
      <c r="J31" s="196"/>
      <c r="K31" s="237"/>
      <c r="L31" s="196"/>
      <c r="M31" s="196"/>
      <c r="N31" s="196"/>
      <c r="O31" s="196"/>
      <c r="P31" s="196"/>
      <c r="Q31" s="196"/>
      <c r="R31" s="195"/>
      <c r="S31" s="195"/>
      <c r="T31" s="233"/>
      <c r="U31" s="330"/>
      <c r="V31" s="227"/>
    </row>
    <row r="32" spans="1:22" s="4" customFormat="1" ht="12" customHeight="1" x14ac:dyDescent="0.2">
      <c r="A32" s="224"/>
      <c r="B32" s="227"/>
      <c r="C32" s="192" t="s">
        <v>926</v>
      </c>
      <c r="D32" s="227"/>
      <c r="E32" s="313" t="s">
        <v>348</v>
      </c>
      <c r="F32" s="315"/>
      <c r="G32" s="315"/>
      <c r="H32" s="313" t="s">
        <v>631</v>
      </c>
      <c r="I32" s="315"/>
      <c r="J32" s="315"/>
      <c r="K32" s="316"/>
      <c r="L32" s="315"/>
      <c r="M32" s="315"/>
      <c r="N32" s="315"/>
      <c r="O32" s="315"/>
      <c r="P32" s="315"/>
      <c r="Q32" s="315"/>
      <c r="R32" s="195"/>
      <c r="S32" s="195"/>
      <c r="T32" s="233" t="s">
        <v>1625</v>
      </c>
      <c r="U32" s="335">
        <v>5387</v>
      </c>
      <c r="V32" s="227"/>
    </row>
    <row r="33" spans="1:22" s="4" customFormat="1" ht="3.95" customHeight="1" x14ac:dyDescent="0.2">
      <c r="A33" s="224"/>
      <c r="B33" s="227"/>
      <c r="C33" s="192"/>
      <c r="D33" s="227"/>
      <c r="E33" s="195"/>
      <c r="F33" s="195"/>
      <c r="G33" s="195"/>
      <c r="H33" s="195"/>
      <c r="I33" s="195"/>
      <c r="J33" s="195"/>
      <c r="K33" s="233"/>
      <c r="L33" s="195"/>
      <c r="M33" s="195"/>
      <c r="N33" s="195"/>
      <c r="O33" s="195"/>
      <c r="P33" s="195"/>
      <c r="Q33" s="195"/>
      <c r="R33" s="195"/>
      <c r="S33" s="195"/>
      <c r="T33" s="233"/>
      <c r="U33" s="330"/>
      <c r="V33" s="227"/>
    </row>
    <row r="34" spans="1:22" s="4" customFormat="1" ht="12" customHeight="1" x14ac:dyDescent="0.2">
      <c r="A34" s="224"/>
      <c r="B34" s="227"/>
      <c r="C34" s="192" t="s">
        <v>927</v>
      </c>
      <c r="D34" s="227"/>
      <c r="E34" s="313" t="s">
        <v>1435</v>
      </c>
      <c r="F34" s="315"/>
      <c r="G34" s="315"/>
      <c r="H34" s="313" t="s">
        <v>1777</v>
      </c>
      <c r="I34" s="315"/>
      <c r="J34" s="315"/>
      <c r="K34" s="316"/>
      <c r="L34" s="315"/>
      <c r="M34" s="272"/>
      <c r="N34" s="315"/>
      <c r="O34" s="315"/>
      <c r="P34" s="315"/>
      <c r="Q34" s="315"/>
      <c r="R34" s="195"/>
      <c r="S34" s="195"/>
      <c r="T34" s="233" t="s">
        <v>1625</v>
      </c>
      <c r="U34" s="335">
        <v>416434</v>
      </c>
      <c r="V34" s="227"/>
    </row>
    <row r="35" spans="1:22" s="4" customFormat="1" ht="3.95" customHeight="1" x14ac:dyDescent="0.2">
      <c r="A35" s="224"/>
      <c r="B35" s="227"/>
      <c r="C35" s="192"/>
      <c r="D35" s="227"/>
      <c r="E35" s="272"/>
      <c r="F35" s="272"/>
      <c r="G35" s="272"/>
      <c r="H35" s="272"/>
      <c r="I35" s="272"/>
      <c r="J35" s="272"/>
      <c r="K35" s="273"/>
      <c r="L35" s="272"/>
      <c r="M35" s="272"/>
      <c r="N35" s="272"/>
      <c r="O35" s="272"/>
      <c r="P35" s="272"/>
      <c r="Q35" s="272"/>
      <c r="R35" s="195"/>
      <c r="S35" s="195"/>
      <c r="T35" s="233"/>
      <c r="U35" s="330"/>
      <c r="V35" s="227"/>
    </row>
    <row r="36" spans="1:22" s="4" customFormat="1" ht="12" customHeight="1" x14ac:dyDescent="0.2">
      <c r="A36" s="224"/>
      <c r="B36" s="227"/>
      <c r="C36" s="192"/>
      <c r="D36" s="227"/>
      <c r="E36" s="313" t="s">
        <v>2003</v>
      </c>
      <c r="F36" s="315"/>
      <c r="G36" s="315"/>
      <c r="H36" s="313" t="s">
        <v>1494</v>
      </c>
      <c r="I36" s="315"/>
      <c r="J36" s="315"/>
      <c r="K36" s="316"/>
      <c r="L36" s="315"/>
      <c r="M36" s="315"/>
      <c r="N36" s="315"/>
      <c r="O36" s="315"/>
      <c r="P36" s="315"/>
      <c r="Q36" s="315"/>
      <c r="R36" s="195"/>
      <c r="S36" s="195"/>
      <c r="T36" s="233"/>
      <c r="U36" s="333"/>
      <c r="V36" s="227"/>
    </row>
    <row r="37" spans="1:22" s="4" customFormat="1" ht="12" customHeight="1" x14ac:dyDescent="0.2">
      <c r="A37" s="224"/>
      <c r="B37" s="227"/>
      <c r="C37" s="192" t="s">
        <v>917</v>
      </c>
      <c r="D37" s="227"/>
      <c r="E37" s="314" t="s">
        <v>2035</v>
      </c>
      <c r="F37" s="193"/>
      <c r="G37" s="193"/>
      <c r="H37" s="314" t="s">
        <v>2480</v>
      </c>
      <c r="I37" s="193"/>
      <c r="J37" s="193"/>
      <c r="K37" s="227"/>
      <c r="L37" s="193"/>
      <c r="M37" s="193"/>
      <c r="N37" s="193"/>
      <c r="O37" s="193"/>
      <c r="P37" s="193"/>
      <c r="Q37" s="193"/>
      <c r="R37" s="195"/>
      <c r="S37" s="195"/>
      <c r="T37" s="233" t="s">
        <v>1625</v>
      </c>
      <c r="U37" s="242"/>
      <c r="V37" s="227"/>
    </row>
    <row r="38" spans="1:22" s="4" customFormat="1" ht="12" customHeight="1" x14ac:dyDescent="0.2">
      <c r="A38" s="224"/>
      <c r="B38" s="227"/>
      <c r="C38" s="192" t="s">
        <v>915</v>
      </c>
      <c r="D38" s="227"/>
      <c r="E38" s="314" t="s">
        <v>17</v>
      </c>
      <c r="F38" s="193"/>
      <c r="G38" s="193"/>
      <c r="H38" s="314" t="s">
        <v>92</v>
      </c>
      <c r="I38" s="193"/>
      <c r="J38" s="193"/>
      <c r="K38" s="227"/>
      <c r="L38" s="193"/>
      <c r="M38" s="193"/>
      <c r="N38" s="193"/>
      <c r="O38" s="193"/>
      <c r="P38" s="193"/>
      <c r="Q38" s="193"/>
      <c r="R38" s="195"/>
      <c r="S38" s="195"/>
      <c r="T38" s="233" t="s">
        <v>1625</v>
      </c>
      <c r="U38" s="242"/>
      <c r="V38" s="227"/>
    </row>
    <row r="39" spans="1:22" s="4" customFormat="1" ht="12" customHeight="1" x14ac:dyDescent="0.2">
      <c r="A39" s="224"/>
      <c r="B39" s="227"/>
      <c r="C39" s="192" t="s">
        <v>916</v>
      </c>
      <c r="D39" s="227"/>
      <c r="E39" s="314" t="s">
        <v>2727</v>
      </c>
      <c r="F39" s="193"/>
      <c r="G39" s="193"/>
      <c r="H39" s="314" t="s">
        <v>964</v>
      </c>
      <c r="I39" s="193"/>
      <c r="J39" s="193"/>
      <c r="K39" s="227"/>
      <c r="L39" s="193"/>
      <c r="M39" s="193"/>
      <c r="N39" s="193"/>
      <c r="O39" s="193"/>
      <c r="P39" s="193"/>
      <c r="Q39" s="193"/>
      <c r="R39" s="195"/>
      <c r="S39" s="195"/>
      <c r="T39" s="233" t="s">
        <v>1625</v>
      </c>
      <c r="U39" s="242">
        <v>26571</v>
      </c>
      <c r="V39" s="227"/>
    </row>
    <row r="40" spans="1:22" s="4" customFormat="1" ht="12" customHeight="1" x14ac:dyDescent="0.2">
      <c r="A40" s="224"/>
      <c r="B40" s="227"/>
      <c r="C40" s="192" t="s">
        <v>928</v>
      </c>
      <c r="D40" s="227"/>
      <c r="E40" s="196"/>
      <c r="F40" s="196"/>
      <c r="G40" s="196"/>
      <c r="H40" s="196"/>
      <c r="I40" s="196"/>
      <c r="J40" s="196"/>
      <c r="K40" s="237"/>
      <c r="L40" s="196"/>
      <c r="M40" s="196"/>
      <c r="N40" s="196"/>
      <c r="O40" s="195"/>
      <c r="P40" s="195"/>
      <c r="Q40" s="195"/>
      <c r="R40" s="196" t="s">
        <v>796</v>
      </c>
      <c r="S40" s="196" t="s">
        <v>1682</v>
      </c>
      <c r="T40" s="237" t="s">
        <v>1625</v>
      </c>
      <c r="U40" s="335">
        <v>26571</v>
      </c>
      <c r="V40" s="227"/>
    </row>
    <row r="41" spans="1:22" s="4" customFormat="1" ht="12" customHeight="1" x14ac:dyDescent="0.2">
      <c r="A41" s="224"/>
      <c r="B41" s="227"/>
      <c r="C41" s="192"/>
      <c r="D41" s="227"/>
      <c r="E41" s="313" t="s">
        <v>18</v>
      </c>
      <c r="F41" s="194"/>
      <c r="G41" s="194"/>
      <c r="H41" s="313" t="s">
        <v>965</v>
      </c>
      <c r="I41" s="194"/>
      <c r="J41" s="194"/>
      <c r="K41" s="234"/>
      <c r="L41" s="194"/>
      <c r="M41" s="194"/>
      <c r="N41" s="194"/>
      <c r="O41" s="194"/>
      <c r="P41" s="194"/>
      <c r="Q41" s="194"/>
      <c r="R41" s="195"/>
      <c r="S41" s="195"/>
      <c r="T41" s="233"/>
      <c r="U41" s="333"/>
      <c r="V41" s="227"/>
    </row>
    <row r="42" spans="1:22" s="4" customFormat="1" ht="12" customHeight="1" x14ac:dyDescent="0.2">
      <c r="A42" s="224"/>
      <c r="B42" s="227"/>
      <c r="C42" s="192" t="s">
        <v>2572</v>
      </c>
      <c r="D42" s="227"/>
      <c r="E42" s="314" t="s">
        <v>1002</v>
      </c>
      <c r="F42" s="193"/>
      <c r="G42" s="193"/>
      <c r="H42" s="314" t="s">
        <v>213</v>
      </c>
      <c r="I42" s="193"/>
      <c r="J42" s="193"/>
      <c r="K42" s="227"/>
      <c r="L42" s="193"/>
      <c r="M42" s="193"/>
      <c r="N42" s="193"/>
      <c r="O42" s="193"/>
      <c r="P42" s="193"/>
      <c r="Q42" s="193"/>
      <c r="R42" s="195"/>
      <c r="S42" s="195"/>
      <c r="T42" s="233" t="s">
        <v>1625</v>
      </c>
      <c r="U42" s="242"/>
      <c r="V42" s="227"/>
    </row>
    <row r="43" spans="1:22" s="4" customFormat="1" ht="12" customHeight="1" x14ac:dyDescent="0.2">
      <c r="A43" s="224"/>
      <c r="B43" s="227"/>
      <c r="C43" s="192" t="s">
        <v>1980</v>
      </c>
      <c r="D43" s="227"/>
      <c r="E43" s="314" t="s">
        <v>1690</v>
      </c>
      <c r="F43" s="193"/>
      <c r="G43" s="193"/>
      <c r="H43" s="314" t="s">
        <v>1202</v>
      </c>
      <c r="I43" s="193"/>
      <c r="J43" s="193"/>
      <c r="K43" s="227"/>
      <c r="L43" s="193"/>
      <c r="M43" s="193"/>
      <c r="N43" s="193"/>
      <c r="O43" s="193"/>
      <c r="P43" s="193"/>
      <c r="Q43" s="193"/>
      <c r="R43" s="195"/>
      <c r="S43" s="195"/>
      <c r="T43" s="233" t="s">
        <v>1625</v>
      </c>
      <c r="U43" s="242"/>
      <c r="V43" s="227"/>
    </row>
    <row r="44" spans="1:22" s="4" customFormat="1" ht="12" customHeight="1" x14ac:dyDescent="0.2">
      <c r="A44" s="224"/>
      <c r="B44" s="227"/>
      <c r="C44" s="192" t="s">
        <v>1981</v>
      </c>
      <c r="D44" s="227"/>
      <c r="E44" s="314" t="s">
        <v>1642</v>
      </c>
      <c r="F44" s="193"/>
      <c r="G44" s="193"/>
      <c r="H44" s="314" t="s">
        <v>789</v>
      </c>
      <c r="I44" s="193"/>
      <c r="J44" s="193"/>
      <c r="K44" s="227"/>
      <c r="L44" s="193"/>
      <c r="M44" s="193"/>
      <c r="N44" s="193"/>
      <c r="O44" s="193"/>
      <c r="P44" s="193"/>
      <c r="Q44" s="193"/>
      <c r="R44" s="195"/>
      <c r="S44" s="195"/>
      <c r="T44" s="233" t="s">
        <v>1625</v>
      </c>
      <c r="U44" s="242">
        <v>70274</v>
      </c>
      <c r="V44" s="227"/>
    </row>
    <row r="45" spans="1:22" s="4" customFormat="1" ht="12" customHeight="1" x14ac:dyDescent="0.2">
      <c r="A45" s="224"/>
      <c r="B45" s="227"/>
      <c r="C45" s="192" t="s">
        <v>929</v>
      </c>
      <c r="D45" s="227"/>
      <c r="E45" s="196"/>
      <c r="F45" s="196"/>
      <c r="G45" s="196"/>
      <c r="H45" s="196"/>
      <c r="I45" s="196"/>
      <c r="J45" s="196"/>
      <c r="K45" s="237"/>
      <c r="L45" s="196"/>
      <c r="M45" s="196"/>
      <c r="N45" s="196"/>
      <c r="O45" s="195"/>
      <c r="P45" s="195"/>
      <c r="Q45" s="195"/>
      <c r="R45" s="196" t="s">
        <v>796</v>
      </c>
      <c r="S45" s="196" t="s">
        <v>1682</v>
      </c>
      <c r="T45" s="237" t="s">
        <v>1625</v>
      </c>
      <c r="U45" s="335">
        <v>70274</v>
      </c>
      <c r="V45" s="227"/>
    </row>
    <row r="46" spans="1:22" s="4" customFormat="1" ht="12" customHeight="1" x14ac:dyDescent="0.2">
      <c r="A46" s="224"/>
      <c r="B46" s="227"/>
      <c r="C46" s="192"/>
      <c r="D46" s="227"/>
      <c r="E46" s="313" t="s">
        <v>1643</v>
      </c>
      <c r="F46" s="315"/>
      <c r="G46" s="315"/>
      <c r="H46" s="313" t="s">
        <v>790</v>
      </c>
      <c r="I46" s="315"/>
      <c r="J46" s="315"/>
      <c r="K46" s="316"/>
      <c r="L46" s="315"/>
      <c r="M46" s="315"/>
      <c r="N46" s="315"/>
      <c r="O46" s="315"/>
      <c r="P46" s="315"/>
      <c r="Q46" s="315"/>
      <c r="R46" s="195"/>
      <c r="S46" s="195"/>
      <c r="T46" s="233"/>
      <c r="U46" s="330"/>
      <c r="V46" s="227"/>
    </row>
    <row r="47" spans="1:22" s="4" customFormat="1" ht="12" customHeight="1" x14ac:dyDescent="0.2">
      <c r="A47" s="224"/>
      <c r="B47" s="227"/>
      <c r="C47" s="192"/>
      <c r="D47" s="227"/>
      <c r="E47" s="314" t="s">
        <v>1453</v>
      </c>
      <c r="F47" s="315"/>
      <c r="G47" s="272"/>
      <c r="H47" s="314" t="s">
        <v>482</v>
      </c>
      <c r="I47" s="315"/>
      <c r="J47" s="272"/>
      <c r="K47" s="273"/>
      <c r="L47" s="315"/>
      <c r="M47" s="315"/>
      <c r="N47" s="315"/>
      <c r="O47" s="315"/>
      <c r="P47" s="315"/>
      <c r="Q47" s="315"/>
      <c r="R47" s="195"/>
      <c r="S47" s="195"/>
      <c r="T47" s="233"/>
      <c r="U47" s="330"/>
      <c r="V47" s="227"/>
    </row>
    <row r="48" spans="1:22" s="4" customFormat="1" ht="12" customHeight="1" x14ac:dyDescent="0.2">
      <c r="A48" s="224"/>
      <c r="B48" s="227"/>
      <c r="C48" s="192" t="s">
        <v>903</v>
      </c>
      <c r="D48" s="227"/>
      <c r="E48" s="317" t="s">
        <v>2587</v>
      </c>
      <c r="F48" s="272"/>
      <c r="G48" s="272"/>
      <c r="H48" s="317" t="s">
        <v>2418</v>
      </c>
      <c r="I48" s="272"/>
      <c r="J48" s="272"/>
      <c r="K48" s="273"/>
      <c r="L48" s="272"/>
      <c r="M48" s="272"/>
      <c r="N48" s="272"/>
      <c r="O48" s="272"/>
      <c r="P48" s="272"/>
      <c r="Q48" s="272"/>
      <c r="R48" s="195"/>
      <c r="S48" s="195"/>
      <c r="T48" s="233" t="s">
        <v>1625</v>
      </c>
      <c r="U48" s="242"/>
      <c r="V48" s="227"/>
    </row>
    <row r="49" spans="1:22" s="4" customFormat="1" ht="12" customHeight="1" x14ac:dyDescent="0.2">
      <c r="A49" s="224"/>
      <c r="B49" s="227"/>
      <c r="C49" s="192" t="s">
        <v>904</v>
      </c>
      <c r="D49" s="227"/>
      <c r="E49" s="317" t="s">
        <v>2323</v>
      </c>
      <c r="F49" s="272"/>
      <c r="G49" s="272"/>
      <c r="H49" s="317" t="s">
        <v>2418</v>
      </c>
      <c r="I49" s="272"/>
      <c r="J49" s="272"/>
      <c r="K49" s="273"/>
      <c r="L49" s="272"/>
      <c r="M49" s="272"/>
      <c r="N49" s="272"/>
      <c r="O49" s="272"/>
      <c r="P49" s="272"/>
      <c r="Q49" s="272"/>
      <c r="R49" s="195"/>
      <c r="S49" s="195"/>
      <c r="T49" s="233" t="s">
        <v>1625</v>
      </c>
      <c r="U49" s="242">
        <v>65370</v>
      </c>
      <c r="V49" s="227"/>
    </row>
    <row r="50" spans="1:22" s="4" customFormat="1" ht="12" customHeight="1" x14ac:dyDescent="0.2">
      <c r="A50" s="224"/>
      <c r="B50" s="227"/>
      <c r="C50" s="192" t="s">
        <v>905</v>
      </c>
      <c r="D50" s="227"/>
      <c r="E50" s="314" t="s">
        <v>343</v>
      </c>
      <c r="F50" s="272"/>
      <c r="G50" s="272"/>
      <c r="H50" s="314" t="s">
        <v>1986</v>
      </c>
      <c r="I50" s="272"/>
      <c r="J50" s="272"/>
      <c r="K50" s="273"/>
      <c r="L50" s="272"/>
      <c r="M50" s="272"/>
      <c r="N50" s="272"/>
      <c r="O50" s="272"/>
      <c r="P50" s="272"/>
      <c r="Q50" s="272"/>
      <c r="R50" s="195"/>
      <c r="S50" s="195"/>
      <c r="T50" s="233" t="s">
        <v>1625</v>
      </c>
      <c r="U50" s="242"/>
      <c r="V50" s="227"/>
    </row>
    <row r="51" spans="1:22" s="4" customFormat="1" ht="12" customHeight="1" x14ac:dyDescent="0.2">
      <c r="A51" s="224"/>
      <c r="B51" s="227"/>
      <c r="C51" s="192" t="s">
        <v>906</v>
      </c>
      <c r="D51" s="227"/>
      <c r="E51" s="314" t="s">
        <v>1839</v>
      </c>
      <c r="F51" s="193"/>
      <c r="G51" s="193"/>
      <c r="H51" s="314" t="s">
        <v>2176</v>
      </c>
      <c r="I51" s="193"/>
      <c r="J51" s="193"/>
      <c r="K51" s="227"/>
      <c r="L51" s="193"/>
      <c r="M51" s="193"/>
      <c r="N51" s="193"/>
      <c r="O51" s="193"/>
      <c r="P51" s="193"/>
      <c r="Q51" s="193"/>
      <c r="R51" s="195"/>
      <c r="S51" s="195"/>
      <c r="T51" s="233" t="s">
        <v>1625</v>
      </c>
      <c r="U51" s="242"/>
      <c r="V51" s="227"/>
    </row>
    <row r="52" spans="1:22" s="4" customFormat="1" ht="12" customHeight="1" x14ac:dyDescent="0.2">
      <c r="A52" s="224"/>
      <c r="B52" s="227"/>
      <c r="C52" s="192" t="s">
        <v>907</v>
      </c>
      <c r="D52" s="227"/>
      <c r="E52" s="314" t="s">
        <v>112</v>
      </c>
      <c r="F52" s="193"/>
      <c r="G52" s="193"/>
      <c r="H52" s="314" t="s">
        <v>2406</v>
      </c>
      <c r="I52" s="193"/>
      <c r="J52" s="193"/>
      <c r="K52" s="227"/>
      <c r="L52" s="193"/>
      <c r="M52" s="193"/>
      <c r="N52" s="193"/>
      <c r="O52" s="193"/>
      <c r="P52" s="193"/>
      <c r="Q52" s="193"/>
      <c r="R52" s="195"/>
      <c r="S52" s="195"/>
      <c r="T52" s="233" t="s">
        <v>1625</v>
      </c>
      <c r="U52" s="242"/>
      <c r="V52" s="227"/>
    </row>
    <row r="53" spans="1:22" s="4" customFormat="1" ht="12" customHeight="1" x14ac:dyDescent="0.2">
      <c r="A53" s="224"/>
      <c r="B53" s="227"/>
      <c r="C53" s="192" t="s">
        <v>2856</v>
      </c>
      <c r="D53" s="227"/>
      <c r="E53" s="314" t="s">
        <v>1591</v>
      </c>
      <c r="F53" s="193"/>
      <c r="G53" s="193"/>
      <c r="H53" s="314" t="s">
        <v>2418</v>
      </c>
      <c r="I53" s="193"/>
      <c r="J53" s="193"/>
      <c r="K53" s="227"/>
      <c r="L53" s="193"/>
      <c r="M53" s="193"/>
      <c r="N53" s="193"/>
      <c r="O53" s="193"/>
      <c r="P53" s="193"/>
      <c r="Q53" s="193"/>
      <c r="R53" s="195"/>
      <c r="S53" s="195"/>
      <c r="T53" s="233" t="s">
        <v>1625</v>
      </c>
      <c r="U53" s="242"/>
      <c r="V53" s="227"/>
    </row>
    <row r="54" spans="1:22" s="4" customFormat="1" ht="12" customHeight="1" x14ac:dyDescent="0.2">
      <c r="A54" s="224"/>
      <c r="B54" s="227"/>
      <c r="C54" s="192" t="s">
        <v>1500</v>
      </c>
      <c r="D54" s="227"/>
      <c r="E54" s="314" t="s">
        <v>2473</v>
      </c>
      <c r="F54" s="193"/>
      <c r="G54" s="193"/>
      <c r="H54" s="314" t="s">
        <v>2418</v>
      </c>
      <c r="I54" s="193"/>
      <c r="J54" s="193"/>
      <c r="K54" s="227"/>
      <c r="L54" s="193"/>
      <c r="M54" s="193"/>
      <c r="N54" s="193"/>
      <c r="O54" s="193"/>
      <c r="P54" s="193"/>
      <c r="Q54" s="193"/>
      <c r="R54" s="195"/>
      <c r="S54" s="195"/>
      <c r="T54" s="233" t="s">
        <v>1625</v>
      </c>
      <c r="U54" s="242"/>
      <c r="V54" s="227"/>
    </row>
    <row r="55" spans="1:22" s="4" customFormat="1" ht="12" customHeight="1" x14ac:dyDescent="0.2">
      <c r="A55" s="224"/>
      <c r="B55" s="227"/>
      <c r="C55" s="192" t="s">
        <v>919</v>
      </c>
      <c r="D55" s="227"/>
      <c r="E55" s="314" t="s">
        <v>1369</v>
      </c>
      <c r="F55" s="193"/>
      <c r="G55" s="193"/>
      <c r="H55" s="314" t="s">
        <v>492</v>
      </c>
      <c r="I55" s="193"/>
      <c r="J55" s="193"/>
      <c r="K55" s="110"/>
      <c r="L55" s="193" t="s">
        <v>247</v>
      </c>
      <c r="M55" s="193"/>
      <c r="N55" s="193"/>
      <c r="O55" s="193"/>
      <c r="P55" s="193"/>
      <c r="Q55" s="193"/>
      <c r="R55" s="195"/>
      <c r="S55" s="195"/>
      <c r="T55" s="233" t="s">
        <v>1625</v>
      </c>
      <c r="U55" s="242"/>
      <c r="V55" s="227"/>
    </row>
    <row r="56" spans="1:22" s="4" customFormat="1" ht="12" customHeight="1" x14ac:dyDescent="0.2">
      <c r="A56" s="224"/>
      <c r="B56" s="227"/>
      <c r="C56" s="192" t="s">
        <v>918</v>
      </c>
      <c r="D56" s="227"/>
      <c r="E56" s="314" t="s">
        <v>1369</v>
      </c>
      <c r="F56" s="193"/>
      <c r="G56" s="193"/>
      <c r="H56" s="314" t="s">
        <v>492</v>
      </c>
      <c r="I56" s="193"/>
      <c r="J56" s="193"/>
      <c r="K56" s="110"/>
      <c r="L56" s="193" t="s">
        <v>247</v>
      </c>
      <c r="M56" s="193"/>
      <c r="N56" s="193"/>
      <c r="O56" s="193"/>
      <c r="P56" s="193"/>
      <c r="Q56" s="193"/>
      <c r="R56" s="195"/>
      <c r="S56" s="195"/>
      <c r="T56" s="233" t="s">
        <v>1625</v>
      </c>
      <c r="U56" s="242"/>
      <c r="V56" s="227"/>
    </row>
    <row r="57" spans="1:22" s="4" customFormat="1" ht="12" customHeight="1" x14ac:dyDescent="0.2">
      <c r="A57" s="224"/>
      <c r="B57" s="227"/>
      <c r="C57" s="192" t="s">
        <v>1968</v>
      </c>
      <c r="D57" s="227"/>
      <c r="E57" s="314" t="s">
        <v>1369</v>
      </c>
      <c r="F57" s="193"/>
      <c r="G57" s="193"/>
      <c r="H57" s="314" t="s">
        <v>492</v>
      </c>
      <c r="I57" s="193"/>
      <c r="J57" s="193"/>
      <c r="K57" s="110"/>
      <c r="L57" s="193" t="s">
        <v>247</v>
      </c>
      <c r="M57" s="193"/>
      <c r="N57" s="193"/>
      <c r="O57" s="193"/>
      <c r="P57" s="193"/>
      <c r="Q57" s="193"/>
      <c r="R57" s="195"/>
      <c r="S57" s="195"/>
      <c r="T57" s="233" t="s">
        <v>1625</v>
      </c>
      <c r="U57" s="242"/>
      <c r="V57" s="227"/>
    </row>
    <row r="58" spans="1:22" s="4" customFormat="1" ht="12" customHeight="1" x14ac:dyDescent="0.2">
      <c r="A58" s="224"/>
      <c r="B58" s="227"/>
      <c r="C58" s="192" t="s">
        <v>930</v>
      </c>
      <c r="D58" s="227"/>
      <c r="E58" s="196"/>
      <c r="F58" s="196"/>
      <c r="G58" s="196"/>
      <c r="H58" s="196"/>
      <c r="I58" s="196"/>
      <c r="J58" s="196"/>
      <c r="K58" s="237"/>
      <c r="L58" s="196"/>
      <c r="M58" s="196"/>
      <c r="N58" s="196"/>
      <c r="O58" s="195"/>
      <c r="P58" s="195"/>
      <c r="Q58" s="195"/>
      <c r="R58" s="196" t="s">
        <v>796</v>
      </c>
      <c r="S58" s="196" t="s">
        <v>1682</v>
      </c>
      <c r="T58" s="237" t="s">
        <v>1625</v>
      </c>
      <c r="U58" s="335">
        <v>65370</v>
      </c>
      <c r="V58" s="227"/>
    </row>
    <row r="59" spans="1:22" s="4" customFormat="1" ht="3.95" customHeight="1" x14ac:dyDescent="0.2">
      <c r="A59" s="224"/>
      <c r="B59" s="227"/>
      <c r="C59" s="192"/>
      <c r="D59" s="227"/>
      <c r="E59" s="196"/>
      <c r="F59" s="196"/>
      <c r="G59" s="196"/>
      <c r="H59" s="196"/>
      <c r="I59" s="196"/>
      <c r="J59" s="196"/>
      <c r="K59" s="237"/>
      <c r="L59" s="196"/>
      <c r="M59" s="196"/>
      <c r="N59" s="196"/>
      <c r="O59" s="196"/>
      <c r="P59" s="196"/>
      <c r="Q59" s="196"/>
      <c r="R59" s="195"/>
      <c r="S59" s="195"/>
      <c r="T59" s="233"/>
      <c r="U59" s="330"/>
      <c r="V59" s="227"/>
    </row>
    <row r="60" spans="1:22" s="4" customFormat="1" ht="12" customHeight="1" x14ac:dyDescent="0.2">
      <c r="A60" s="224"/>
      <c r="B60" s="227"/>
      <c r="C60" s="318" t="s">
        <v>909</v>
      </c>
      <c r="D60" s="227"/>
      <c r="E60" s="315"/>
      <c r="F60" s="315"/>
      <c r="G60" s="315"/>
      <c r="H60" s="315"/>
      <c r="I60" s="315"/>
      <c r="J60" s="315"/>
      <c r="K60" s="316"/>
      <c r="L60" s="315"/>
      <c r="M60" s="315"/>
      <c r="N60" s="315"/>
      <c r="O60" s="196"/>
      <c r="P60" s="196"/>
      <c r="Q60" s="196"/>
      <c r="R60" s="196" t="s">
        <v>1683</v>
      </c>
      <c r="S60" s="196" t="s">
        <v>1684</v>
      </c>
      <c r="T60" s="237" t="s">
        <v>1625</v>
      </c>
      <c r="U60" s="336">
        <v>2580296</v>
      </c>
      <c r="V60" s="227"/>
    </row>
    <row r="61" spans="1:22" s="4" customFormat="1" ht="3.95" customHeight="1" x14ac:dyDescent="0.2">
      <c r="A61" s="224"/>
      <c r="B61" s="227"/>
      <c r="C61" s="192"/>
      <c r="D61" s="227"/>
      <c r="E61" s="194"/>
      <c r="F61" s="315"/>
      <c r="G61" s="315"/>
      <c r="H61" s="194"/>
      <c r="I61" s="315"/>
      <c r="J61" s="315"/>
      <c r="K61" s="316"/>
      <c r="L61" s="315"/>
      <c r="M61" s="315"/>
      <c r="N61" s="315"/>
      <c r="O61" s="196"/>
      <c r="P61" s="196"/>
      <c r="Q61" s="196"/>
      <c r="R61" s="195"/>
      <c r="S61" s="195"/>
      <c r="T61" s="233"/>
      <c r="U61" s="539"/>
      <c r="V61" s="227"/>
    </row>
    <row r="62" spans="1:22" s="4" customFormat="1" ht="12" customHeight="1" x14ac:dyDescent="0.2">
      <c r="A62" s="224"/>
      <c r="B62" s="227"/>
      <c r="C62" s="192"/>
      <c r="D62" s="227"/>
      <c r="E62" s="194" t="s">
        <v>1563</v>
      </c>
      <c r="F62" s="315"/>
      <c r="G62" s="315"/>
      <c r="H62" s="194" t="s">
        <v>1736</v>
      </c>
      <c r="I62" s="315"/>
      <c r="J62" s="315"/>
      <c r="K62" s="316"/>
      <c r="L62" s="315"/>
      <c r="M62" s="315"/>
      <c r="N62" s="315"/>
      <c r="O62" s="196"/>
      <c r="P62" s="196"/>
      <c r="Q62" s="196"/>
      <c r="R62" s="195"/>
      <c r="S62" s="195"/>
      <c r="T62" s="233"/>
      <c r="U62" s="539"/>
      <c r="V62" s="227"/>
    </row>
    <row r="63" spans="1:22" s="4" customFormat="1" ht="3.95" customHeight="1" x14ac:dyDescent="0.2">
      <c r="A63" s="224"/>
      <c r="B63" s="227"/>
      <c r="C63" s="319"/>
      <c r="D63" s="227"/>
      <c r="E63" s="193"/>
      <c r="F63" s="194"/>
      <c r="G63" s="194"/>
      <c r="H63" s="193"/>
      <c r="I63" s="194"/>
      <c r="J63" s="194"/>
      <c r="K63" s="234"/>
      <c r="L63" s="194"/>
      <c r="M63" s="194"/>
      <c r="N63" s="194"/>
      <c r="O63" s="194"/>
      <c r="P63" s="194"/>
      <c r="Q63" s="194"/>
      <c r="R63" s="195"/>
      <c r="S63" s="195"/>
      <c r="T63" s="233"/>
      <c r="U63" s="540"/>
      <c r="V63" s="227"/>
    </row>
    <row r="64" spans="1:22" s="4" customFormat="1" ht="12" customHeight="1" x14ac:dyDescent="0.2">
      <c r="A64" s="224"/>
      <c r="B64" s="227"/>
      <c r="C64" s="192" t="s">
        <v>1149</v>
      </c>
      <c r="D64" s="227"/>
      <c r="E64" s="236" t="s">
        <v>1737</v>
      </c>
      <c r="F64" s="193"/>
      <c r="G64" s="193"/>
      <c r="H64" s="236" t="s">
        <v>677</v>
      </c>
      <c r="I64" s="193"/>
      <c r="J64" s="193"/>
      <c r="K64" s="227"/>
      <c r="L64" s="193"/>
      <c r="M64" s="193"/>
      <c r="N64" s="193"/>
      <c r="O64" s="193"/>
      <c r="P64" s="193"/>
      <c r="Q64" s="193"/>
      <c r="R64" s="195"/>
      <c r="S64" s="195"/>
      <c r="T64" s="233" t="s">
        <v>1625</v>
      </c>
      <c r="U64" s="335">
        <v>0</v>
      </c>
      <c r="V64" s="227"/>
    </row>
    <row r="65" spans="1:22" s="4" customFormat="1" ht="12" customHeight="1" x14ac:dyDescent="0.2">
      <c r="A65" s="224"/>
      <c r="B65" s="227"/>
      <c r="C65" s="192" t="s">
        <v>639</v>
      </c>
      <c r="D65" s="227"/>
      <c r="E65" s="236" t="s">
        <v>567</v>
      </c>
      <c r="F65" s="193"/>
      <c r="G65" s="193"/>
      <c r="H65" s="236" t="s">
        <v>251</v>
      </c>
      <c r="I65" s="193"/>
      <c r="J65" s="193"/>
      <c r="K65" s="227"/>
      <c r="L65" s="193"/>
      <c r="M65" s="193"/>
      <c r="N65" s="193"/>
      <c r="O65" s="193"/>
      <c r="P65" s="193"/>
      <c r="Q65" s="193"/>
      <c r="R65" s="195"/>
      <c r="S65" s="195"/>
      <c r="T65" s="233" t="s">
        <v>1625</v>
      </c>
      <c r="U65" s="335">
        <v>33578</v>
      </c>
      <c r="V65" s="227"/>
    </row>
    <row r="66" spans="1:22" s="4" customFormat="1" ht="12" customHeight="1" x14ac:dyDescent="0.2">
      <c r="A66" s="224"/>
      <c r="B66" s="227"/>
      <c r="C66" s="318" t="s">
        <v>910</v>
      </c>
      <c r="D66" s="227"/>
      <c r="E66" s="196"/>
      <c r="F66" s="196"/>
      <c r="G66" s="196"/>
      <c r="H66" s="196"/>
      <c r="I66" s="196"/>
      <c r="J66" s="196"/>
      <c r="K66" s="237"/>
      <c r="L66" s="196"/>
      <c r="M66" s="196"/>
      <c r="N66" s="196"/>
      <c r="O66" s="196"/>
      <c r="P66" s="196"/>
      <c r="Q66" s="196"/>
      <c r="R66" s="196" t="s">
        <v>673</v>
      </c>
      <c r="S66" s="196" t="s">
        <v>2522</v>
      </c>
      <c r="T66" s="237" t="s">
        <v>1625</v>
      </c>
      <c r="U66" s="335">
        <v>33578</v>
      </c>
      <c r="V66" s="227"/>
    </row>
    <row r="67" spans="1:22" s="4" customFormat="1" ht="3.95" customHeight="1" x14ac:dyDescent="0.2">
      <c r="A67" s="224"/>
      <c r="B67" s="227"/>
      <c r="C67" s="1089"/>
      <c r="D67" s="877"/>
      <c r="E67" s="878"/>
      <c r="F67" s="878"/>
      <c r="G67" s="878"/>
      <c r="H67" s="878"/>
      <c r="I67" s="878"/>
      <c r="J67" s="878"/>
      <c r="K67" s="877"/>
      <c r="L67" s="878"/>
      <c r="M67" s="878"/>
      <c r="N67" s="878"/>
      <c r="O67" s="878"/>
      <c r="P67" s="878"/>
      <c r="Q67" s="878"/>
      <c r="R67" s="892"/>
      <c r="S67" s="195"/>
      <c r="T67" s="233"/>
      <c r="U67" s="330"/>
      <c r="V67" s="227"/>
    </row>
    <row r="68" spans="1:22" s="4" customFormat="1" ht="3.75" customHeight="1" x14ac:dyDescent="0.2">
      <c r="A68" s="224"/>
      <c r="B68" s="227"/>
      <c r="C68" s="234"/>
      <c r="D68" s="234"/>
      <c r="E68" s="234"/>
      <c r="F68" s="234"/>
      <c r="G68" s="234"/>
      <c r="H68" s="234"/>
      <c r="I68" s="234"/>
      <c r="J68" s="234"/>
      <c r="K68" s="234"/>
      <c r="L68" s="234"/>
      <c r="M68" s="234"/>
      <c r="N68" s="234"/>
      <c r="O68" s="234"/>
      <c r="P68" s="234"/>
      <c r="Q68" s="234"/>
      <c r="R68" s="234"/>
      <c r="S68" s="234"/>
      <c r="T68" s="234"/>
      <c r="U68" s="234"/>
      <c r="V68" s="227"/>
    </row>
    <row r="69" spans="1:22" s="4" customFormat="1" ht="3.75" hidden="1" customHeight="1" x14ac:dyDescent="0.2">
      <c r="A69" s="224"/>
      <c r="B69" s="227"/>
      <c r="C69" s="192"/>
      <c r="D69" s="227"/>
      <c r="E69" s="193"/>
      <c r="F69" s="193"/>
      <c r="G69" s="193"/>
      <c r="H69" s="193"/>
      <c r="I69" s="193"/>
      <c r="J69" s="193"/>
      <c r="K69" s="227"/>
      <c r="L69" s="193"/>
      <c r="M69" s="193"/>
      <c r="N69" s="193"/>
      <c r="O69" s="193"/>
      <c r="P69" s="193"/>
      <c r="Q69" s="193"/>
      <c r="R69" s="195"/>
      <c r="S69" s="195"/>
      <c r="T69" s="233"/>
      <c r="U69" s="330"/>
      <c r="V69" s="227"/>
    </row>
    <row r="70" spans="1:22" s="4" customFormat="1" ht="12" customHeight="1" x14ac:dyDescent="0.2">
      <c r="A70" s="224"/>
      <c r="B70" s="227"/>
      <c r="C70" s="318" t="s">
        <v>911</v>
      </c>
      <c r="D70" s="227"/>
      <c r="E70" s="194"/>
      <c r="F70" s="194"/>
      <c r="G70" s="194"/>
      <c r="H70" s="194"/>
      <c r="I70" s="194"/>
      <c r="J70" s="194"/>
      <c r="K70" s="234"/>
      <c r="L70" s="194"/>
      <c r="M70" s="194"/>
      <c r="N70" s="194"/>
      <c r="O70" s="196"/>
      <c r="P70" s="196"/>
      <c r="Q70" s="196"/>
      <c r="R70" s="196" t="s">
        <v>2521</v>
      </c>
      <c r="S70" s="196" t="s">
        <v>1684</v>
      </c>
      <c r="T70" s="237" t="s">
        <v>1625</v>
      </c>
      <c r="U70" s="336">
        <v>2613874</v>
      </c>
      <c r="V70" s="227"/>
    </row>
    <row r="71" spans="1:22" s="4" customFormat="1" ht="8.25" customHeight="1" x14ac:dyDescent="0.2">
      <c r="A71" s="224"/>
      <c r="B71" s="293"/>
      <c r="C71" s="293"/>
      <c r="D71" s="320"/>
      <c r="E71" s="293"/>
      <c r="F71" s="321"/>
      <c r="G71" s="321"/>
      <c r="H71" s="321"/>
      <c r="I71" s="321"/>
      <c r="J71" s="321"/>
      <c r="K71" s="321"/>
      <c r="L71" s="293"/>
      <c r="M71" s="321"/>
      <c r="N71" s="321"/>
      <c r="O71" s="321"/>
      <c r="P71" s="321"/>
      <c r="Q71" s="321"/>
      <c r="R71" s="321"/>
      <c r="S71" s="322"/>
      <c r="T71" s="322"/>
      <c r="U71" s="323"/>
      <c r="V71" s="332"/>
    </row>
    <row r="72" spans="1:22" s="4" customFormat="1" ht="12" customHeight="1" x14ac:dyDescent="0.2">
      <c r="A72" s="224"/>
      <c r="B72" s="227"/>
      <c r="C72" s="319"/>
      <c r="D72" s="227"/>
      <c r="E72" s="194" t="s">
        <v>1085</v>
      </c>
      <c r="F72" s="194"/>
      <c r="G72" s="194"/>
      <c r="H72" s="194" t="s">
        <v>2097</v>
      </c>
      <c r="I72" s="194"/>
      <c r="J72" s="194"/>
      <c r="K72" s="234"/>
      <c r="L72" s="194"/>
      <c r="M72" s="194"/>
      <c r="N72" s="194"/>
      <c r="O72" s="194"/>
      <c r="P72" s="194"/>
      <c r="Q72" s="194"/>
      <c r="R72" s="195"/>
      <c r="S72" s="195"/>
      <c r="T72" s="233"/>
      <c r="U72" s="337" t="s">
        <v>1476</v>
      </c>
      <c r="V72" s="227"/>
    </row>
    <row r="73" spans="1:22" s="4" customFormat="1" ht="3.95" customHeight="1" x14ac:dyDescent="0.2">
      <c r="A73" s="224"/>
      <c r="B73" s="227"/>
      <c r="C73" s="319"/>
      <c r="D73" s="227"/>
      <c r="E73" s="194"/>
      <c r="F73" s="194"/>
      <c r="G73" s="194"/>
      <c r="H73" s="194"/>
      <c r="I73" s="194"/>
      <c r="J73" s="194"/>
      <c r="K73" s="234"/>
      <c r="L73" s="194"/>
      <c r="M73" s="194"/>
      <c r="N73" s="194"/>
      <c r="O73" s="194"/>
      <c r="P73" s="194"/>
      <c r="Q73" s="194"/>
      <c r="R73" s="195"/>
      <c r="S73" s="195"/>
      <c r="T73" s="233"/>
      <c r="U73" s="338"/>
      <c r="V73" s="227"/>
    </row>
    <row r="74" spans="1:22" s="4" customFormat="1" ht="12" customHeight="1" x14ac:dyDescent="0.2">
      <c r="A74" s="224"/>
      <c r="B74" s="227"/>
      <c r="C74" s="192" t="s">
        <v>540</v>
      </c>
      <c r="D74" s="227"/>
      <c r="E74" s="236" t="s">
        <v>2330</v>
      </c>
      <c r="F74" s="193"/>
      <c r="G74" s="193"/>
      <c r="H74" s="236" t="s">
        <v>1747</v>
      </c>
      <c r="I74" s="193"/>
      <c r="J74" s="193"/>
      <c r="K74" s="234"/>
      <c r="L74" s="194"/>
      <c r="M74" s="194"/>
      <c r="N74" s="194"/>
      <c r="O74" s="194"/>
      <c r="P74" s="194"/>
      <c r="Q74" s="194"/>
      <c r="R74" s="195"/>
      <c r="S74" s="195"/>
      <c r="T74" s="233" t="s">
        <v>1625</v>
      </c>
      <c r="U74" s="242">
        <v>25573</v>
      </c>
      <c r="V74" s="227"/>
    </row>
    <row r="75" spans="1:22" s="4" customFormat="1" ht="5.0999999999999996" customHeight="1" x14ac:dyDescent="0.2">
      <c r="A75" s="224"/>
      <c r="B75" s="227"/>
      <c r="C75" s="192"/>
      <c r="D75" s="227"/>
      <c r="E75" s="193"/>
      <c r="F75" s="193"/>
      <c r="G75" s="193"/>
      <c r="H75" s="193"/>
      <c r="I75" s="193"/>
      <c r="J75" s="193"/>
      <c r="K75" s="227"/>
      <c r="L75" s="193"/>
      <c r="M75" s="193"/>
      <c r="N75" s="193"/>
      <c r="O75" s="193"/>
      <c r="P75" s="193"/>
      <c r="Q75" s="193"/>
      <c r="R75" s="195"/>
      <c r="S75" s="195"/>
      <c r="T75" s="233"/>
      <c r="U75" s="330"/>
      <c r="V75" s="227"/>
    </row>
    <row r="76" spans="1:22" s="4" customFormat="1" ht="12" customHeight="1" x14ac:dyDescent="0.2">
      <c r="A76" s="224"/>
      <c r="B76" s="227"/>
      <c r="C76" s="197" t="s">
        <v>2008</v>
      </c>
      <c r="D76" s="227"/>
      <c r="E76" s="314" t="s">
        <v>1740</v>
      </c>
      <c r="F76" s="193"/>
      <c r="G76" s="193"/>
      <c r="H76" s="314" t="s">
        <v>611</v>
      </c>
      <c r="I76" s="193"/>
      <c r="J76" s="193"/>
      <c r="K76" s="234"/>
      <c r="L76" s="194"/>
      <c r="M76" s="194"/>
      <c r="N76" s="194"/>
      <c r="O76" s="194"/>
      <c r="P76" s="194"/>
      <c r="Q76" s="194"/>
      <c r="R76" s="195"/>
      <c r="S76" s="195"/>
      <c r="T76" s="233" t="s">
        <v>1625</v>
      </c>
      <c r="U76" s="334">
        <v>2613874</v>
      </c>
      <c r="V76" s="227"/>
    </row>
    <row r="77" spans="1:22" s="4" customFormat="1" ht="12" customHeight="1" x14ac:dyDescent="0.2">
      <c r="A77" s="224"/>
      <c r="B77" s="227"/>
      <c r="C77" s="192" t="s">
        <v>1718</v>
      </c>
      <c r="D77" s="227"/>
      <c r="E77" s="314" t="s">
        <v>1996</v>
      </c>
      <c r="F77" s="193"/>
      <c r="G77" s="193"/>
      <c r="H77" s="314" t="s">
        <v>2647</v>
      </c>
      <c r="I77" s="193"/>
      <c r="J77" s="193"/>
      <c r="K77" s="234"/>
      <c r="L77" s="194"/>
      <c r="M77" s="194"/>
      <c r="N77" s="194"/>
      <c r="O77" s="194"/>
      <c r="P77" s="194"/>
      <c r="Q77" s="194"/>
      <c r="R77" s="195"/>
      <c r="S77" s="195"/>
      <c r="T77" s="233" t="s">
        <v>1625</v>
      </c>
      <c r="U77" s="335">
        <v>2606014</v>
      </c>
      <c r="V77" s="227"/>
    </row>
    <row r="78" spans="1:22" s="4" customFormat="1" ht="12" customHeight="1" x14ac:dyDescent="0.2">
      <c r="A78" s="224"/>
      <c r="B78" s="227"/>
      <c r="C78" s="192" t="s">
        <v>1519</v>
      </c>
      <c r="D78" s="227"/>
      <c r="E78" s="314" t="s">
        <v>1984</v>
      </c>
      <c r="F78" s="193"/>
      <c r="G78" s="193"/>
      <c r="H78" s="314" t="s">
        <v>213</v>
      </c>
      <c r="I78" s="193"/>
      <c r="J78" s="193"/>
      <c r="K78" s="234"/>
      <c r="L78" s="194"/>
      <c r="M78" s="194"/>
      <c r="N78" s="194"/>
      <c r="O78" s="194"/>
      <c r="P78" s="194"/>
      <c r="Q78" s="194"/>
      <c r="R78" s="195"/>
      <c r="S78" s="195"/>
      <c r="T78" s="233" t="s">
        <v>1625</v>
      </c>
      <c r="U78" s="242"/>
      <c r="V78" s="227"/>
    </row>
    <row r="79" spans="1:22" s="4" customFormat="1" ht="12" customHeight="1" x14ac:dyDescent="0.2">
      <c r="A79" s="224"/>
      <c r="B79" s="227"/>
      <c r="C79" s="192" t="s">
        <v>1520</v>
      </c>
      <c r="D79" s="227"/>
      <c r="E79" s="314" t="s">
        <v>2673</v>
      </c>
      <c r="F79" s="193"/>
      <c r="G79" s="193"/>
      <c r="H79" s="314" t="s">
        <v>2673</v>
      </c>
      <c r="I79" s="193"/>
      <c r="J79" s="193"/>
      <c r="K79" s="110"/>
      <c r="L79" s="193" t="s">
        <v>247</v>
      </c>
      <c r="M79" s="193"/>
      <c r="N79" s="193"/>
      <c r="O79" s="194"/>
      <c r="P79" s="194"/>
      <c r="Q79" s="194"/>
      <c r="R79" s="195"/>
      <c r="S79" s="195"/>
      <c r="T79" s="233" t="s">
        <v>1625</v>
      </c>
      <c r="U79" s="242"/>
      <c r="V79" s="227"/>
    </row>
    <row r="80" spans="1:22" s="4" customFormat="1" ht="3.95" customHeight="1" x14ac:dyDescent="0.2">
      <c r="A80" s="224"/>
      <c r="B80" s="227"/>
      <c r="C80" s="192"/>
      <c r="D80" s="227"/>
      <c r="E80" s="193"/>
      <c r="F80" s="193"/>
      <c r="G80" s="193"/>
      <c r="H80" s="193"/>
      <c r="I80" s="193"/>
      <c r="J80" s="193"/>
      <c r="K80" s="227"/>
      <c r="L80" s="193"/>
      <c r="M80" s="193"/>
      <c r="N80" s="193"/>
      <c r="O80" s="193"/>
      <c r="P80" s="193"/>
      <c r="Q80" s="193"/>
      <c r="R80" s="195"/>
      <c r="S80" s="195"/>
      <c r="T80" s="233"/>
      <c r="U80" s="330"/>
      <c r="V80" s="227"/>
    </row>
    <row r="81" spans="1:256" s="4" customFormat="1" ht="12" customHeight="1" x14ac:dyDescent="0.2">
      <c r="A81" s="224"/>
      <c r="B81" s="227"/>
      <c r="C81" s="192" t="s">
        <v>1523</v>
      </c>
      <c r="D81" s="227"/>
      <c r="E81" s="236" t="s">
        <v>2520</v>
      </c>
      <c r="F81" s="193"/>
      <c r="G81" s="193"/>
      <c r="H81" s="236" t="s">
        <v>212</v>
      </c>
      <c r="I81" s="193"/>
      <c r="J81" s="193"/>
      <c r="K81" s="234"/>
      <c r="L81" s="194"/>
      <c r="M81" s="194"/>
      <c r="N81" s="194"/>
      <c r="O81" s="194"/>
      <c r="P81" s="194"/>
      <c r="Q81" s="194"/>
      <c r="R81" s="195"/>
      <c r="S81" s="195"/>
      <c r="T81" s="233" t="s">
        <v>1625</v>
      </c>
      <c r="U81" s="336">
        <v>33433</v>
      </c>
      <c r="V81" s="227"/>
    </row>
    <row r="82" spans="1:256" s="4" customFormat="1" ht="3.95" customHeight="1" x14ac:dyDescent="0.2">
      <c r="A82" s="224"/>
      <c r="B82" s="293"/>
      <c r="C82" s="320"/>
      <c r="D82" s="293"/>
      <c r="E82" s="321"/>
      <c r="F82" s="321"/>
      <c r="G82" s="321"/>
      <c r="H82" s="321"/>
      <c r="I82" s="321"/>
      <c r="J82" s="321"/>
      <c r="K82" s="293"/>
      <c r="L82" s="321"/>
      <c r="M82" s="321"/>
      <c r="N82" s="321"/>
      <c r="O82" s="321"/>
      <c r="P82" s="321"/>
      <c r="Q82" s="321"/>
      <c r="R82" s="322"/>
      <c r="S82" s="322"/>
      <c r="T82" s="323"/>
      <c r="U82" s="332"/>
      <c r="V82" s="293"/>
    </row>
    <row r="83" spans="1:256" s="4" customFormat="1" ht="3.95" customHeight="1" x14ac:dyDescent="0.2">
      <c r="A83" s="224"/>
      <c r="B83" s="302"/>
      <c r="C83" s="324"/>
      <c r="D83" s="302"/>
      <c r="E83" s="325"/>
      <c r="F83" s="325"/>
      <c r="G83" s="325"/>
      <c r="H83" s="325"/>
      <c r="I83" s="325"/>
      <c r="J83" s="325"/>
      <c r="K83" s="326"/>
      <c r="L83" s="325"/>
      <c r="M83" s="325"/>
      <c r="N83" s="325"/>
      <c r="O83" s="325"/>
      <c r="P83" s="325"/>
      <c r="Q83" s="325"/>
      <c r="R83" s="327"/>
      <c r="S83" s="327"/>
      <c r="T83" s="328"/>
      <c r="U83" s="331"/>
      <c r="V83" s="302"/>
    </row>
    <row r="84" spans="1:256" s="4" customFormat="1" ht="12" customHeight="1" x14ac:dyDescent="0.2">
      <c r="A84" s="224"/>
      <c r="B84" s="227"/>
      <c r="C84" s="319"/>
      <c r="D84" s="227"/>
      <c r="E84" s="194" t="s">
        <v>1595</v>
      </c>
      <c r="F84" s="194"/>
      <c r="G84" s="194"/>
      <c r="H84" s="194" t="s">
        <v>2418</v>
      </c>
      <c r="I84" s="194"/>
      <c r="J84" s="194"/>
      <c r="K84" s="234"/>
      <c r="L84" s="194"/>
      <c r="M84" s="194"/>
      <c r="N84" s="194"/>
      <c r="O84" s="194"/>
      <c r="P84" s="194"/>
      <c r="Q84" s="194"/>
      <c r="R84" s="195"/>
      <c r="S84" s="195"/>
      <c r="T84" s="233"/>
      <c r="U84" s="337" t="s">
        <v>1476</v>
      </c>
      <c r="V84" s="227"/>
    </row>
    <row r="85" spans="1:256" s="4" customFormat="1" ht="3.95" customHeight="1" x14ac:dyDescent="0.2">
      <c r="A85" s="224"/>
      <c r="B85" s="227"/>
      <c r="C85" s="319"/>
      <c r="D85" s="227"/>
      <c r="E85" s="194"/>
      <c r="F85" s="194"/>
      <c r="G85" s="194"/>
      <c r="H85" s="194"/>
      <c r="I85" s="194"/>
      <c r="J85" s="194"/>
      <c r="K85" s="234"/>
      <c r="L85" s="194"/>
      <c r="M85" s="194"/>
      <c r="N85" s="194"/>
      <c r="O85" s="194"/>
      <c r="P85" s="194"/>
      <c r="Q85" s="194"/>
      <c r="R85" s="195"/>
      <c r="S85" s="195"/>
      <c r="T85" s="233"/>
      <c r="U85" s="338"/>
      <c r="V85" s="227"/>
    </row>
    <row r="86" spans="1:256" s="4" customFormat="1" ht="12" customHeight="1" x14ac:dyDescent="0.2">
      <c r="A86" s="224"/>
      <c r="B86" s="227"/>
      <c r="C86" s="192" t="s">
        <v>1758</v>
      </c>
      <c r="D86" s="227"/>
      <c r="E86" s="236" t="s">
        <v>1953</v>
      </c>
      <c r="F86" s="193"/>
      <c r="G86" s="193"/>
      <c r="H86" s="236" t="s">
        <v>995</v>
      </c>
      <c r="I86" s="193"/>
      <c r="J86" s="193"/>
      <c r="K86" s="234"/>
      <c r="L86" s="194"/>
      <c r="M86" s="194"/>
      <c r="N86" s="194"/>
      <c r="O86" s="194"/>
      <c r="P86" s="194"/>
      <c r="Q86" s="194"/>
      <c r="R86" s="195"/>
      <c r="S86" s="195"/>
      <c r="T86" s="233" t="s">
        <v>1625</v>
      </c>
      <c r="U86" s="242">
        <v>0</v>
      </c>
      <c r="V86" s="227"/>
    </row>
    <row r="87" spans="1:256" s="4" customFormat="1" ht="3.95" customHeight="1" x14ac:dyDescent="0.2">
      <c r="A87" s="224"/>
      <c r="B87" s="227"/>
      <c r="C87" s="192"/>
      <c r="D87" s="227"/>
      <c r="E87" s="193"/>
      <c r="F87" s="193"/>
      <c r="G87" s="193"/>
      <c r="H87" s="193"/>
      <c r="I87" s="193"/>
      <c r="J87" s="193"/>
      <c r="K87" s="227"/>
      <c r="L87" s="193"/>
      <c r="M87" s="193"/>
      <c r="N87" s="193"/>
      <c r="O87" s="193"/>
      <c r="P87" s="193"/>
      <c r="Q87" s="193"/>
      <c r="R87" s="195"/>
      <c r="S87" s="195"/>
      <c r="T87" s="233"/>
      <c r="U87" s="330"/>
      <c r="V87" s="227"/>
    </row>
    <row r="88" spans="1:256" s="4" customFormat="1" ht="12" customHeight="1" x14ac:dyDescent="0.2">
      <c r="A88" s="224"/>
      <c r="B88" s="227"/>
      <c r="C88" s="197" t="s">
        <v>1592</v>
      </c>
      <c r="D88" s="227"/>
      <c r="E88" s="314" t="s">
        <v>2374</v>
      </c>
      <c r="F88" s="193"/>
      <c r="G88" s="193"/>
      <c r="H88" s="314" t="s">
        <v>2690</v>
      </c>
      <c r="I88" s="193"/>
      <c r="J88" s="193"/>
      <c r="K88" s="234"/>
      <c r="L88" s="194"/>
      <c r="M88" s="194"/>
      <c r="N88" s="194"/>
      <c r="O88" s="194"/>
      <c r="P88" s="194"/>
      <c r="Q88" s="194"/>
      <c r="R88" s="195"/>
      <c r="S88" s="195"/>
      <c r="T88" s="233" t="s">
        <v>1625</v>
      </c>
      <c r="U88" s="242"/>
      <c r="V88" s="227"/>
    </row>
    <row r="89" spans="1:256" s="4" customFormat="1" ht="12" customHeight="1" x14ac:dyDescent="0.2">
      <c r="A89" s="224"/>
      <c r="B89" s="227"/>
      <c r="C89" s="192" t="s">
        <v>1593</v>
      </c>
      <c r="D89" s="227"/>
      <c r="E89" s="314" t="s">
        <v>2673</v>
      </c>
      <c r="F89" s="193"/>
      <c r="G89" s="193"/>
      <c r="H89" s="314" t="s">
        <v>2673</v>
      </c>
      <c r="I89" s="193"/>
      <c r="J89" s="193"/>
      <c r="K89" s="110"/>
      <c r="L89" s="193" t="s">
        <v>247</v>
      </c>
      <c r="M89" s="193"/>
      <c r="N89" s="193"/>
      <c r="O89" s="194"/>
      <c r="P89" s="194"/>
      <c r="Q89" s="194"/>
      <c r="R89" s="195"/>
      <c r="S89" s="195"/>
      <c r="T89" s="233" t="s">
        <v>1625</v>
      </c>
      <c r="U89" s="242"/>
      <c r="V89" s="227"/>
    </row>
    <row r="90" spans="1:256" s="4" customFormat="1" ht="3.95" customHeight="1" x14ac:dyDescent="0.2">
      <c r="A90" s="224"/>
      <c r="B90" s="227"/>
      <c r="C90" s="192"/>
      <c r="D90" s="227"/>
      <c r="E90" s="193"/>
      <c r="F90" s="193"/>
      <c r="G90" s="193"/>
      <c r="H90" s="193"/>
      <c r="I90" s="193"/>
      <c r="J90" s="193"/>
      <c r="K90" s="227"/>
      <c r="L90" s="193"/>
      <c r="M90" s="193"/>
      <c r="N90" s="193"/>
      <c r="O90" s="193"/>
      <c r="P90" s="193"/>
      <c r="Q90" s="193"/>
      <c r="R90" s="195"/>
      <c r="S90" s="195"/>
      <c r="T90" s="233"/>
      <c r="U90" s="330"/>
      <c r="V90" s="227"/>
    </row>
    <row r="91" spans="1:256" s="4" customFormat="1" ht="12" customHeight="1" x14ac:dyDescent="0.2">
      <c r="A91" s="224"/>
      <c r="B91" s="227"/>
      <c r="C91" s="192" t="s">
        <v>1594</v>
      </c>
      <c r="D91" s="227"/>
      <c r="E91" s="236" t="s">
        <v>2658</v>
      </c>
      <c r="F91" s="193"/>
      <c r="G91" s="193"/>
      <c r="H91" s="236" t="s">
        <v>2692</v>
      </c>
      <c r="I91" s="193"/>
      <c r="J91" s="193"/>
      <c r="K91" s="234"/>
      <c r="L91" s="194"/>
      <c r="M91" s="194"/>
      <c r="N91" s="194"/>
      <c r="O91" s="194"/>
      <c r="P91" s="194"/>
      <c r="Q91" s="194"/>
      <c r="R91" s="195"/>
      <c r="S91" s="195"/>
      <c r="T91" s="233" t="s">
        <v>1625</v>
      </c>
      <c r="U91" s="335">
        <v>0</v>
      </c>
      <c r="V91" s="227"/>
    </row>
    <row r="92" spans="1:256" s="4" customFormat="1" ht="7.5" customHeight="1" x14ac:dyDescent="0.2">
      <c r="A92" s="224"/>
      <c r="B92" s="227"/>
      <c r="C92" s="192"/>
      <c r="D92" s="227"/>
      <c r="E92" s="236"/>
      <c r="F92" s="193"/>
      <c r="G92" s="193"/>
      <c r="H92" s="236"/>
      <c r="I92" s="193"/>
      <c r="J92" s="193"/>
      <c r="K92" s="234"/>
      <c r="L92" s="194"/>
      <c r="M92" s="194"/>
      <c r="N92" s="194"/>
      <c r="O92" s="194"/>
      <c r="P92" s="194"/>
      <c r="Q92" s="194"/>
      <c r="R92" s="195"/>
      <c r="S92" s="195"/>
      <c r="T92" s="233"/>
      <c r="U92" s="194"/>
      <c r="V92" s="227"/>
    </row>
    <row r="93" spans="1:256" s="4" customFormat="1" ht="3" customHeight="1" x14ac:dyDescent="0.2">
      <c r="A93" s="224"/>
      <c r="B93" s="326"/>
      <c r="C93" s="326"/>
      <c r="D93" s="326"/>
      <c r="E93" s="326"/>
      <c r="F93" s="326"/>
      <c r="G93" s="326"/>
      <c r="H93" s="326"/>
      <c r="I93" s="326"/>
      <c r="J93" s="326"/>
      <c r="K93" s="326"/>
      <c r="L93" s="326"/>
      <c r="M93" s="326"/>
      <c r="N93" s="326"/>
      <c r="O93" s="326"/>
      <c r="P93" s="326"/>
      <c r="Q93" s="326"/>
      <c r="R93" s="326"/>
      <c r="S93" s="326"/>
      <c r="T93" s="326"/>
      <c r="U93" s="326"/>
      <c r="V93" s="326"/>
      <c r="X93" s="326"/>
      <c r="Y93" s="326"/>
      <c r="Z93" s="326"/>
      <c r="AA93" s="326"/>
      <c r="AB93" s="326"/>
      <c r="AC93" s="326"/>
      <c r="AD93" s="326"/>
      <c r="AE93" s="326"/>
      <c r="AF93" s="326"/>
      <c r="AG93" s="326"/>
      <c r="AH93" s="326"/>
      <c r="AI93" s="326"/>
      <c r="AJ93" s="326"/>
      <c r="AK93" s="326"/>
      <c r="AL93" s="326"/>
      <c r="AM93" s="326"/>
      <c r="AN93" s="326"/>
      <c r="AO93" s="326"/>
      <c r="AP93" s="326"/>
      <c r="AQ93" s="326"/>
      <c r="AR93" s="326"/>
      <c r="AS93" s="326"/>
      <c r="AT93" s="326"/>
      <c r="AU93" s="326"/>
      <c r="AV93" s="326"/>
      <c r="AW93" s="326"/>
      <c r="AX93" s="326"/>
      <c r="AY93" s="326"/>
      <c r="AZ93" s="326"/>
      <c r="BA93" s="326"/>
      <c r="BB93" s="326"/>
      <c r="BC93" s="326"/>
      <c r="BD93" s="326"/>
      <c r="BE93" s="326"/>
      <c r="BF93" s="326"/>
      <c r="BG93" s="326"/>
      <c r="BH93" s="326"/>
      <c r="BI93" s="326"/>
      <c r="BJ93" s="326"/>
      <c r="BK93" s="326"/>
      <c r="BL93" s="326"/>
      <c r="BM93" s="326"/>
      <c r="BN93" s="326"/>
      <c r="BO93" s="326"/>
      <c r="BP93" s="326"/>
      <c r="BQ93" s="326"/>
      <c r="BR93" s="326"/>
      <c r="BS93" s="326"/>
      <c r="BT93" s="326"/>
      <c r="BU93" s="326"/>
      <c r="BV93" s="326"/>
      <c r="BW93" s="326"/>
      <c r="BX93" s="326"/>
      <c r="BY93" s="326"/>
      <c r="BZ93" s="326"/>
      <c r="CA93" s="326"/>
      <c r="CB93" s="326"/>
      <c r="CC93" s="326"/>
      <c r="CD93" s="326"/>
      <c r="CE93" s="326"/>
      <c r="CF93" s="326"/>
      <c r="CG93" s="326"/>
      <c r="CH93" s="326"/>
      <c r="CI93" s="326"/>
      <c r="CJ93" s="326"/>
      <c r="CK93" s="326"/>
      <c r="CL93" s="326"/>
      <c r="CM93" s="326"/>
      <c r="CN93" s="326"/>
      <c r="CO93" s="326"/>
      <c r="CP93" s="326"/>
      <c r="CQ93" s="326"/>
      <c r="CR93" s="326"/>
      <c r="CS93" s="326"/>
      <c r="CT93" s="326"/>
      <c r="CU93" s="326"/>
      <c r="CV93" s="326"/>
      <c r="CW93" s="326"/>
      <c r="CX93" s="326"/>
      <c r="CY93" s="326"/>
      <c r="CZ93" s="326"/>
      <c r="DA93" s="326"/>
      <c r="DB93" s="326"/>
      <c r="DC93" s="326"/>
      <c r="DD93" s="326"/>
      <c r="DE93" s="326"/>
      <c r="DF93" s="326"/>
      <c r="DG93" s="326"/>
      <c r="DH93" s="326"/>
      <c r="DI93" s="326"/>
      <c r="DJ93" s="326"/>
      <c r="DK93" s="326"/>
      <c r="DL93" s="326"/>
      <c r="DM93" s="326"/>
      <c r="DN93" s="326"/>
      <c r="DO93" s="326"/>
      <c r="DP93" s="326"/>
      <c r="DQ93" s="326"/>
      <c r="DR93" s="326"/>
      <c r="DS93" s="326"/>
      <c r="DT93" s="326"/>
      <c r="DU93" s="326"/>
      <c r="DV93" s="326"/>
      <c r="DW93" s="326"/>
      <c r="DX93" s="326"/>
      <c r="DY93" s="326"/>
      <c r="DZ93" s="326"/>
      <c r="EA93" s="326"/>
      <c r="EB93" s="326"/>
      <c r="EC93" s="326"/>
      <c r="ED93" s="326"/>
      <c r="EE93" s="326"/>
      <c r="EF93" s="326"/>
      <c r="EG93" s="326"/>
      <c r="EH93" s="326"/>
      <c r="EI93" s="326"/>
      <c r="EJ93" s="326"/>
      <c r="EK93" s="326"/>
      <c r="EL93" s="326"/>
      <c r="EM93" s="326"/>
      <c r="EN93" s="326"/>
      <c r="EO93" s="326"/>
      <c r="EP93" s="326"/>
      <c r="EQ93" s="326"/>
      <c r="ER93" s="326"/>
      <c r="ES93" s="326"/>
      <c r="ET93" s="326"/>
      <c r="EU93" s="326"/>
      <c r="EV93" s="326"/>
      <c r="EW93" s="326"/>
      <c r="EX93" s="326"/>
      <c r="EY93" s="326"/>
      <c r="EZ93" s="326"/>
      <c r="FA93" s="326"/>
      <c r="FB93" s="326"/>
      <c r="FC93" s="326"/>
      <c r="FD93" s="326"/>
      <c r="FE93" s="326"/>
      <c r="FF93" s="326"/>
      <c r="FG93" s="326"/>
      <c r="FH93" s="326"/>
      <c r="FI93" s="326"/>
      <c r="FJ93" s="326"/>
      <c r="FK93" s="326"/>
      <c r="FL93" s="326"/>
      <c r="FM93" s="326"/>
      <c r="FN93" s="326"/>
      <c r="FO93" s="326"/>
      <c r="FP93" s="326"/>
      <c r="FQ93" s="326"/>
      <c r="FR93" s="326"/>
      <c r="FS93" s="326"/>
      <c r="FT93" s="326"/>
      <c r="FU93" s="326"/>
      <c r="FV93" s="326"/>
      <c r="FW93" s="326"/>
      <c r="FX93" s="326"/>
      <c r="FY93" s="326"/>
      <c r="FZ93" s="326"/>
      <c r="GA93" s="326"/>
      <c r="GB93" s="326"/>
      <c r="GC93" s="326"/>
      <c r="GD93" s="326"/>
      <c r="GE93" s="326"/>
      <c r="GF93" s="326"/>
      <c r="GG93" s="326"/>
      <c r="GH93" s="326"/>
      <c r="GI93" s="326"/>
      <c r="GJ93" s="326"/>
      <c r="GK93" s="326"/>
      <c r="GL93" s="326"/>
      <c r="GM93" s="326"/>
      <c r="GN93" s="326"/>
      <c r="GO93" s="326"/>
      <c r="GP93" s="326"/>
      <c r="GQ93" s="326"/>
      <c r="GR93" s="326"/>
      <c r="GS93" s="326"/>
      <c r="GT93" s="326"/>
      <c r="GU93" s="326"/>
      <c r="GV93" s="326"/>
      <c r="GW93" s="326"/>
      <c r="GX93" s="326"/>
      <c r="GY93" s="326"/>
      <c r="GZ93" s="326"/>
      <c r="HA93" s="326"/>
      <c r="HB93" s="326"/>
      <c r="HC93" s="326"/>
      <c r="HD93" s="326"/>
      <c r="HE93" s="326"/>
      <c r="HF93" s="326"/>
      <c r="HG93" s="326"/>
      <c r="HH93" s="326"/>
      <c r="HI93" s="326"/>
      <c r="HJ93" s="326"/>
      <c r="HK93" s="326"/>
      <c r="HL93" s="326"/>
      <c r="HM93" s="326"/>
      <c r="HN93" s="326"/>
      <c r="HO93" s="326"/>
      <c r="HP93" s="326"/>
      <c r="HQ93" s="326"/>
      <c r="HR93" s="326"/>
      <c r="HS93" s="326"/>
      <c r="HT93" s="326"/>
      <c r="HU93" s="326"/>
      <c r="HV93" s="326"/>
      <c r="HW93" s="326"/>
      <c r="HX93" s="326"/>
      <c r="HY93" s="326"/>
      <c r="HZ93" s="326"/>
      <c r="IA93" s="326"/>
      <c r="IB93" s="326"/>
      <c r="IC93" s="326"/>
      <c r="ID93" s="326"/>
      <c r="IE93" s="326"/>
      <c r="IF93" s="326"/>
      <c r="IG93" s="326"/>
      <c r="IH93" s="326"/>
      <c r="II93" s="326"/>
      <c r="IJ93" s="326"/>
      <c r="IK93" s="326"/>
      <c r="IL93" s="326"/>
      <c r="IM93" s="326"/>
      <c r="IN93" s="326"/>
      <c r="IO93" s="326"/>
      <c r="IP93" s="326"/>
      <c r="IQ93" s="326"/>
      <c r="IR93" s="326"/>
      <c r="IS93" s="326"/>
      <c r="IT93" s="326"/>
      <c r="IU93" s="326"/>
      <c r="IV93" s="326"/>
    </row>
    <row r="94" spans="1:256" s="4" customFormat="1" ht="6" customHeight="1" x14ac:dyDescent="0.2">
      <c r="A94" s="224"/>
      <c r="B94" s="234"/>
      <c r="C94" s="234"/>
      <c r="D94" s="234"/>
      <c r="E94" s="234"/>
      <c r="F94" s="234"/>
      <c r="G94" s="234"/>
      <c r="H94" s="234"/>
      <c r="I94" s="234"/>
      <c r="J94" s="234"/>
      <c r="K94" s="234"/>
      <c r="L94" s="234"/>
      <c r="M94" s="234"/>
      <c r="N94" s="234"/>
      <c r="O94" s="234"/>
      <c r="P94" s="234"/>
      <c r="Q94" s="1093"/>
      <c r="R94" s="234"/>
      <c r="S94" s="234"/>
      <c r="T94" s="234"/>
      <c r="U94" s="1093"/>
      <c r="V94" s="234"/>
      <c r="X94" s="234"/>
      <c r="Y94" s="234"/>
      <c r="Z94" s="234"/>
      <c r="AA94" s="234"/>
      <c r="AB94" s="234"/>
      <c r="AC94" s="234"/>
      <c r="AD94" s="234"/>
      <c r="AE94" s="234"/>
      <c r="AF94" s="234"/>
      <c r="AG94" s="234"/>
      <c r="AH94" s="234"/>
      <c r="AI94" s="234"/>
      <c r="AJ94" s="234"/>
      <c r="AK94" s="234"/>
      <c r="AL94" s="234"/>
      <c r="AM94" s="234"/>
      <c r="AN94" s="234"/>
      <c r="AO94" s="234"/>
      <c r="AP94" s="234"/>
      <c r="AQ94" s="234"/>
      <c r="AR94" s="234"/>
      <c r="AS94" s="234"/>
      <c r="AT94" s="234"/>
      <c r="AU94" s="234"/>
      <c r="AV94" s="234"/>
      <c r="AW94" s="234"/>
      <c r="AX94" s="234"/>
      <c r="AY94" s="234"/>
      <c r="AZ94" s="234"/>
      <c r="BA94" s="234"/>
      <c r="BB94" s="234"/>
      <c r="BC94" s="234"/>
      <c r="BD94" s="234"/>
      <c r="BE94" s="234"/>
      <c r="BF94" s="234"/>
      <c r="BG94" s="234"/>
      <c r="BH94" s="234"/>
      <c r="BI94" s="234"/>
      <c r="BJ94" s="234"/>
      <c r="BK94" s="234"/>
      <c r="BL94" s="234"/>
      <c r="BM94" s="234"/>
      <c r="BN94" s="234"/>
      <c r="BO94" s="234"/>
      <c r="BP94" s="234"/>
      <c r="BQ94" s="234"/>
      <c r="BR94" s="234"/>
      <c r="BS94" s="234"/>
      <c r="BT94" s="234"/>
      <c r="BU94" s="234"/>
      <c r="BV94" s="234"/>
      <c r="BW94" s="234"/>
      <c r="BX94" s="234"/>
      <c r="BY94" s="234"/>
      <c r="BZ94" s="234"/>
      <c r="CA94" s="234"/>
      <c r="CB94" s="234"/>
      <c r="CC94" s="234"/>
      <c r="CD94" s="234"/>
      <c r="CE94" s="234"/>
      <c r="CF94" s="234"/>
      <c r="CG94" s="234"/>
      <c r="CH94" s="234"/>
      <c r="CI94" s="234"/>
      <c r="CJ94" s="234"/>
      <c r="CK94" s="234"/>
      <c r="CL94" s="234"/>
      <c r="CM94" s="234"/>
      <c r="CN94" s="234"/>
      <c r="CO94" s="234"/>
      <c r="CP94" s="234"/>
      <c r="CQ94" s="234"/>
      <c r="CR94" s="234"/>
      <c r="CS94" s="234"/>
      <c r="CT94" s="234"/>
      <c r="CU94" s="234"/>
      <c r="CV94" s="234"/>
      <c r="CW94" s="234"/>
      <c r="CX94" s="234"/>
      <c r="CY94" s="234"/>
      <c r="CZ94" s="234"/>
      <c r="DA94" s="234"/>
      <c r="DB94" s="234"/>
      <c r="DC94" s="234"/>
      <c r="DD94" s="234"/>
      <c r="DE94" s="234"/>
      <c r="DF94" s="234"/>
      <c r="DG94" s="234"/>
      <c r="DH94" s="234"/>
      <c r="DI94" s="234"/>
      <c r="DJ94" s="234"/>
      <c r="DK94" s="234"/>
      <c r="DL94" s="234"/>
      <c r="DM94" s="234"/>
      <c r="DN94" s="234"/>
      <c r="DO94" s="234"/>
      <c r="DP94" s="234"/>
      <c r="DQ94" s="234"/>
      <c r="DR94" s="234"/>
      <c r="DS94" s="234"/>
      <c r="DT94" s="234"/>
      <c r="DU94" s="234"/>
      <c r="DV94" s="234"/>
      <c r="DW94" s="234"/>
      <c r="DX94" s="234"/>
      <c r="DY94" s="234"/>
      <c r="DZ94" s="234"/>
      <c r="EA94" s="234"/>
      <c r="EB94" s="234"/>
      <c r="EC94" s="234"/>
      <c r="ED94" s="234"/>
      <c r="EE94" s="234"/>
      <c r="EF94" s="234"/>
      <c r="EG94" s="234"/>
      <c r="EH94" s="234"/>
      <c r="EI94" s="234"/>
      <c r="EJ94" s="234"/>
      <c r="EK94" s="234"/>
      <c r="EL94" s="234"/>
      <c r="EM94" s="234"/>
      <c r="EN94" s="234"/>
      <c r="EO94" s="234"/>
      <c r="EP94" s="234"/>
      <c r="EQ94" s="234"/>
      <c r="ER94" s="234"/>
      <c r="ES94" s="234"/>
      <c r="ET94" s="234"/>
      <c r="EU94" s="234"/>
      <c r="EV94" s="234"/>
      <c r="EW94" s="234"/>
      <c r="EX94" s="234"/>
      <c r="EY94" s="234"/>
      <c r="EZ94" s="234"/>
      <c r="FA94" s="234"/>
      <c r="FB94" s="234"/>
      <c r="FC94" s="234"/>
      <c r="FD94" s="234"/>
      <c r="FE94" s="234"/>
      <c r="FF94" s="234"/>
      <c r="FG94" s="234"/>
      <c r="FH94" s="234"/>
      <c r="FI94" s="234"/>
      <c r="FJ94" s="234"/>
      <c r="FK94" s="234"/>
      <c r="FL94" s="234"/>
      <c r="FM94" s="234"/>
      <c r="FN94" s="234"/>
      <c r="FO94" s="234"/>
      <c r="FP94" s="234"/>
      <c r="FQ94" s="234"/>
      <c r="FR94" s="234"/>
      <c r="FS94" s="234"/>
      <c r="FT94" s="234"/>
      <c r="FU94" s="234"/>
      <c r="FV94" s="234"/>
      <c r="FW94" s="234"/>
      <c r="FX94" s="234"/>
      <c r="FY94" s="234"/>
      <c r="FZ94" s="234"/>
      <c r="GA94" s="234"/>
      <c r="GB94" s="234"/>
      <c r="GC94" s="234"/>
      <c r="GD94" s="234"/>
      <c r="GE94" s="234"/>
      <c r="GF94" s="234"/>
      <c r="GG94" s="234"/>
      <c r="GH94" s="234"/>
      <c r="GI94" s="234"/>
      <c r="GJ94" s="234"/>
      <c r="GK94" s="234"/>
      <c r="GL94" s="234"/>
      <c r="GM94" s="234"/>
      <c r="GN94" s="234"/>
      <c r="GO94" s="234"/>
      <c r="GP94" s="234"/>
      <c r="GQ94" s="234"/>
      <c r="GR94" s="234"/>
      <c r="GS94" s="234"/>
      <c r="GT94" s="234"/>
      <c r="GU94" s="234"/>
      <c r="GV94" s="234"/>
      <c r="GW94" s="234"/>
      <c r="GX94" s="234"/>
      <c r="GY94" s="234"/>
      <c r="GZ94" s="234"/>
      <c r="HA94" s="234"/>
      <c r="HB94" s="234"/>
      <c r="HC94" s="234"/>
      <c r="HD94" s="234"/>
      <c r="HE94" s="234"/>
      <c r="HF94" s="234"/>
      <c r="HG94" s="234"/>
      <c r="HH94" s="234"/>
      <c r="HI94" s="234"/>
      <c r="HJ94" s="234"/>
      <c r="HK94" s="234"/>
      <c r="HL94" s="234"/>
      <c r="HM94" s="234"/>
      <c r="HN94" s="234"/>
      <c r="HO94" s="234"/>
      <c r="HP94" s="234"/>
      <c r="HQ94" s="234"/>
      <c r="HR94" s="234"/>
      <c r="HS94" s="234"/>
      <c r="HT94" s="234"/>
      <c r="HU94" s="234"/>
      <c r="HV94" s="234"/>
      <c r="HW94" s="234"/>
      <c r="HX94" s="234"/>
      <c r="HY94" s="234"/>
      <c r="HZ94" s="234"/>
      <c r="IA94" s="234"/>
      <c r="IB94" s="234"/>
      <c r="IC94" s="234"/>
      <c r="ID94" s="234"/>
      <c r="IE94" s="234"/>
      <c r="IF94" s="234"/>
      <c r="IG94" s="234"/>
      <c r="IH94" s="234"/>
      <c r="II94" s="234"/>
      <c r="IJ94" s="234"/>
      <c r="IK94" s="234"/>
      <c r="IL94" s="234"/>
      <c r="IM94" s="234"/>
      <c r="IN94" s="234"/>
      <c r="IO94" s="234"/>
      <c r="IP94" s="234"/>
      <c r="IQ94" s="234"/>
      <c r="IR94" s="234"/>
      <c r="IS94" s="234"/>
      <c r="IT94" s="234"/>
      <c r="IU94" s="234"/>
      <c r="IV94" s="234"/>
    </row>
    <row r="95" spans="1:256" s="4" customFormat="1" ht="13.5" customHeight="1" x14ac:dyDescent="0.2">
      <c r="A95" s="224"/>
      <c r="B95" s="227"/>
      <c r="C95" s="1073"/>
      <c r="D95" s="993"/>
      <c r="E95" s="995" t="s">
        <v>1086</v>
      </c>
      <c r="F95" s="993"/>
      <c r="G95" s="993"/>
      <c r="H95" s="993"/>
      <c r="I95" s="993"/>
      <c r="J95" s="993"/>
      <c r="K95" s="993"/>
      <c r="L95" s="993"/>
      <c r="M95" s="993"/>
      <c r="N95" s="993"/>
      <c r="O95" s="993"/>
      <c r="P95" s="993"/>
      <c r="Q95" s="993"/>
      <c r="R95" s="1130"/>
      <c r="S95" s="233"/>
      <c r="T95" s="233"/>
      <c r="U95" s="337" t="s">
        <v>1476</v>
      </c>
      <c r="V95" s="227"/>
    </row>
    <row r="96" spans="1:256" s="4" customFormat="1" ht="12.75" customHeight="1" x14ac:dyDescent="0.2">
      <c r="A96" s="224"/>
      <c r="B96" s="227"/>
      <c r="C96" s="1073" t="s">
        <v>454</v>
      </c>
      <c r="D96" s="993"/>
      <c r="E96" s="995" t="s">
        <v>380</v>
      </c>
      <c r="F96" s="995"/>
      <c r="G96" s="995"/>
      <c r="H96" s="995"/>
      <c r="I96" s="995"/>
      <c r="J96" s="995"/>
      <c r="K96" s="993"/>
      <c r="L96" s="995"/>
      <c r="M96" s="995"/>
      <c r="N96" s="995"/>
      <c r="O96" s="995"/>
      <c r="P96" s="995"/>
      <c r="Q96" s="995"/>
      <c r="R96" s="999"/>
      <c r="S96" s="195"/>
      <c r="T96" s="233" t="s">
        <v>1625</v>
      </c>
      <c r="U96" s="1128"/>
      <c r="V96" s="227"/>
    </row>
    <row r="97" spans="1:22" s="4" customFormat="1" ht="5.25" customHeight="1" x14ac:dyDescent="0.2">
      <c r="A97" s="224"/>
      <c r="B97" s="227"/>
      <c r="C97" s="1073"/>
      <c r="D97" s="993"/>
      <c r="E97" s="995"/>
      <c r="F97" s="995"/>
      <c r="G97" s="995"/>
      <c r="H97" s="995"/>
      <c r="I97" s="995"/>
      <c r="J97" s="995"/>
      <c r="K97" s="993"/>
      <c r="L97" s="995"/>
      <c r="M97" s="995"/>
      <c r="N97" s="995"/>
      <c r="O97" s="995"/>
      <c r="P97" s="995"/>
      <c r="Q97" s="995"/>
      <c r="R97" s="999"/>
      <c r="S97" s="195"/>
      <c r="T97" s="233"/>
      <c r="U97" s="999"/>
      <c r="V97" s="227"/>
    </row>
    <row r="98" spans="1:22" s="4" customFormat="1" ht="12.75" customHeight="1" x14ac:dyDescent="0.2">
      <c r="A98" s="224"/>
      <c r="B98" s="227"/>
      <c r="C98" s="1073"/>
      <c r="D98" s="993"/>
      <c r="E98" s="995" t="s">
        <v>2249</v>
      </c>
      <c r="F98" s="993"/>
      <c r="G98" s="993"/>
      <c r="H98" s="993"/>
      <c r="I98" s="993"/>
      <c r="J98" s="993"/>
      <c r="K98" s="993"/>
      <c r="L98" s="993"/>
      <c r="M98" s="993"/>
      <c r="N98" s="993"/>
      <c r="O98" s="993"/>
      <c r="P98" s="993"/>
      <c r="Q98" s="993"/>
      <c r="R98" s="1130"/>
      <c r="S98" s="233"/>
      <c r="T98" s="233"/>
      <c r="U98" s="337" t="s">
        <v>1476</v>
      </c>
      <c r="V98" s="227"/>
    </row>
    <row r="99" spans="1:22" s="4" customFormat="1" ht="12.75" customHeight="1" x14ac:dyDescent="0.2">
      <c r="A99" s="224"/>
      <c r="B99" s="227"/>
      <c r="C99" s="1073" t="s">
        <v>2248</v>
      </c>
      <c r="D99" s="993"/>
      <c r="E99" s="995" t="s">
        <v>380</v>
      </c>
      <c r="F99" s="995"/>
      <c r="G99" s="995"/>
      <c r="H99" s="995"/>
      <c r="I99" s="995"/>
      <c r="J99" s="995"/>
      <c r="K99" s="993"/>
      <c r="L99" s="995"/>
      <c r="M99" s="995"/>
      <c r="N99" s="995"/>
      <c r="O99" s="995"/>
      <c r="P99" s="995"/>
      <c r="Q99" s="995"/>
      <c r="R99" s="999"/>
      <c r="S99" s="195"/>
      <c r="T99" s="233" t="s">
        <v>1625</v>
      </c>
      <c r="U99" s="1128"/>
      <c r="V99" s="227"/>
    </row>
    <row r="100" spans="1:22" s="4" customFormat="1" ht="10.5" customHeight="1" x14ac:dyDescent="0.2">
      <c r="A100" s="224"/>
      <c r="B100" s="227"/>
      <c r="C100" s="1089"/>
      <c r="D100" s="877"/>
      <c r="E100" s="878"/>
      <c r="F100" s="878"/>
      <c r="G100" s="878"/>
      <c r="H100" s="878"/>
      <c r="I100" s="878"/>
      <c r="J100" s="878"/>
      <c r="K100" s="877"/>
      <c r="L100" s="878"/>
      <c r="M100" s="878"/>
      <c r="N100" s="878"/>
      <c r="O100" s="878"/>
      <c r="P100" s="878"/>
      <c r="Q100" s="878"/>
      <c r="R100" s="892"/>
      <c r="S100" s="195"/>
      <c r="T100" s="233"/>
      <c r="U100" s="1093"/>
      <c r="V100" s="227"/>
    </row>
    <row r="101" spans="1:22" ht="11.25" customHeight="1" x14ac:dyDescent="0.2"/>
    <row r="102" spans="1:22" hidden="1" x14ac:dyDescent="0.2"/>
    <row r="103" spans="1:22" ht="5.25" hidden="1" customHeight="1" x14ac:dyDescent="0.2"/>
    <row r="104" spans="1:22" hidden="1" x14ac:dyDescent="0.2"/>
  </sheetData>
  <phoneticPr fontId="9" type="noConversion"/>
  <dataValidations count="1">
    <dataValidation allowBlank="1" showInputMessage="1" showErrorMessage="1" sqref="A1:XFD1048576"/>
  </dataValidations>
  <printOptions horizontalCentered="1"/>
  <pageMargins left="0.51181102362204722" right="0" top="0.19685039370078741" bottom="0" header="0.19685039370078741" footer="0"/>
  <pageSetup scale="99" orientation="portrait" r:id="rId1"/>
  <headerFooter alignWithMargins="0"/>
  <rowBreaks count="1" manualBreakCount="1">
    <brk id="71" max="16383" man="1"/>
  </row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pageSetUpPr fitToPage="1"/>
  </sheetPr>
  <dimension ref="A1:AD30"/>
  <sheetViews>
    <sheetView showGridLines="0" zoomScaleNormal="100" workbookViewId="0">
      <pane ySplit="9" topLeftCell="A10" activePane="bottomLeft" state="frozen"/>
      <selection pane="bottomLeft"/>
    </sheetView>
  </sheetViews>
  <sheetFormatPr defaultColWidth="0" defaultRowHeight="12.75" zeroHeight="1" x14ac:dyDescent="0.25"/>
  <cols>
    <col min="1" max="1" width="1.7109375" style="218" customWidth="1"/>
    <col min="2" max="2" width="0.85546875" style="27" customWidth="1"/>
    <col min="3" max="3" width="4.28515625" style="30" customWidth="1"/>
    <col min="4" max="4" width="0.85546875" style="27" customWidth="1"/>
    <col min="5" max="5" width="3.7109375" style="27" customWidth="1"/>
    <col min="6" max="10" width="3.7109375" style="27" hidden="1" customWidth="1"/>
    <col min="11" max="11" width="25.7109375" style="27" customWidth="1"/>
    <col min="12" max="12" width="20.7109375" style="27" customWidth="1"/>
    <col min="13" max="13" width="6.7109375" style="27" customWidth="1"/>
    <col min="14" max="14" width="13.7109375" style="27" customWidth="1"/>
    <col min="15" max="15" width="20.7109375" style="28" customWidth="1"/>
    <col min="16" max="16" width="0.85546875" style="27" customWidth="1"/>
    <col min="17" max="17" width="2.7109375" style="27" customWidth="1"/>
    <col min="18" max="18" width="9.140625" style="27" customWidth="1"/>
    <col min="19" max="19" width="1.7109375" style="27" customWidth="1"/>
    <col min="20" max="20" width="9.140625" style="27" customWidth="1"/>
    <col min="21" max="21" width="23.28515625" style="27" customWidth="1"/>
    <col min="22" max="24" width="5.7109375" style="27" hidden="1" customWidth="1"/>
    <col min="25" max="25" width="2.7109375" style="27" customWidth="1"/>
    <col min="26" max="16384" width="0" style="27" hidden="1"/>
  </cols>
  <sheetData>
    <row r="1" spans="1:30" s="206" customFormat="1" ht="9.9499999999999993" customHeight="1" x14ac:dyDescent="0.2">
      <c r="A1" s="799"/>
      <c r="B1" s="201"/>
      <c r="C1" s="796" t="s">
        <v>2857</v>
      </c>
      <c r="D1" s="201"/>
      <c r="E1" s="162"/>
      <c r="F1" s="203" t="s">
        <v>2419</v>
      </c>
      <c r="G1" s="203" t="s">
        <v>2419</v>
      </c>
      <c r="H1" s="162" t="s">
        <v>1188</v>
      </c>
      <c r="I1" s="203" t="s">
        <v>2419</v>
      </c>
      <c r="J1" s="203" t="s">
        <v>2419</v>
      </c>
      <c r="K1" s="203"/>
      <c r="L1" s="203"/>
      <c r="M1" s="203"/>
      <c r="N1" s="203"/>
      <c r="O1" s="824">
        <v>42893.551109143518</v>
      </c>
      <c r="P1" s="203"/>
      <c r="V1" s="206" t="s">
        <v>2419</v>
      </c>
      <c r="W1" s="206" t="s">
        <v>2419</v>
      </c>
      <c r="X1" s="206" t="s">
        <v>2419</v>
      </c>
    </row>
    <row r="2" spans="1:30" s="175" customFormat="1" ht="6" customHeight="1" x14ac:dyDescent="0.15">
      <c r="A2" s="213"/>
      <c r="B2" s="1258"/>
      <c r="C2" s="1218" t="s">
        <v>2703</v>
      </c>
      <c r="D2" s="1259"/>
      <c r="E2" s="1258"/>
      <c r="F2" s="1260"/>
      <c r="G2" s="1262"/>
      <c r="H2" s="1261"/>
      <c r="I2" s="1260"/>
      <c r="J2" s="1262"/>
      <c r="K2" s="1260"/>
      <c r="L2" s="1261"/>
      <c r="M2" s="1261"/>
      <c r="N2" s="1261"/>
      <c r="O2" s="1278"/>
      <c r="P2" s="1261"/>
    </row>
    <row r="3" spans="1:30" s="178" customFormat="1" ht="17.100000000000001" customHeight="1" x14ac:dyDescent="0.25">
      <c r="A3" s="209"/>
      <c r="B3" s="1264"/>
      <c r="C3" s="1220" t="s">
        <v>2860</v>
      </c>
      <c r="D3" s="1265"/>
      <c r="E3" s="1264"/>
      <c r="F3" s="1266"/>
      <c r="G3" s="1268"/>
      <c r="H3" s="1267"/>
      <c r="I3" s="1266"/>
      <c r="J3" s="1268"/>
      <c r="K3" s="1266"/>
      <c r="L3" s="1267"/>
      <c r="M3" s="1267"/>
      <c r="N3" s="1267"/>
      <c r="O3" s="1223" t="s">
        <v>2044</v>
      </c>
      <c r="P3" s="1267"/>
    </row>
    <row r="4" spans="1:30" s="183" customFormat="1" ht="15" customHeight="1" x14ac:dyDescent="0.25">
      <c r="A4" s="162"/>
      <c r="B4" s="1224"/>
      <c r="C4" s="1225" t="s">
        <v>2861</v>
      </c>
      <c r="D4" s="1226"/>
      <c r="E4" s="1227"/>
      <c r="F4" s="1269"/>
      <c r="G4" s="1271"/>
      <c r="H4" s="1270"/>
      <c r="I4" s="1269"/>
      <c r="J4" s="1271"/>
      <c r="K4" s="1272"/>
      <c r="L4" s="1269"/>
      <c r="M4" s="1269"/>
      <c r="N4" s="1269"/>
      <c r="O4" s="1229" t="s">
        <v>757</v>
      </c>
      <c r="P4" s="1272"/>
      <c r="AD4" s="187"/>
    </row>
    <row r="5" spans="1:30" s="183" customFormat="1" ht="11.1" customHeight="1" x14ac:dyDescent="0.2">
      <c r="A5" s="162"/>
      <c r="B5" s="1227"/>
      <c r="C5" s="1230" t="s">
        <v>2862</v>
      </c>
      <c r="D5" s="1227"/>
      <c r="E5" s="1227"/>
      <c r="F5" s="1270"/>
      <c r="G5" s="1273"/>
      <c r="H5" s="1270"/>
      <c r="I5" s="1270"/>
      <c r="J5" s="1270"/>
      <c r="K5" s="1270"/>
      <c r="L5" s="1269"/>
      <c r="M5" s="1269"/>
      <c r="N5" s="1269"/>
      <c r="O5" s="1233" t="s">
        <v>2863</v>
      </c>
      <c r="P5" s="1272"/>
      <c r="AD5" s="173"/>
    </row>
    <row r="6" spans="1:30" s="181" customFormat="1" ht="17.100000000000001" hidden="1" customHeight="1" x14ac:dyDescent="0.25">
      <c r="A6" s="209"/>
      <c r="B6" s="1264"/>
      <c r="C6" s="1220" t="s">
        <v>2864</v>
      </c>
      <c r="D6" s="1265"/>
      <c r="E6" s="1264"/>
      <c r="F6" s="1266"/>
      <c r="G6" s="1280"/>
      <c r="H6" s="1267"/>
      <c r="I6" s="1266"/>
      <c r="J6" s="1274"/>
      <c r="K6" s="1266"/>
      <c r="L6" s="1267"/>
      <c r="M6" s="1267"/>
      <c r="N6" s="1267"/>
      <c r="O6" s="1223" t="s">
        <v>2043</v>
      </c>
      <c r="P6" s="1267"/>
    </row>
    <row r="7" spans="1:30" s="185" customFormat="1" ht="15" hidden="1" customHeight="1" x14ac:dyDescent="0.25">
      <c r="A7" s="162"/>
      <c r="B7" s="1224"/>
      <c r="C7" s="1225" t="s">
        <v>2865</v>
      </c>
      <c r="D7" s="1226"/>
      <c r="E7" s="1227"/>
      <c r="F7" s="1269"/>
      <c r="G7" s="1281"/>
      <c r="H7" s="1270"/>
      <c r="I7" s="1269"/>
      <c r="J7" s="1271"/>
      <c r="K7" s="1272"/>
      <c r="L7" s="1269"/>
      <c r="M7" s="1269"/>
      <c r="N7" s="1269"/>
      <c r="O7" s="1229"/>
      <c r="P7" s="1272"/>
      <c r="AD7" s="190"/>
    </row>
    <row r="8" spans="1:30" s="185" customFormat="1" ht="11.1" hidden="1" customHeight="1" x14ac:dyDescent="0.2">
      <c r="A8" s="162"/>
      <c r="B8" s="1227"/>
      <c r="C8" s="1230" t="s">
        <v>2866</v>
      </c>
      <c r="D8" s="1227"/>
      <c r="E8" s="1227"/>
      <c r="F8" s="1270"/>
      <c r="G8" s="1273"/>
      <c r="H8" s="1270"/>
      <c r="I8" s="1270"/>
      <c r="J8" s="1270"/>
      <c r="K8" s="1270"/>
      <c r="L8" s="1269"/>
      <c r="M8" s="1269"/>
      <c r="N8" s="1269"/>
      <c r="O8" s="1233" t="s">
        <v>2867</v>
      </c>
      <c r="P8" s="1272"/>
      <c r="AD8" s="172"/>
    </row>
    <row r="9" spans="1:30" s="172" customFormat="1" ht="3.95" customHeight="1" x14ac:dyDescent="0.2">
      <c r="A9" s="131"/>
      <c r="B9" s="1221"/>
      <c r="C9" s="1221"/>
      <c r="D9" s="1219"/>
      <c r="E9" s="1219"/>
      <c r="F9" s="1275"/>
      <c r="G9" s="1275"/>
      <c r="H9" s="1275"/>
      <c r="I9" s="1275"/>
      <c r="J9" s="1275"/>
      <c r="K9" s="1275"/>
      <c r="L9" s="1277"/>
      <c r="M9" s="1276"/>
      <c r="N9" s="1277"/>
      <c r="O9" s="1277"/>
      <c r="P9" s="1277"/>
    </row>
    <row r="10" spans="1:30" s="4" customFormat="1" ht="5.0999999999999996" customHeight="1" x14ac:dyDescent="0.2">
      <c r="A10" s="224"/>
      <c r="B10" s="227"/>
      <c r="C10" s="197"/>
      <c r="D10" s="227"/>
      <c r="E10" s="227"/>
      <c r="F10" s="227"/>
      <c r="G10" s="227"/>
      <c r="H10" s="227"/>
      <c r="I10" s="227"/>
      <c r="J10" s="227"/>
      <c r="K10" s="227"/>
      <c r="L10" s="227"/>
      <c r="M10" s="227"/>
      <c r="N10" s="227"/>
      <c r="O10" s="395"/>
      <c r="P10" s="227"/>
    </row>
    <row r="11" spans="1:30" s="4" customFormat="1" ht="9" x14ac:dyDescent="0.2">
      <c r="A11" s="224"/>
      <c r="B11" s="227"/>
      <c r="C11" s="197"/>
      <c r="D11" s="227"/>
      <c r="E11" s="234" t="s">
        <v>2668</v>
      </c>
      <c r="F11" s="227"/>
      <c r="G11" s="227"/>
      <c r="H11" s="227"/>
      <c r="I11" s="227"/>
      <c r="J11" s="227"/>
      <c r="K11" s="227"/>
      <c r="L11" s="227"/>
      <c r="M11" s="227"/>
      <c r="N11" s="227"/>
      <c r="O11" s="395"/>
      <c r="P11" s="227"/>
    </row>
    <row r="12" spans="1:30" s="4" customFormat="1" ht="5.0999999999999996" customHeight="1" x14ac:dyDescent="0.2">
      <c r="A12" s="224"/>
      <c r="B12" s="227"/>
      <c r="C12" s="197"/>
      <c r="D12" s="227"/>
      <c r="E12" s="234"/>
      <c r="F12" s="227"/>
      <c r="G12" s="227"/>
      <c r="H12" s="227"/>
      <c r="I12" s="227"/>
      <c r="J12" s="227"/>
      <c r="K12" s="227"/>
      <c r="L12" s="227"/>
      <c r="M12" s="227"/>
      <c r="N12" s="227"/>
      <c r="O12" s="395"/>
      <c r="P12" s="227"/>
    </row>
    <row r="13" spans="1:30" s="4" customFormat="1" ht="9" x14ac:dyDescent="0.2">
      <c r="A13" s="224"/>
      <c r="B13" s="227"/>
      <c r="C13" s="197"/>
      <c r="D13" s="227"/>
      <c r="E13" s="389" t="s">
        <v>220</v>
      </c>
      <c r="F13" s="227"/>
      <c r="G13" s="227"/>
      <c r="H13" s="227"/>
      <c r="I13" s="227"/>
      <c r="J13" s="227"/>
      <c r="K13" s="227"/>
      <c r="L13" s="227"/>
      <c r="M13" s="227"/>
      <c r="N13" s="227"/>
      <c r="O13" s="395"/>
      <c r="P13" s="227"/>
    </row>
    <row r="14" spans="1:30" s="4" customFormat="1" ht="5.0999999999999996" customHeight="1" x14ac:dyDescent="0.2">
      <c r="A14" s="224"/>
      <c r="B14" s="227"/>
      <c r="C14" s="197"/>
      <c r="D14" s="227"/>
      <c r="E14" s="227"/>
      <c r="F14" s="227"/>
      <c r="G14" s="227"/>
      <c r="H14" s="227"/>
      <c r="I14" s="227"/>
      <c r="J14" s="227"/>
      <c r="K14" s="227"/>
      <c r="L14" s="227"/>
      <c r="M14" s="227"/>
      <c r="N14" s="227"/>
      <c r="O14" s="395"/>
      <c r="P14" s="227"/>
    </row>
    <row r="15" spans="1:30" s="465" customFormat="1" ht="18" x14ac:dyDescent="0.2">
      <c r="A15" s="224"/>
      <c r="B15" s="234"/>
      <c r="C15" s="347"/>
      <c r="D15" s="234"/>
      <c r="E15" s="227"/>
      <c r="F15" s="227"/>
      <c r="G15" s="227"/>
      <c r="H15" s="227"/>
      <c r="I15" s="227"/>
      <c r="J15" s="227"/>
      <c r="K15" s="10" t="s">
        <v>165</v>
      </c>
      <c r="L15" s="10" t="s">
        <v>1608</v>
      </c>
      <c r="M15" s="10" t="s">
        <v>1607</v>
      </c>
      <c r="N15" s="10" t="s">
        <v>219</v>
      </c>
      <c r="O15" s="48" t="s">
        <v>1108</v>
      </c>
      <c r="P15" s="234"/>
      <c r="R15" s="465" t="s">
        <v>2668</v>
      </c>
    </row>
    <row r="16" spans="1:30" s="4" customFormat="1" ht="9" hidden="1" x14ac:dyDescent="0.2">
      <c r="A16" s="224" t="s">
        <v>1188</v>
      </c>
      <c r="B16" s="227"/>
      <c r="C16" s="312"/>
      <c r="D16" s="227"/>
      <c r="E16" s="227"/>
      <c r="F16" s="227"/>
      <c r="G16" s="227"/>
      <c r="H16" s="227"/>
      <c r="I16" s="227"/>
      <c r="J16" s="227"/>
      <c r="K16" s="37"/>
      <c r="L16" s="37"/>
      <c r="M16" s="37"/>
      <c r="N16" s="37"/>
      <c r="O16" s="49" t="s">
        <v>1625</v>
      </c>
      <c r="P16" s="227"/>
    </row>
    <row r="17" spans="1:24" s="4" customFormat="1" ht="9" x14ac:dyDescent="0.2">
      <c r="A17" s="224"/>
      <c r="B17" s="227"/>
      <c r="C17" s="312"/>
      <c r="D17" s="227"/>
      <c r="E17" s="227"/>
      <c r="F17" s="227"/>
      <c r="G17" s="227"/>
      <c r="H17" s="227"/>
      <c r="I17" s="227"/>
      <c r="J17" s="227"/>
      <c r="K17" s="37">
        <v>1</v>
      </c>
      <c r="L17" s="37">
        <v>3</v>
      </c>
      <c r="M17" s="37">
        <v>2</v>
      </c>
      <c r="N17" s="37">
        <v>4</v>
      </c>
      <c r="O17" s="49">
        <v>5</v>
      </c>
      <c r="P17" s="227"/>
      <c r="R17" s="1286" t="s">
        <v>1741</v>
      </c>
      <c r="T17" s="1286"/>
      <c r="U17" s="1286"/>
      <c r="V17" s="875"/>
      <c r="W17" s="875"/>
      <c r="X17" s="875"/>
    </row>
    <row r="18" spans="1:24" s="4" customFormat="1" ht="9" x14ac:dyDescent="0.2">
      <c r="A18" s="224"/>
      <c r="B18" s="227"/>
      <c r="C18" s="312"/>
      <c r="D18" s="227"/>
      <c r="E18" s="227"/>
      <c r="F18" s="227"/>
      <c r="G18" s="227"/>
      <c r="H18" s="227"/>
      <c r="I18" s="227"/>
      <c r="J18" s="227"/>
      <c r="K18" s="58"/>
      <c r="L18" s="58" t="s">
        <v>2433</v>
      </c>
      <c r="M18" s="58"/>
      <c r="N18" s="58" t="s">
        <v>1476</v>
      </c>
      <c r="O18" s="51"/>
      <c r="P18" s="227"/>
      <c r="R18" s="1286" t="s">
        <v>1532</v>
      </c>
      <c r="T18" s="1286" t="s">
        <v>891</v>
      </c>
      <c r="U18" s="1286" t="s">
        <v>1535</v>
      </c>
      <c r="V18" s="875" t="s">
        <v>1533</v>
      </c>
      <c r="W18" s="875" t="s">
        <v>1534</v>
      </c>
      <c r="X18" s="875" t="s">
        <v>1847</v>
      </c>
    </row>
    <row r="19" spans="1:24" s="4" customFormat="1" ht="11.1" customHeight="1" x14ac:dyDescent="0.2">
      <c r="A19" s="224"/>
      <c r="B19" s="227"/>
      <c r="C19" s="197" t="s">
        <v>2568</v>
      </c>
      <c r="D19" s="227"/>
      <c r="E19" s="227"/>
      <c r="F19" s="227"/>
      <c r="G19" s="227"/>
      <c r="H19" s="227"/>
      <c r="I19" s="227"/>
      <c r="J19" s="227"/>
      <c r="K19" s="110" t="s">
        <v>11</v>
      </c>
      <c r="L19" s="110" t="s">
        <v>1390</v>
      </c>
      <c r="M19" s="466" t="s">
        <v>124</v>
      </c>
      <c r="N19" s="111">
        <v>231020</v>
      </c>
      <c r="O19" s="256"/>
      <c r="P19" s="227"/>
      <c r="R19" s="93" t="s">
        <v>2869</v>
      </c>
      <c r="T19" s="81" t="s">
        <v>2568</v>
      </c>
      <c r="U19" s="4" t="s">
        <v>11</v>
      </c>
      <c r="V19" s="94">
        <v>1</v>
      </c>
      <c r="W19" s="94">
        <v>0</v>
      </c>
      <c r="X19" s="92">
        <v>0</v>
      </c>
    </row>
    <row r="20" spans="1:24" s="4" customFormat="1" ht="11.1" customHeight="1" x14ac:dyDescent="0.2">
      <c r="A20" s="224"/>
      <c r="B20" s="227"/>
      <c r="C20" s="197" t="s">
        <v>2569</v>
      </c>
      <c r="D20" s="227"/>
      <c r="E20" s="227"/>
      <c r="F20" s="227"/>
      <c r="G20" s="227"/>
      <c r="H20" s="227"/>
      <c r="I20" s="227"/>
      <c r="J20" s="227"/>
      <c r="K20" s="110" t="s">
        <v>12</v>
      </c>
      <c r="L20" s="110" t="s">
        <v>762</v>
      </c>
      <c r="M20" s="466" t="s">
        <v>1680</v>
      </c>
      <c r="N20" s="111">
        <v>134408</v>
      </c>
      <c r="O20" s="256"/>
      <c r="P20" s="227"/>
      <c r="R20" s="93" t="s">
        <v>2869</v>
      </c>
      <c r="T20" s="81" t="s">
        <v>2569</v>
      </c>
      <c r="U20" s="4" t="s">
        <v>12</v>
      </c>
      <c r="V20" s="94">
        <v>1</v>
      </c>
      <c r="W20" s="94">
        <v>0</v>
      </c>
      <c r="X20" s="92">
        <v>0</v>
      </c>
    </row>
    <row r="21" spans="1:24" s="4" customFormat="1" ht="11.1" customHeight="1" x14ac:dyDescent="0.2">
      <c r="A21" s="224"/>
      <c r="B21" s="227"/>
      <c r="C21" s="197" t="s">
        <v>2570</v>
      </c>
      <c r="D21" s="227"/>
      <c r="E21" s="227"/>
      <c r="F21" s="227"/>
      <c r="G21" s="227"/>
      <c r="H21" s="227"/>
      <c r="I21" s="227"/>
      <c r="J21" s="227"/>
      <c r="K21" s="110" t="s">
        <v>12</v>
      </c>
      <c r="L21" s="110" t="s">
        <v>2166</v>
      </c>
      <c r="M21" s="466" t="s">
        <v>1167</v>
      </c>
      <c r="N21" s="111">
        <v>140537</v>
      </c>
      <c r="O21" s="256"/>
      <c r="P21" s="227"/>
      <c r="R21" s="93" t="s">
        <v>2869</v>
      </c>
      <c r="T21" s="81" t="s">
        <v>2570</v>
      </c>
      <c r="U21" s="4" t="s">
        <v>12</v>
      </c>
      <c r="V21" s="94">
        <v>1</v>
      </c>
      <c r="W21" s="94">
        <v>0</v>
      </c>
      <c r="X21" s="92">
        <v>0</v>
      </c>
    </row>
    <row r="22" spans="1:24" s="4" customFormat="1" ht="11.1" customHeight="1" x14ac:dyDescent="0.2">
      <c r="A22" s="224"/>
      <c r="B22" s="227"/>
      <c r="C22" s="197" t="s">
        <v>2571</v>
      </c>
      <c r="D22" s="227"/>
      <c r="E22" s="227"/>
      <c r="F22" s="227"/>
      <c r="G22" s="227"/>
      <c r="H22" s="227"/>
      <c r="I22" s="227"/>
      <c r="J22" s="227"/>
      <c r="K22" s="110" t="s">
        <v>13</v>
      </c>
      <c r="L22" s="110" t="s">
        <v>2169</v>
      </c>
      <c r="M22" s="466" t="s">
        <v>1961</v>
      </c>
      <c r="N22" s="111">
        <v>21850</v>
      </c>
      <c r="O22" s="256"/>
      <c r="P22" s="227"/>
      <c r="R22" s="93" t="s">
        <v>2869</v>
      </c>
      <c r="T22" s="81" t="s">
        <v>2571</v>
      </c>
      <c r="U22" s="4" t="s">
        <v>13</v>
      </c>
      <c r="V22" s="94">
        <v>1</v>
      </c>
      <c r="W22" s="94">
        <v>0</v>
      </c>
      <c r="X22" s="92">
        <v>0</v>
      </c>
    </row>
    <row r="23" spans="1:24" s="4" customFormat="1" ht="11.1" customHeight="1" x14ac:dyDescent="0.2">
      <c r="A23" s="224"/>
      <c r="B23" s="227"/>
      <c r="C23" s="197" t="s">
        <v>2572</v>
      </c>
      <c r="D23" s="227"/>
      <c r="E23" s="227"/>
      <c r="F23" s="227"/>
      <c r="G23" s="227"/>
      <c r="H23" s="227"/>
      <c r="I23" s="227"/>
      <c r="J23" s="227"/>
      <c r="K23" s="110"/>
      <c r="L23" s="110"/>
      <c r="M23" s="466" t="s">
        <v>488</v>
      </c>
      <c r="N23" s="111"/>
      <c r="O23" s="256"/>
      <c r="P23" s="227"/>
      <c r="R23" s="93" t="s">
        <v>2869</v>
      </c>
      <c r="T23" s="81" t="s">
        <v>2572</v>
      </c>
      <c r="U23" s="4" t="s">
        <v>488</v>
      </c>
      <c r="V23" s="94">
        <v>0</v>
      </c>
      <c r="W23" s="94">
        <v>1</v>
      </c>
      <c r="X23" s="92">
        <v>0</v>
      </c>
    </row>
    <row r="24" spans="1:24" s="4" customFormat="1" ht="11.1" customHeight="1" x14ac:dyDescent="0.2">
      <c r="A24" s="224"/>
      <c r="B24" s="227"/>
      <c r="C24" s="197" t="s">
        <v>2573</v>
      </c>
      <c r="D24" s="227"/>
      <c r="E24" s="227"/>
      <c r="F24" s="227"/>
      <c r="G24" s="227"/>
      <c r="H24" s="227"/>
      <c r="I24" s="227"/>
      <c r="J24" s="227"/>
      <c r="K24" s="110"/>
      <c r="L24" s="110"/>
      <c r="M24" s="466" t="s">
        <v>488</v>
      </c>
      <c r="N24" s="111"/>
      <c r="O24" s="256"/>
      <c r="P24" s="227"/>
      <c r="R24" s="93" t="s">
        <v>2869</v>
      </c>
      <c r="T24" s="81" t="s">
        <v>2573</v>
      </c>
      <c r="U24" s="4" t="s">
        <v>488</v>
      </c>
      <c r="V24" s="94">
        <v>0</v>
      </c>
      <c r="W24" s="94">
        <v>1</v>
      </c>
      <c r="X24" s="92">
        <v>0</v>
      </c>
    </row>
    <row r="25" spans="1:24" s="4" customFormat="1" ht="11.1" customHeight="1" x14ac:dyDescent="0.2">
      <c r="A25" s="224"/>
      <c r="B25" s="227"/>
      <c r="C25" s="197" t="s">
        <v>307</v>
      </c>
      <c r="D25" s="227"/>
      <c r="E25" s="227"/>
      <c r="F25" s="227"/>
      <c r="G25" s="227"/>
      <c r="H25" s="227"/>
      <c r="I25" s="227"/>
      <c r="J25" s="227"/>
      <c r="K25" s="110"/>
      <c r="L25" s="110"/>
      <c r="M25" s="466" t="s">
        <v>488</v>
      </c>
      <c r="N25" s="111"/>
      <c r="O25" s="256"/>
      <c r="P25" s="227"/>
      <c r="R25" s="93" t="s">
        <v>2869</v>
      </c>
      <c r="T25" s="81" t="s">
        <v>307</v>
      </c>
      <c r="U25" s="4" t="s">
        <v>488</v>
      </c>
      <c r="V25" s="94">
        <v>0</v>
      </c>
      <c r="W25" s="94">
        <v>1</v>
      </c>
      <c r="X25" s="92">
        <v>0</v>
      </c>
    </row>
    <row r="26" spans="1:24" s="4" customFormat="1" ht="11.1" customHeight="1" x14ac:dyDescent="0.2">
      <c r="A26" s="224"/>
      <c r="B26" s="227"/>
      <c r="C26" s="197" t="s">
        <v>308</v>
      </c>
      <c r="D26" s="227"/>
      <c r="E26" s="227"/>
      <c r="F26" s="227"/>
      <c r="G26" s="227"/>
      <c r="H26" s="227"/>
      <c r="I26" s="227"/>
      <c r="J26" s="227"/>
      <c r="K26" s="110"/>
      <c r="L26" s="110"/>
      <c r="M26" s="466" t="s">
        <v>488</v>
      </c>
      <c r="N26" s="111"/>
      <c r="O26" s="256"/>
      <c r="P26" s="227"/>
      <c r="R26" s="93" t="s">
        <v>2869</v>
      </c>
      <c r="T26" s="81" t="s">
        <v>308</v>
      </c>
      <c r="U26" s="4" t="s">
        <v>488</v>
      </c>
      <c r="V26" s="94">
        <v>0</v>
      </c>
      <c r="W26" s="94">
        <v>1</v>
      </c>
      <c r="X26" s="92">
        <v>0</v>
      </c>
    </row>
    <row r="27" spans="1:24" s="4" customFormat="1" ht="11.1" customHeight="1" x14ac:dyDescent="0.2">
      <c r="A27" s="224"/>
      <c r="B27" s="227"/>
      <c r="C27" s="197" t="s">
        <v>309</v>
      </c>
      <c r="D27" s="227"/>
      <c r="E27" s="227"/>
      <c r="F27" s="227"/>
      <c r="G27" s="227"/>
      <c r="H27" s="227"/>
      <c r="I27" s="227"/>
      <c r="J27" s="227"/>
      <c r="K27" s="110"/>
      <c r="L27" s="110"/>
      <c r="M27" s="466" t="s">
        <v>488</v>
      </c>
      <c r="N27" s="111"/>
      <c r="O27" s="256"/>
      <c r="P27" s="227"/>
      <c r="R27" s="93" t="s">
        <v>2869</v>
      </c>
      <c r="T27" s="81" t="s">
        <v>309</v>
      </c>
      <c r="U27" s="4" t="s">
        <v>488</v>
      </c>
      <c r="V27" s="94">
        <v>0</v>
      </c>
      <c r="W27" s="94">
        <v>1</v>
      </c>
      <c r="X27" s="92">
        <v>0</v>
      </c>
    </row>
    <row r="28" spans="1:24" s="4" customFormat="1" ht="11.1" customHeight="1" x14ac:dyDescent="0.2">
      <c r="A28" s="224"/>
      <c r="B28" s="227"/>
      <c r="C28" s="197" t="s">
        <v>1980</v>
      </c>
      <c r="D28" s="227"/>
      <c r="E28" s="227"/>
      <c r="F28" s="227"/>
      <c r="G28" s="227"/>
      <c r="H28" s="227"/>
      <c r="I28" s="227"/>
      <c r="J28" s="227"/>
      <c r="K28" s="110"/>
      <c r="L28" s="110"/>
      <c r="M28" s="466" t="s">
        <v>488</v>
      </c>
      <c r="N28" s="111"/>
      <c r="O28" s="256"/>
      <c r="P28" s="227"/>
      <c r="R28" s="93" t="s">
        <v>2869</v>
      </c>
      <c r="T28" s="81" t="s">
        <v>1980</v>
      </c>
      <c r="U28" s="4" t="s">
        <v>488</v>
      </c>
      <c r="V28" s="94">
        <v>0</v>
      </c>
      <c r="W28" s="94">
        <v>1</v>
      </c>
      <c r="X28" s="92">
        <v>0</v>
      </c>
    </row>
    <row r="29" spans="1:24" s="4" customFormat="1" ht="5.0999999999999996" customHeight="1" x14ac:dyDescent="0.2">
      <c r="A29" s="224"/>
      <c r="B29" s="227"/>
      <c r="C29" s="197"/>
      <c r="D29" s="227"/>
      <c r="E29" s="227"/>
      <c r="F29" s="227"/>
      <c r="G29" s="227"/>
      <c r="H29" s="227"/>
      <c r="I29" s="227"/>
      <c r="J29" s="227"/>
      <c r="K29" s="227"/>
      <c r="L29" s="227"/>
      <c r="M29" s="227"/>
      <c r="N29" s="227"/>
      <c r="O29" s="395"/>
      <c r="P29" s="227"/>
    </row>
    <row r="30" spans="1:24" s="6" customFormat="1" x14ac:dyDescent="0.2">
      <c r="A30" s="210"/>
      <c r="C30" s="21"/>
      <c r="O30" s="29"/>
    </row>
  </sheetData>
  <phoneticPr fontId="9" type="noConversion"/>
  <conditionalFormatting sqref="R19:R28">
    <cfRule type="cellIs" dxfId="10" priority="1" stopIfTrue="1" operator="equal">
      <formula>"OK"</formula>
    </cfRule>
    <cfRule type="cellIs" dxfId="9" priority="2" stopIfTrue="1" operator="equal">
      <formula>"VERIFY"</formula>
    </cfRule>
  </conditionalFormatting>
  <dataValidations count="1">
    <dataValidation allowBlank="1" showInputMessage="1" showErrorMessage="1" sqref="A1:XFD1048576"/>
  </dataValidations>
  <printOptions horizontalCentered="1"/>
  <pageMargins left="0.51181102362204722" right="0" top="0.19685039370078741" bottom="0" header="0.19685039370078741" footer="0"/>
  <pageSetup orientation="portrait" r:id="rId1"/>
  <headerFooter alignWithMargins="0"/>
  <colBreaks count="1" manualBreakCount="1">
    <brk id="16" min="9" max="28" man="1"/>
  </colBreak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dimension ref="A1:AD126"/>
  <sheetViews>
    <sheetView showGridLines="0" topLeftCell="A57" zoomScaleNormal="100" workbookViewId="0"/>
  </sheetViews>
  <sheetFormatPr defaultColWidth="0" defaultRowHeight="12.75" zeroHeight="1" x14ac:dyDescent="0.25"/>
  <cols>
    <col min="1" max="1" width="1.7109375" style="218" customWidth="1"/>
    <col min="2" max="2" width="0.85546875" style="27" customWidth="1"/>
    <col min="3" max="3" width="4.28515625" style="30" customWidth="1"/>
    <col min="4" max="4" width="0.85546875" style="27" customWidth="1"/>
    <col min="5" max="5" width="2.7109375" style="27" customWidth="1"/>
    <col min="6" max="10" width="3.7109375" style="27" hidden="1" customWidth="1"/>
    <col min="11" max="11" width="26.7109375" style="27" customWidth="1"/>
    <col min="12" max="12" width="21.7109375" style="27" customWidth="1"/>
    <col min="13" max="13" width="5.7109375" style="27" customWidth="1"/>
    <col min="14" max="14" width="9.7109375" style="27" customWidth="1"/>
    <col min="15" max="15" width="11.7109375" style="27" customWidth="1"/>
    <col min="16" max="16" width="11.7109375" style="28" customWidth="1"/>
    <col min="17" max="17" width="0.85546875" style="27" customWidth="1"/>
    <col min="18" max="18" width="2.7109375" style="27" customWidth="1"/>
    <col min="19" max="19" width="9.140625" style="27" customWidth="1"/>
    <col min="20" max="20" width="1.7109375" style="27" customWidth="1"/>
    <col min="21" max="21" width="5.85546875" style="27" bestFit="1" customWidth="1"/>
    <col min="22" max="22" width="22" style="27" customWidth="1"/>
    <col min="23" max="25" width="5.7109375" style="27" hidden="1" customWidth="1"/>
    <col min="26" max="26" width="2.7109375" style="27" customWidth="1"/>
    <col min="27" max="16384" width="0" style="27" hidden="1"/>
  </cols>
  <sheetData>
    <row r="1" spans="1:30" s="206" customFormat="1" ht="9.9499999999999993" customHeight="1" x14ac:dyDescent="0.2">
      <c r="A1" s="799"/>
      <c r="B1" s="201"/>
      <c r="C1" s="796" t="s">
        <v>2857</v>
      </c>
      <c r="D1" s="201"/>
      <c r="E1" s="162"/>
      <c r="F1" s="203" t="s">
        <v>2419</v>
      </c>
      <c r="G1" s="203" t="s">
        <v>2419</v>
      </c>
      <c r="H1" s="162" t="s">
        <v>1188</v>
      </c>
      <c r="I1" s="203" t="s">
        <v>2419</v>
      </c>
      <c r="J1" s="203" t="s">
        <v>2419</v>
      </c>
      <c r="K1" s="203"/>
      <c r="L1" s="203"/>
      <c r="M1" s="203"/>
      <c r="N1" s="203"/>
      <c r="O1" s="203"/>
      <c r="P1" s="824">
        <v>42893.551109143518</v>
      </c>
      <c r="Q1" s="203"/>
      <c r="W1" s="206" t="s">
        <v>2419</v>
      </c>
      <c r="X1" s="206" t="s">
        <v>2419</v>
      </c>
      <c r="Y1" s="206" t="s">
        <v>2419</v>
      </c>
    </row>
    <row r="2" spans="1:30" s="175" customFormat="1" ht="6" customHeight="1" x14ac:dyDescent="0.15">
      <c r="A2" s="213"/>
      <c r="B2" s="1258"/>
      <c r="C2" s="1218" t="s">
        <v>2703</v>
      </c>
      <c r="D2" s="1259"/>
      <c r="E2" s="1258"/>
      <c r="F2" s="1260"/>
      <c r="G2" s="1262"/>
      <c r="H2" s="1261"/>
      <c r="I2" s="1260"/>
      <c r="J2" s="1262"/>
      <c r="K2" s="1260"/>
      <c r="L2" s="1261"/>
      <c r="M2" s="1261"/>
      <c r="N2" s="1261"/>
      <c r="O2" s="1261"/>
      <c r="P2" s="1278"/>
      <c r="Q2" s="1261"/>
    </row>
    <row r="3" spans="1:30" s="178" customFormat="1" ht="17.100000000000001" customHeight="1" x14ac:dyDescent="0.25">
      <c r="A3" s="209"/>
      <c r="B3" s="1264"/>
      <c r="C3" s="1220" t="s">
        <v>2860</v>
      </c>
      <c r="D3" s="1265"/>
      <c r="E3" s="1264"/>
      <c r="F3" s="1266"/>
      <c r="G3" s="1268"/>
      <c r="H3" s="1267"/>
      <c r="I3" s="1266"/>
      <c r="J3" s="1268"/>
      <c r="K3" s="1266"/>
      <c r="L3" s="1267"/>
      <c r="M3" s="1267"/>
      <c r="N3" s="1267"/>
      <c r="O3" s="1267"/>
      <c r="P3" s="1223" t="s">
        <v>2044</v>
      </c>
      <c r="Q3" s="1267"/>
    </row>
    <row r="4" spans="1:30" s="183" customFormat="1" ht="15" customHeight="1" x14ac:dyDescent="0.25">
      <c r="A4" s="162"/>
      <c r="B4" s="1224"/>
      <c r="C4" s="1225" t="s">
        <v>2861</v>
      </c>
      <c r="D4" s="1226"/>
      <c r="E4" s="1227"/>
      <c r="F4" s="1269"/>
      <c r="G4" s="1271"/>
      <c r="H4" s="1270"/>
      <c r="I4" s="1269"/>
      <c r="J4" s="1271"/>
      <c r="K4" s="1272"/>
      <c r="L4" s="1269"/>
      <c r="M4" s="1269"/>
      <c r="N4" s="1269"/>
      <c r="O4" s="1269"/>
      <c r="P4" s="1229" t="s">
        <v>757</v>
      </c>
      <c r="Q4" s="1272"/>
      <c r="AD4" s="187"/>
    </row>
    <row r="5" spans="1:30" s="183" customFormat="1" ht="11.1" customHeight="1" x14ac:dyDescent="0.2">
      <c r="A5" s="162"/>
      <c r="B5" s="1227"/>
      <c r="C5" s="1230" t="s">
        <v>2862</v>
      </c>
      <c r="D5" s="1227"/>
      <c r="E5" s="1227"/>
      <c r="F5" s="1270"/>
      <c r="G5" s="1273"/>
      <c r="H5" s="1270"/>
      <c r="I5" s="1270"/>
      <c r="J5" s="1270"/>
      <c r="K5" s="1270"/>
      <c r="L5" s="1269"/>
      <c r="M5" s="1269"/>
      <c r="N5" s="1269"/>
      <c r="O5" s="1269"/>
      <c r="P5" s="1233" t="s">
        <v>2863</v>
      </c>
      <c r="Q5" s="1272"/>
      <c r="AD5" s="173"/>
    </row>
    <row r="6" spans="1:30" s="181" customFormat="1" ht="17.100000000000001" hidden="1" customHeight="1" x14ac:dyDescent="0.25">
      <c r="A6" s="209"/>
      <c r="B6" s="1264"/>
      <c r="C6" s="1220" t="s">
        <v>2864</v>
      </c>
      <c r="D6" s="1265"/>
      <c r="E6" s="1264"/>
      <c r="F6" s="1266"/>
      <c r="G6" s="1280"/>
      <c r="H6" s="1267"/>
      <c r="I6" s="1266"/>
      <c r="J6" s="1274"/>
      <c r="K6" s="1266"/>
      <c r="L6" s="1267"/>
      <c r="M6" s="1267"/>
      <c r="N6" s="1267"/>
      <c r="O6" s="1267"/>
      <c r="P6" s="1223" t="s">
        <v>2043</v>
      </c>
      <c r="Q6" s="1267"/>
    </row>
    <row r="7" spans="1:30" s="185" customFormat="1" ht="15" hidden="1" customHeight="1" x14ac:dyDescent="0.25">
      <c r="A7" s="162"/>
      <c r="B7" s="1224"/>
      <c r="C7" s="1225" t="s">
        <v>2865</v>
      </c>
      <c r="D7" s="1226"/>
      <c r="E7" s="1227"/>
      <c r="F7" s="1269"/>
      <c r="G7" s="1281"/>
      <c r="H7" s="1270"/>
      <c r="I7" s="1269"/>
      <c r="J7" s="1271"/>
      <c r="K7" s="1272"/>
      <c r="L7" s="1269"/>
      <c r="M7" s="1269"/>
      <c r="N7" s="1269"/>
      <c r="O7" s="1269"/>
      <c r="P7" s="1229"/>
      <c r="Q7" s="1272"/>
      <c r="AD7" s="190"/>
    </row>
    <row r="8" spans="1:30" s="185" customFormat="1" ht="11.1" hidden="1" customHeight="1" x14ac:dyDescent="0.2">
      <c r="A8" s="162"/>
      <c r="B8" s="1227"/>
      <c r="C8" s="1230" t="s">
        <v>2866</v>
      </c>
      <c r="D8" s="1227"/>
      <c r="E8" s="1227"/>
      <c r="F8" s="1270"/>
      <c r="G8" s="1273"/>
      <c r="H8" s="1270"/>
      <c r="I8" s="1270"/>
      <c r="J8" s="1270"/>
      <c r="K8" s="1270"/>
      <c r="L8" s="1269"/>
      <c r="M8" s="1269"/>
      <c r="N8" s="1269"/>
      <c r="O8" s="1269"/>
      <c r="P8" s="1233" t="s">
        <v>2867</v>
      </c>
      <c r="Q8" s="1272"/>
      <c r="AD8" s="172"/>
    </row>
    <row r="9" spans="1:30" s="172" customFormat="1" ht="3.95" customHeight="1" x14ac:dyDescent="0.2">
      <c r="A9" s="131"/>
      <c r="B9" s="1221"/>
      <c r="C9" s="1221"/>
      <c r="D9" s="1219"/>
      <c r="E9" s="1219"/>
      <c r="F9" s="1275"/>
      <c r="G9" s="1275"/>
      <c r="H9" s="1275"/>
      <c r="I9" s="1275"/>
      <c r="J9" s="1275"/>
      <c r="K9" s="1275"/>
      <c r="L9" s="1277"/>
      <c r="M9" s="1277"/>
      <c r="N9" s="1277"/>
      <c r="O9" s="1277"/>
      <c r="P9" s="1277"/>
      <c r="Q9" s="1277"/>
    </row>
    <row r="10" spans="1:30" s="4" customFormat="1" ht="5.0999999999999996" customHeight="1" x14ac:dyDescent="0.2">
      <c r="A10" s="224"/>
      <c r="B10" s="227"/>
      <c r="C10" s="197"/>
      <c r="D10" s="227"/>
      <c r="E10" s="227"/>
      <c r="F10" s="227"/>
      <c r="G10" s="227"/>
      <c r="H10" s="227"/>
      <c r="I10" s="227"/>
      <c r="J10" s="227"/>
      <c r="K10" s="227"/>
      <c r="L10" s="227"/>
      <c r="M10" s="227"/>
      <c r="N10" s="227"/>
      <c r="O10" s="227"/>
      <c r="P10" s="395"/>
      <c r="Q10" s="227"/>
    </row>
    <row r="11" spans="1:30" s="4" customFormat="1" ht="9" x14ac:dyDescent="0.2">
      <c r="A11" s="224"/>
      <c r="B11" s="227"/>
      <c r="C11" s="197"/>
      <c r="D11" s="227"/>
      <c r="E11" s="234" t="s">
        <v>1452</v>
      </c>
      <c r="F11" s="234"/>
      <c r="G11" s="227"/>
      <c r="H11" s="227"/>
      <c r="I11" s="227"/>
      <c r="J11" s="227"/>
      <c r="K11" s="227"/>
      <c r="L11" s="227"/>
      <c r="M11" s="227"/>
      <c r="N11" s="227"/>
      <c r="O11" s="227"/>
      <c r="P11" s="395"/>
      <c r="Q11" s="227"/>
    </row>
    <row r="12" spans="1:30" s="4" customFormat="1" ht="5.0999999999999996" customHeight="1" x14ac:dyDescent="0.2">
      <c r="A12" s="224"/>
      <c r="B12" s="227"/>
      <c r="C12" s="197"/>
      <c r="D12" s="227"/>
      <c r="E12" s="227"/>
      <c r="F12" s="227"/>
      <c r="G12" s="227"/>
      <c r="H12" s="227"/>
      <c r="I12" s="227"/>
      <c r="J12" s="227"/>
      <c r="K12" s="227"/>
      <c r="L12" s="227"/>
      <c r="M12" s="227"/>
      <c r="N12" s="227"/>
      <c r="O12" s="227"/>
      <c r="P12" s="395"/>
      <c r="Q12" s="227"/>
    </row>
    <row r="13" spans="1:30" s="4" customFormat="1" ht="9" x14ac:dyDescent="0.2">
      <c r="A13" s="224"/>
      <c r="B13" s="227"/>
      <c r="C13" s="197"/>
      <c r="D13" s="227"/>
      <c r="E13" s="607" t="s">
        <v>1606</v>
      </c>
      <c r="F13" s="227"/>
      <c r="G13" s="227"/>
      <c r="H13" s="227"/>
      <c r="I13" s="227"/>
      <c r="J13" s="227"/>
      <c r="K13" s="227"/>
      <c r="L13" s="227"/>
      <c r="M13" s="227"/>
      <c r="N13" s="227"/>
      <c r="O13" s="227"/>
      <c r="P13" s="395"/>
      <c r="Q13" s="227"/>
    </row>
    <row r="14" spans="1:30" s="4" customFormat="1" ht="5.0999999999999996" customHeight="1" x14ac:dyDescent="0.2">
      <c r="A14" s="224"/>
      <c r="B14" s="227"/>
      <c r="C14" s="197"/>
      <c r="D14" s="227"/>
      <c r="E14" s="227"/>
      <c r="F14" s="227"/>
      <c r="G14" s="227"/>
      <c r="H14" s="227"/>
      <c r="I14" s="227"/>
      <c r="J14" s="227"/>
      <c r="K14" s="227"/>
      <c r="L14" s="227"/>
      <c r="M14" s="227"/>
      <c r="N14" s="227"/>
      <c r="O14" s="227"/>
      <c r="P14" s="395"/>
      <c r="Q14" s="227"/>
    </row>
    <row r="15" spans="1:30" s="4" customFormat="1" ht="36" x14ac:dyDescent="0.2">
      <c r="A15" s="224"/>
      <c r="B15" s="227"/>
      <c r="C15" s="197"/>
      <c r="D15" s="227"/>
      <c r="E15" s="450"/>
      <c r="F15" s="450"/>
      <c r="G15" s="450"/>
      <c r="H15" s="450"/>
      <c r="I15" s="450"/>
      <c r="J15" s="450"/>
      <c r="K15" s="10" t="s">
        <v>1260</v>
      </c>
      <c r="L15" s="10" t="s">
        <v>850</v>
      </c>
      <c r="M15" s="10" t="s">
        <v>849</v>
      </c>
      <c r="N15" s="48" t="s">
        <v>2581</v>
      </c>
      <c r="O15" s="48" t="s">
        <v>2582</v>
      </c>
      <c r="P15" s="48" t="s">
        <v>2583</v>
      </c>
      <c r="Q15" s="227"/>
      <c r="S15" s="4" t="s">
        <v>1606</v>
      </c>
    </row>
    <row r="16" spans="1:30" s="4" customFormat="1" ht="9" hidden="1" x14ac:dyDescent="0.2">
      <c r="A16" s="224" t="s">
        <v>1188</v>
      </c>
      <c r="B16" s="227"/>
      <c r="C16" s="197"/>
      <c r="D16" s="227"/>
      <c r="E16" s="450"/>
      <c r="F16" s="450"/>
      <c r="G16" s="450"/>
      <c r="H16" s="450"/>
      <c r="I16" s="450"/>
      <c r="J16" s="450"/>
      <c r="K16" s="37"/>
      <c r="L16" s="37"/>
      <c r="M16" s="37"/>
      <c r="N16" s="49"/>
      <c r="O16" s="49"/>
      <c r="P16" s="49"/>
      <c r="Q16" s="227"/>
    </row>
    <row r="17" spans="1:25" s="4" customFormat="1" ht="9.9499999999999993" customHeight="1" x14ac:dyDescent="0.2">
      <c r="A17" s="224"/>
      <c r="B17" s="227"/>
      <c r="C17" s="197"/>
      <c r="D17" s="227"/>
      <c r="E17" s="450"/>
      <c r="F17" s="450"/>
      <c r="G17" s="450"/>
      <c r="H17" s="450"/>
      <c r="I17" s="450"/>
      <c r="J17" s="450"/>
      <c r="K17" s="37">
        <v>1</v>
      </c>
      <c r="L17" s="37">
        <v>3</v>
      </c>
      <c r="M17" s="37">
        <v>2</v>
      </c>
      <c r="N17" s="49">
        <v>4</v>
      </c>
      <c r="O17" s="49">
        <v>5</v>
      </c>
      <c r="P17" s="49">
        <v>6</v>
      </c>
      <c r="Q17" s="227"/>
      <c r="S17" s="1286" t="s">
        <v>1741</v>
      </c>
      <c r="U17" s="1286"/>
      <c r="V17" s="1286"/>
      <c r="W17" s="467"/>
      <c r="X17" s="467"/>
      <c r="Y17" s="467"/>
    </row>
    <row r="18" spans="1:25" s="4" customFormat="1" ht="9.9499999999999993" customHeight="1" x14ac:dyDescent="0.2">
      <c r="A18" s="224"/>
      <c r="B18" s="227"/>
      <c r="C18" s="197"/>
      <c r="D18" s="227"/>
      <c r="E18" s="450"/>
      <c r="F18" s="450"/>
      <c r="G18" s="450"/>
      <c r="H18" s="450"/>
      <c r="I18" s="450"/>
      <c r="J18" s="450"/>
      <c r="K18" s="38"/>
      <c r="L18" s="38" t="s">
        <v>2433</v>
      </c>
      <c r="M18" s="38"/>
      <c r="N18" s="255" t="s">
        <v>149</v>
      </c>
      <c r="O18" s="255" t="s">
        <v>1476</v>
      </c>
      <c r="P18" s="255" t="s">
        <v>1476</v>
      </c>
      <c r="Q18" s="227"/>
      <c r="S18" s="1286" t="s">
        <v>1532</v>
      </c>
      <c r="U18" s="1286" t="s">
        <v>891</v>
      </c>
      <c r="V18" s="1286" t="s">
        <v>698</v>
      </c>
      <c r="W18" s="875" t="s">
        <v>1533</v>
      </c>
      <c r="X18" s="875" t="s">
        <v>1534</v>
      </c>
      <c r="Y18" s="875" t="s">
        <v>1847</v>
      </c>
    </row>
    <row r="19" spans="1:25" s="4" customFormat="1" ht="12" customHeight="1" x14ac:dyDescent="0.2">
      <c r="A19" s="224"/>
      <c r="B19" s="227"/>
      <c r="C19" s="197" t="s">
        <v>2238</v>
      </c>
      <c r="D19" s="227"/>
      <c r="E19" s="227"/>
      <c r="F19" s="227"/>
      <c r="G19" s="227"/>
      <c r="H19" s="227"/>
      <c r="I19" s="227"/>
      <c r="J19" s="227"/>
      <c r="K19" s="110"/>
      <c r="L19" s="110"/>
      <c r="M19" s="466" t="s">
        <v>488</v>
      </c>
      <c r="N19" s="244"/>
      <c r="O19" s="111"/>
      <c r="P19" s="111"/>
      <c r="Q19" s="227"/>
      <c r="S19" s="93" t="s">
        <v>2869</v>
      </c>
      <c r="U19" s="81" t="s">
        <v>2238</v>
      </c>
      <c r="V19" s="468"/>
      <c r="W19" s="94">
        <v>0</v>
      </c>
      <c r="X19" s="94">
        <v>1</v>
      </c>
      <c r="Y19" s="92">
        <v>0</v>
      </c>
    </row>
    <row r="20" spans="1:25" s="4" customFormat="1" ht="12" customHeight="1" x14ac:dyDescent="0.2">
      <c r="A20" s="224"/>
      <c r="B20" s="227"/>
      <c r="C20" s="197" t="s">
        <v>2239</v>
      </c>
      <c r="D20" s="227"/>
      <c r="E20" s="227"/>
      <c r="F20" s="227"/>
      <c r="G20" s="227"/>
      <c r="H20" s="227"/>
      <c r="I20" s="227"/>
      <c r="J20" s="227"/>
      <c r="K20" s="110"/>
      <c r="L20" s="110"/>
      <c r="M20" s="466" t="s">
        <v>488</v>
      </c>
      <c r="N20" s="244"/>
      <c r="O20" s="111"/>
      <c r="P20" s="111"/>
      <c r="Q20" s="227"/>
      <c r="S20" s="93" t="s">
        <v>2869</v>
      </c>
      <c r="U20" s="81" t="s">
        <v>2239</v>
      </c>
      <c r="V20" s="468" t="s">
        <v>488</v>
      </c>
      <c r="W20" s="94">
        <v>0</v>
      </c>
      <c r="X20" s="94">
        <v>1</v>
      </c>
      <c r="Y20" s="92">
        <v>0</v>
      </c>
    </row>
    <row r="21" spans="1:25" s="4" customFormat="1" ht="12" customHeight="1" x14ac:dyDescent="0.2">
      <c r="A21" s="224"/>
      <c r="B21" s="227"/>
      <c r="C21" s="197" t="s">
        <v>2557</v>
      </c>
      <c r="D21" s="227"/>
      <c r="E21" s="227"/>
      <c r="F21" s="227"/>
      <c r="G21" s="227"/>
      <c r="H21" s="227"/>
      <c r="I21" s="227"/>
      <c r="J21" s="227"/>
      <c r="K21" s="110"/>
      <c r="L21" s="110"/>
      <c r="M21" s="466" t="s">
        <v>488</v>
      </c>
      <c r="N21" s="244"/>
      <c r="O21" s="111"/>
      <c r="P21" s="111"/>
      <c r="Q21" s="227"/>
      <c r="S21" s="93" t="s">
        <v>2869</v>
      </c>
      <c r="U21" s="81" t="s">
        <v>2557</v>
      </c>
      <c r="V21" s="468" t="s">
        <v>488</v>
      </c>
      <c r="W21" s="94">
        <v>0</v>
      </c>
      <c r="X21" s="94">
        <v>1</v>
      </c>
      <c r="Y21" s="92">
        <v>0</v>
      </c>
    </row>
    <row r="22" spans="1:25" s="4" customFormat="1" ht="12" customHeight="1" x14ac:dyDescent="0.2">
      <c r="A22" s="224"/>
      <c r="B22" s="227"/>
      <c r="C22" s="197" t="s">
        <v>2558</v>
      </c>
      <c r="D22" s="227"/>
      <c r="E22" s="227"/>
      <c r="F22" s="227"/>
      <c r="G22" s="227"/>
      <c r="H22" s="227"/>
      <c r="I22" s="227"/>
      <c r="J22" s="227"/>
      <c r="K22" s="110"/>
      <c r="L22" s="110"/>
      <c r="M22" s="466" t="s">
        <v>488</v>
      </c>
      <c r="N22" s="244"/>
      <c r="O22" s="111"/>
      <c r="P22" s="111"/>
      <c r="Q22" s="227"/>
      <c r="S22" s="93" t="s">
        <v>2869</v>
      </c>
      <c r="U22" s="81" t="s">
        <v>2558</v>
      </c>
      <c r="V22" s="468" t="s">
        <v>488</v>
      </c>
      <c r="W22" s="94">
        <v>0</v>
      </c>
      <c r="X22" s="94">
        <v>1</v>
      </c>
      <c r="Y22" s="92">
        <v>0</v>
      </c>
    </row>
    <row r="23" spans="1:25" s="4" customFormat="1" ht="12" customHeight="1" x14ac:dyDescent="0.2">
      <c r="A23" s="224"/>
      <c r="B23" s="227"/>
      <c r="C23" s="197" t="s">
        <v>242</v>
      </c>
      <c r="D23" s="227"/>
      <c r="E23" s="227"/>
      <c r="F23" s="227"/>
      <c r="G23" s="227"/>
      <c r="H23" s="227"/>
      <c r="I23" s="227"/>
      <c r="J23" s="227"/>
      <c r="K23" s="110"/>
      <c r="L23" s="110"/>
      <c r="M23" s="466" t="s">
        <v>488</v>
      </c>
      <c r="N23" s="244"/>
      <c r="O23" s="111"/>
      <c r="P23" s="111"/>
      <c r="Q23" s="227"/>
      <c r="S23" s="93" t="s">
        <v>2869</v>
      </c>
      <c r="U23" s="81" t="s">
        <v>242</v>
      </c>
      <c r="V23" s="468" t="s">
        <v>488</v>
      </c>
      <c r="W23" s="94">
        <v>0</v>
      </c>
      <c r="X23" s="94">
        <v>1</v>
      </c>
      <c r="Y23" s="92">
        <v>0</v>
      </c>
    </row>
    <row r="24" spans="1:25" s="4" customFormat="1" ht="12" customHeight="1" x14ac:dyDescent="0.2">
      <c r="A24" s="224"/>
      <c r="B24" s="227"/>
      <c r="C24" s="197" t="s">
        <v>2559</v>
      </c>
      <c r="D24" s="227"/>
      <c r="E24" s="227"/>
      <c r="F24" s="227"/>
      <c r="G24" s="227"/>
      <c r="H24" s="227"/>
      <c r="I24" s="227"/>
      <c r="J24" s="227"/>
      <c r="K24" s="110"/>
      <c r="L24" s="110"/>
      <c r="M24" s="466" t="s">
        <v>488</v>
      </c>
      <c r="N24" s="244"/>
      <c r="O24" s="111"/>
      <c r="P24" s="111"/>
      <c r="Q24" s="227"/>
      <c r="S24" s="93" t="s">
        <v>2869</v>
      </c>
      <c r="U24" s="81" t="s">
        <v>2559</v>
      </c>
      <c r="V24" s="468" t="s">
        <v>488</v>
      </c>
      <c r="W24" s="94">
        <v>0</v>
      </c>
      <c r="X24" s="94">
        <v>1</v>
      </c>
      <c r="Y24" s="92">
        <v>0</v>
      </c>
    </row>
    <row r="25" spans="1:25" s="4" customFormat="1" ht="12" customHeight="1" x14ac:dyDescent="0.2">
      <c r="A25" s="224"/>
      <c r="B25" s="227"/>
      <c r="C25" s="197" t="s">
        <v>2560</v>
      </c>
      <c r="D25" s="227"/>
      <c r="E25" s="227"/>
      <c r="F25" s="227"/>
      <c r="G25" s="227"/>
      <c r="H25" s="227"/>
      <c r="I25" s="227"/>
      <c r="J25" s="227"/>
      <c r="K25" s="110"/>
      <c r="L25" s="110"/>
      <c r="M25" s="466" t="s">
        <v>488</v>
      </c>
      <c r="N25" s="244"/>
      <c r="O25" s="111"/>
      <c r="P25" s="111"/>
      <c r="Q25" s="227"/>
      <c r="S25" s="93" t="s">
        <v>2869</v>
      </c>
      <c r="U25" s="81" t="s">
        <v>2560</v>
      </c>
      <c r="V25" s="468" t="s">
        <v>488</v>
      </c>
      <c r="W25" s="94">
        <v>0</v>
      </c>
      <c r="X25" s="94">
        <v>1</v>
      </c>
      <c r="Y25" s="92">
        <v>0</v>
      </c>
    </row>
    <row r="26" spans="1:25" s="4" customFormat="1" ht="12" customHeight="1" x14ac:dyDescent="0.2">
      <c r="A26" s="224"/>
      <c r="B26" s="227"/>
      <c r="C26" s="197" t="s">
        <v>880</v>
      </c>
      <c r="D26" s="227"/>
      <c r="E26" s="227"/>
      <c r="F26" s="227"/>
      <c r="G26" s="227"/>
      <c r="H26" s="227"/>
      <c r="I26" s="227"/>
      <c r="J26" s="227"/>
      <c r="K26" s="110"/>
      <c r="L26" s="110"/>
      <c r="M26" s="466" t="s">
        <v>488</v>
      </c>
      <c r="N26" s="244"/>
      <c r="O26" s="111"/>
      <c r="P26" s="111"/>
      <c r="Q26" s="227"/>
      <c r="S26" s="93" t="s">
        <v>2869</v>
      </c>
      <c r="U26" s="81" t="s">
        <v>880</v>
      </c>
      <c r="V26" s="468" t="s">
        <v>488</v>
      </c>
      <c r="W26" s="94">
        <v>0</v>
      </c>
      <c r="X26" s="94">
        <v>1</v>
      </c>
      <c r="Y26" s="92">
        <v>0</v>
      </c>
    </row>
    <row r="27" spans="1:25" s="4" customFormat="1" ht="12" customHeight="1" x14ac:dyDescent="0.2">
      <c r="A27" s="224"/>
      <c r="B27" s="227"/>
      <c r="C27" s="197" t="s">
        <v>1224</v>
      </c>
      <c r="D27" s="227"/>
      <c r="E27" s="227"/>
      <c r="F27" s="227"/>
      <c r="G27" s="227"/>
      <c r="H27" s="227"/>
      <c r="I27" s="227"/>
      <c r="J27" s="227"/>
      <c r="K27" s="110"/>
      <c r="L27" s="110"/>
      <c r="M27" s="466" t="s">
        <v>488</v>
      </c>
      <c r="N27" s="244"/>
      <c r="O27" s="111"/>
      <c r="P27" s="111"/>
      <c r="Q27" s="227"/>
      <c r="S27" s="93" t="s">
        <v>2869</v>
      </c>
      <c r="U27" s="81" t="s">
        <v>1224</v>
      </c>
      <c r="V27" s="468" t="s">
        <v>488</v>
      </c>
      <c r="W27" s="94">
        <v>0</v>
      </c>
      <c r="X27" s="94">
        <v>1</v>
      </c>
      <c r="Y27" s="92">
        <v>0</v>
      </c>
    </row>
    <row r="28" spans="1:25" s="4" customFormat="1" ht="12" customHeight="1" x14ac:dyDescent="0.2">
      <c r="A28" s="224"/>
      <c r="B28" s="227"/>
      <c r="C28" s="197" t="s">
        <v>1680</v>
      </c>
      <c r="D28" s="227"/>
      <c r="E28" s="227"/>
      <c r="F28" s="227"/>
      <c r="G28" s="227"/>
      <c r="H28" s="227"/>
      <c r="I28" s="227"/>
      <c r="J28" s="227"/>
      <c r="K28" s="110"/>
      <c r="L28" s="110"/>
      <c r="M28" s="466" t="s">
        <v>488</v>
      </c>
      <c r="N28" s="244"/>
      <c r="O28" s="111"/>
      <c r="P28" s="111"/>
      <c r="Q28" s="227"/>
      <c r="S28" s="93" t="s">
        <v>2869</v>
      </c>
      <c r="U28" s="81" t="s">
        <v>1680</v>
      </c>
      <c r="V28" s="468" t="s">
        <v>488</v>
      </c>
      <c r="W28" s="94">
        <v>0</v>
      </c>
      <c r="X28" s="94">
        <v>1</v>
      </c>
      <c r="Y28" s="92">
        <v>0</v>
      </c>
    </row>
    <row r="29" spans="1:25" s="4" customFormat="1" ht="12" customHeight="1" x14ac:dyDescent="0.2">
      <c r="A29" s="224"/>
      <c r="B29" s="227"/>
      <c r="C29" s="197" t="s">
        <v>881</v>
      </c>
      <c r="D29" s="227"/>
      <c r="E29" s="227"/>
      <c r="F29" s="227"/>
      <c r="G29" s="227"/>
      <c r="H29" s="227"/>
      <c r="I29" s="227"/>
      <c r="J29" s="227"/>
      <c r="K29" s="110"/>
      <c r="L29" s="110"/>
      <c r="M29" s="466" t="s">
        <v>488</v>
      </c>
      <c r="N29" s="244"/>
      <c r="O29" s="111"/>
      <c r="P29" s="111"/>
      <c r="Q29" s="227"/>
      <c r="S29" s="93" t="s">
        <v>2869</v>
      </c>
      <c r="U29" s="81" t="s">
        <v>881</v>
      </c>
      <c r="V29" s="468" t="s">
        <v>488</v>
      </c>
      <c r="W29" s="94">
        <v>0</v>
      </c>
      <c r="X29" s="94">
        <v>1</v>
      </c>
      <c r="Y29" s="92">
        <v>0</v>
      </c>
    </row>
    <row r="30" spans="1:25" s="4" customFormat="1" ht="12" customHeight="1" x14ac:dyDescent="0.2">
      <c r="A30" s="224"/>
      <c r="B30" s="227"/>
      <c r="C30" s="197" t="s">
        <v>1225</v>
      </c>
      <c r="D30" s="227"/>
      <c r="E30" s="227"/>
      <c r="F30" s="227"/>
      <c r="G30" s="227"/>
      <c r="H30" s="227"/>
      <c r="I30" s="227"/>
      <c r="J30" s="227"/>
      <c r="K30" s="110"/>
      <c r="L30" s="110"/>
      <c r="M30" s="466" t="s">
        <v>488</v>
      </c>
      <c r="N30" s="244"/>
      <c r="O30" s="111"/>
      <c r="P30" s="111"/>
      <c r="Q30" s="227"/>
      <c r="S30" s="93" t="s">
        <v>2869</v>
      </c>
      <c r="U30" s="81" t="s">
        <v>1225</v>
      </c>
      <c r="V30" s="468" t="s">
        <v>488</v>
      </c>
      <c r="W30" s="94">
        <v>0</v>
      </c>
      <c r="X30" s="94">
        <v>1</v>
      </c>
      <c r="Y30" s="92">
        <v>0</v>
      </c>
    </row>
    <row r="31" spans="1:25" s="4" customFormat="1" ht="12" customHeight="1" x14ac:dyDescent="0.2">
      <c r="A31" s="224"/>
      <c r="B31" s="227"/>
      <c r="C31" s="197" t="s">
        <v>882</v>
      </c>
      <c r="D31" s="227"/>
      <c r="E31" s="227"/>
      <c r="F31" s="227"/>
      <c r="G31" s="227"/>
      <c r="H31" s="227"/>
      <c r="I31" s="227"/>
      <c r="J31" s="227"/>
      <c r="K31" s="110"/>
      <c r="L31" s="110"/>
      <c r="M31" s="466" t="s">
        <v>488</v>
      </c>
      <c r="N31" s="244"/>
      <c r="O31" s="111"/>
      <c r="P31" s="111"/>
      <c r="Q31" s="227"/>
      <c r="S31" s="93" t="s">
        <v>2869</v>
      </c>
      <c r="U31" s="81" t="s">
        <v>882</v>
      </c>
      <c r="V31" s="468" t="s">
        <v>488</v>
      </c>
      <c r="W31" s="94">
        <v>0</v>
      </c>
      <c r="X31" s="94">
        <v>1</v>
      </c>
      <c r="Y31" s="92">
        <v>0</v>
      </c>
    </row>
    <row r="32" spans="1:25" s="4" customFormat="1" ht="12" customHeight="1" x14ac:dyDescent="0.2">
      <c r="A32" s="224"/>
      <c r="B32" s="227"/>
      <c r="C32" s="197" t="s">
        <v>1226</v>
      </c>
      <c r="D32" s="227"/>
      <c r="E32" s="227"/>
      <c r="F32" s="227"/>
      <c r="G32" s="227"/>
      <c r="H32" s="227"/>
      <c r="I32" s="227"/>
      <c r="J32" s="227"/>
      <c r="K32" s="110"/>
      <c r="L32" s="110"/>
      <c r="M32" s="466" t="s">
        <v>488</v>
      </c>
      <c r="N32" s="244"/>
      <c r="O32" s="111"/>
      <c r="P32" s="111"/>
      <c r="Q32" s="227"/>
      <c r="S32" s="93" t="s">
        <v>2869</v>
      </c>
      <c r="U32" s="81" t="s">
        <v>1226</v>
      </c>
      <c r="V32" s="468" t="s">
        <v>488</v>
      </c>
      <c r="W32" s="94">
        <v>0</v>
      </c>
      <c r="X32" s="94">
        <v>1</v>
      </c>
      <c r="Y32" s="92">
        <v>0</v>
      </c>
    </row>
    <row r="33" spans="1:25" s="4" customFormat="1" ht="12" customHeight="1" x14ac:dyDescent="0.2">
      <c r="A33" s="224"/>
      <c r="B33" s="227"/>
      <c r="C33" s="197" t="s">
        <v>243</v>
      </c>
      <c r="D33" s="227"/>
      <c r="E33" s="227"/>
      <c r="F33" s="227"/>
      <c r="G33" s="227"/>
      <c r="H33" s="227"/>
      <c r="I33" s="227"/>
      <c r="J33" s="227"/>
      <c r="K33" s="110"/>
      <c r="L33" s="110"/>
      <c r="M33" s="466" t="s">
        <v>488</v>
      </c>
      <c r="N33" s="244"/>
      <c r="O33" s="111"/>
      <c r="P33" s="111"/>
      <c r="Q33" s="227"/>
      <c r="S33" s="93" t="s">
        <v>2869</v>
      </c>
      <c r="U33" s="81" t="s">
        <v>243</v>
      </c>
      <c r="V33" s="468" t="s">
        <v>488</v>
      </c>
      <c r="W33" s="94">
        <v>0</v>
      </c>
      <c r="X33" s="94">
        <v>1</v>
      </c>
      <c r="Y33" s="92">
        <v>0</v>
      </c>
    </row>
    <row r="34" spans="1:25" s="4" customFormat="1" ht="12" customHeight="1" x14ac:dyDescent="0.2">
      <c r="A34" s="224"/>
      <c r="B34" s="227"/>
      <c r="C34" s="197" t="s">
        <v>1227</v>
      </c>
      <c r="D34" s="227"/>
      <c r="E34" s="227"/>
      <c r="F34" s="227"/>
      <c r="G34" s="227"/>
      <c r="H34" s="227"/>
      <c r="I34" s="227"/>
      <c r="J34" s="227"/>
      <c r="K34" s="110"/>
      <c r="L34" s="110"/>
      <c r="M34" s="466" t="s">
        <v>488</v>
      </c>
      <c r="N34" s="244"/>
      <c r="O34" s="111"/>
      <c r="P34" s="111"/>
      <c r="Q34" s="227"/>
      <c r="S34" s="93" t="s">
        <v>2869</v>
      </c>
      <c r="U34" s="81" t="s">
        <v>1227</v>
      </c>
      <c r="V34" s="468" t="s">
        <v>488</v>
      </c>
      <c r="W34" s="94">
        <v>0</v>
      </c>
      <c r="X34" s="94">
        <v>1</v>
      </c>
      <c r="Y34" s="92">
        <v>0</v>
      </c>
    </row>
    <row r="35" spans="1:25" s="4" customFormat="1" ht="12" customHeight="1" x14ac:dyDescent="0.2">
      <c r="A35" s="224"/>
      <c r="B35" s="227"/>
      <c r="C35" s="197" t="s">
        <v>326</v>
      </c>
      <c r="D35" s="227"/>
      <c r="E35" s="227"/>
      <c r="F35" s="227"/>
      <c r="G35" s="227"/>
      <c r="H35" s="227"/>
      <c r="I35" s="227"/>
      <c r="J35" s="227"/>
      <c r="K35" s="110"/>
      <c r="L35" s="110"/>
      <c r="M35" s="466" t="s">
        <v>488</v>
      </c>
      <c r="N35" s="244"/>
      <c r="O35" s="111"/>
      <c r="P35" s="111"/>
      <c r="Q35" s="227"/>
      <c r="S35" s="93" t="s">
        <v>2869</v>
      </c>
      <c r="U35" s="81" t="s">
        <v>326</v>
      </c>
      <c r="V35" s="468" t="s">
        <v>488</v>
      </c>
      <c r="W35" s="94">
        <v>0</v>
      </c>
      <c r="X35" s="94">
        <v>1</v>
      </c>
      <c r="Y35" s="92">
        <v>0</v>
      </c>
    </row>
    <row r="36" spans="1:25" s="4" customFormat="1" ht="12" customHeight="1" x14ac:dyDescent="0.2">
      <c r="A36" s="224"/>
      <c r="B36" s="227"/>
      <c r="C36" s="197" t="s">
        <v>327</v>
      </c>
      <c r="D36" s="227"/>
      <c r="E36" s="227"/>
      <c r="F36" s="227"/>
      <c r="G36" s="227"/>
      <c r="H36" s="227"/>
      <c r="I36" s="227"/>
      <c r="J36" s="227"/>
      <c r="K36" s="110"/>
      <c r="L36" s="110"/>
      <c r="M36" s="466" t="s">
        <v>488</v>
      </c>
      <c r="N36" s="244"/>
      <c r="O36" s="111"/>
      <c r="P36" s="111"/>
      <c r="Q36" s="227"/>
      <c r="S36" s="93" t="s">
        <v>2869</v>
      </c>
      <c r="U36" s="81" t="s">
        <v>327</v>
      </c>
      <c r="V36" s="468" t="s">
        <v>488</v>
      </c>
      <c r="W36" s="94">
        <v>0</v>
      </c>
      <c r="X36" s="94">
        <v>1</v>
      </c>
      <c r="Y36" s="92">
        <v>0</v>
      </c>
    </row>
    <row r="37" spans="1:25" s="4" customFormat="1" ht="12" customHeight="1" x14ac:dyDescent="0.2">
      <c r="A37" s="224"/>
      <c r="B37" s="227"/>
      <c r="C37" s="197" t="s">
        <v>612</v>
      </c>
      <c r="D37" s="227"/>
      <c r="E37" s="227"/>
      <c r="F37" s="227"/>
      <c r="G37" s="227"/>
      <c r="H37" s="227"/>
      <c r="I37" s="227"/>
      <c r="J37" s="227"/>
      <c r="K37" s="110"/>
      <c r="L37" s="110"/>
      <c r="M37" s="466" t="s">
        <v>488</v>
      </c>
      <c r="N37" s="244"/>
      <c r="O37" s="111"/>
      <c r="P37" s="111"/>
      <c r="Q37" s="227"/>
      <c r="S37" s="93" t="s">
        <v>2869</v>
      </c>
      <c r="U37" s="81" t="s">
        <v>612</v>
      </c>
      <c r="V37" s="468" t="s">
        <v>488</v>
      </c>
      <c r="W37" s="94">
        <v>0</v>
      </c>
      <c r="X37" s="94">
        <v>1</v>
      </c>
      <c r="Y37" s="92">
        <v>0</v>
      </c>
    </row>
    <row r="38" spans="1:25" s="4" customFormat="1" ht="12" customHeight="1" x14ac:dyDescent="0.2">
      <c r="A38" s="224"/>
      <c r="B38" s="227"/>
      <c r="C38" s="197" t="s">
        <v>1166</v>
      </c>
      <c r="D38" s="227"/>
      <c r="E38" s="227"/>
      <c r="F38" s="227"/>
      <c r="G38" s="227"/>
      <c r="H38" s="227"/>
      <c r="I38" s="227"/>
      <c r="J38" s="227"/>
      <c r="K38" s="110"/>
      <c r="L38" s="110"/>
      <c r="M38" s="466" t="s">
        <v>488</v>
      </c>
      <c r="N38" s="244"/>
      <c r="O38" s="111"/>
      <c r="P38" s="111"/>
      <c r="Q38" s="227"/>
      <c r="S38" s="93" t="s">
        <v>2869</v>
      </c>
      <c r="U38" s="81" t="s">
        <v>1166</v>
      </c>
      <c r="V38" s="468" t="s">
        <v>488</v>
      </c>
      <c r="W38" s="94">
        <v>0</v>
      </c>
      <c r="X38" s="94">
        <v>1</v>
      </c>
      <c r="Y38" s="92">
        <v>0</v>
      </c>
    </row>
    <row r="39" spans="1:25" s="4" customFormat="1" ht="12" customHeight="1" x14ac:dyDescent="0.2">
      <c r="A39" s="224"/>
      <c r="B39" s="227"/>
      <c r="C39" s="197" t="s">
        <v>613</v>
      </c>
      <c r="D39" s="227"/>
      <c r="E39" s="227"/>
      <c r="F39" s="227"/>
      <c r="G39" s="227"/>
      <c r="H39" s="227"/>
      <c r="I39" s="227"/>
      <c r="J39" s="227"/>
      <c r="K39" s="110"/>
      <c r="L39" s="110"/>
      <c r="M39" s="466" t="s">
        <v>488</v>
      </c>
      <c r="N39" s="244"/>
      <c r="O39" s="111"/>
      <c r="P39" s="111"/>
      <c r="Q39" s="227"/>
      <c r="S39" s="93" t="s">
        <v>2869</v>
      </c>
      <c r="U39" s="81" t="s">
        <v>613</v>
      </c>
      <c r="V39" s="468" t="s">
        <v>488</v>
      </c>
      <c r="W39" s="94">
        <v>0</v>
      </c>
      <c r="X39" s="94">
        <v>1</v>
      </c>
      <c r="Y39" s="92">
        <v>0</v>
      </c>
    </row>
    <row r="40" spans="1:25" s="4" customFormat="1" ht="12" customHeight="1" x14ac:dyDescent="0.2">
      <c r="A40" s="224"/>
      <c r="B40" s="227"/>
      <c r="C40" s="197" t="s">
        <v>328</v>
      </c>
      <c r="D40" s="227"/>
      <c r="E40" s="227"/>
      <c r="F40" s="227"/>
      <c r="G40" s="227"/>
      <c r="H40" s="227"/>
      <c r="I40" s="227"/>
      <c r="J40" s="227"/>
      <c r="K40" s="110"/>
      <c r="L40" s="110"/>
      <c r="M40" s="466" t="s">
        <v>488</v>
      </c>
      <c r="N40" s="244"/>
      <c r="O40" s="111"/>
      <c r="P40" s="111"/>
      <c r="Q40" s="227"/>
      <c r="S40" s="93" t="s">
        <v>2869</v>
      </c>
      <c r="U40" s="81" t="s">
        <v>328</v>
      </c>
      <c r="V40" s="468" t="s">
        <v>488</v>
      </c>
      <c r="W40" s="94">
        <v>0</v>
      </c>
      <c r="X40" s="94">
        <v>1</v>
      </c>
      <c r="Y40" s="92">
        <v>0</v>
      </c>
    </row>
    <row r="41" spans="1:25" s="4" customFormat="1" ht="12" customHeight="1" x14ac:dyDescent="0.2">
      <c r="A41" s="224"/>
      <c r="B41" s="227"/>
      <c r="C41" s="197" t="s">
        <v>329</v>
      </c>
      <c r="D41" s="227"/>
      <c r="E41" s="227"/>
      <c r="F41" s="227"/>
      <c r="G41" s="227"/>
      <c r="H41" s="227"/>
      <c r="I41" s="227"/>
      <c r="J41" s="227"/>
      <c r="K41" s="110"/>
      <c r="L41" s="110"/>
      <c r="M41" s="466" t="s">
        <v>488</v>
      </c>
      <c r="N41" s="244"/>
      <c r="O41" s="111"/>
      <c r="P41" s="111"/>
      <c r="Q41" s="227"/>
      <c r="S41" s="93" t="s">
        <v>2869</v>
      </c>
      <c r="U41" s="81" t="s">
        <v>329</v>
      </c>
      <c r="V41" s="468" t="s">
        <v>488</v>
      </c>
      <c r="W41" s="94">
        <v>0</v>
      </c>
      <c r="X41" s="94">
        <v>1</v>
      </c>
      <c r="Y41" s="92">
        <v>0</v>
      </c>
    </row>
    <row r="42" spans="1:25" s="4" customFormat="1" ht="12" customHeight="1" x14ac:dyDescent="0.2">
      <c r="A42" s="224"/>
      <c r="B42" s="227"/>
      <c r="C42" s="197" t="s">
        <v>614</v>
      </c>
      <c r="D42" s="227"/>
      <c r="E42" s="227"/>
      <c r="F42" s="227"/>
      <c r="G42" s="227"/>
      <c r="H42" s="227"/>
      <c r="I42" s="227"/>
      <c r="J42" s="227"/>
      <c r="K42" s="110"/>
      <c r="L42" s="110"/>
      <c r="M42" s="466" t="s">
        <v>488</v>
      </c>
      <c r="N42" s="244"/>
      <c r="O42" s="111"/>
      <c r="P42" s="111"/>
      <c r="Q42" s="227"/>
      <c r="S42" s="93" t="s">
        <v>2869</v>
      </c>
      <c r="U42" s="81" t="s">
        <v>614</v>
      </c>
      <c r="V42" s="468" t="s">
        <v>488</v>
      </c>
      <c r="W42" s="94">
        <v>0</v>
      </c>
      <c r="X42" s="94">
        <v>1</v>
      </c>
      <c r="Y42" s="92">
        <v>0</v>
      </c>
    </row>
    <row r="43" spans="1:25" s="4" customFormat="1" ht="12" customHeight="1" x14ac:dyDescent="0.2">
      <c r="A43" s="224"/>
      <c r="B43" s="227"/>
      <c r="C43" s="197" t="s">
        <v>244</v>
      </c>
      <c r="D43" s="227"/>
      <c r="E43" s="227"/>
      <c r="F43" s="227"/>
      <c r="G43" s="227"/>
      <c r="H43" s="227"/>
      <c r="I43" s="227"/>
      <c r="J43" s="227"/>
      <c r="K43" s="110"/>
      <c r="L43" s="110"/>
      <c r="M43" s="466" t="s">
        <v>488</v>
      </c>
      <c r="N43" s="244"/>
      <c r="O43" s="111"/>
      <c r="P43" s="111"/>
      <c r="Q43" s="227"/>
      <c r="S43" s="93" t="s">
        <v>2869</v>
      </c>
      <c r="U43" s="81" t="s">
        <v>244</v>
      </c>
      <c r="V43" s="468" t="s">
        <v>488</v>
      </c>
      <c r="W43" s="94">
        <v>0</v>
      </c>
      <c r="X43" s="94">
        <v>1</v>
      </c>
      <c r="Y43" s="92">
        <v>0</v>
      </c>
    </row>
    <row r="44" spans="1:25" s="4" customFormat="1" ht="12" customHeight="1" x14ac:dyDescent="0.2">
      <c r="A44" s="224"/>
      <c r="B44" s="227"/>
      <c r="C44" s="197" t="s">
        <v>330</v>
      </c>
      <c r="D44" s="227"/>
      <c r="E44" s="227"/>
      <c r="F44" s="227"/>
      <c r="G44" s="227"/>
      <c r="H44" s="227"/>
      <c r="I44" s="227"/>
      <c r="J44" s="227"/>
      <c r="K44" s="110"/>
      <c r="L44" s="110"/>
      <c r="M44" s="466" t="s">
        <v>488</v>
      </c>
      <c r="N44" s="244"/>
      <c r="O44" s="111"/>
      <c r="P44" s="111"/>
      <c r="Q44" s="227"/>
      <c r="S44" s="93" t="s">
        <v>2869</v>
      </c>
      <c r="U44" s="81" t="s">
        <v>330</v>
      </c>
      <c r="V44" s="468" t="s">
        <v>488</v>
      </c>
      <c r="W44" s="94">
        <v>0</v>
      </c>
      <c r="X44" s="94">
        <v>1</v>
      </c>
      <c r="Y44" s="92">
        <v>0</v>
      </c>
    </row>
    <row r="45" spans="1:25" s="4" customFormat="1" ht="12" customHeight="1" x14ac:dyDescent="0.2">
      <c r="A45" s="224"/>
      <c r="B45" s="227"/>
      <c r="C45" s="197" t="s">
        <v>331</v>
      </c>
      <c r="D45" s="227"/>
      <c r="E45" s="227"/>
      <c r="F45" s="227"/>
      <c r="G45" s="227"/>
      <c r="H45" s="227"/>
      <c r="I45" s="227"/>
      <c r="J45" s="227"/>
      <c r="K45" s="110"/>
      <c r="L45" s="110"/>
      <c r="M45" s="466" t="s">
        <v>488</v>
      </c>
      <c r="N45" s="244"/>
      <c r="O45" s="111"/>
      <c r="P45" s="111"/>
      <c r="Q45" s="227"/>
      <c r="S45" s="93" t="s">
        <v>2869</v>
      </c>
      <c r="U45" s="81" t="s">
        <v>331</v>
      </c>
      <c r="V45" s="468" t="s">
        <v>488</v>
      </c>
      <c r="W45" s="94">
        <v>0</v>
      </c>
      <c r="X45" s="94">
        <v>1</v>
      </c>
      <c r="Y45" s="92">
        <v>0</v>
      </c>
    </row>
    <row r="46" spans="1:25" s="4" customFormat="1" ht="12" customHeight="1" x14ac:dyDescent="0.2">
      <c r="A46" s="224"/>
      <c r="B46" s="227"/>
      <c r="C46" s="197" t="s">
        <v>505</v>
      </c>
      <c r="D46" s="227"/>
      <c r="E46" s="227"/>
      <c r="F46" s="227"/>
      <c r="G46" s="227"/>
      <c r="H46" s="227"/>
      <c r="I46" s="227"/>
      <c r="J46" s="227"/>
      <c r="K46" s="110"/>
      <c r="L46" s="110"/>
      <c r="M46" s="466" t="s">
        <v>488</v>
      </c>
      <c r="N46" s="244"/>
      <c r="O46" s="111"/>
      <c r="P46" s="111"/>
      <c r="Q46" s="227"/>
      <c r="S46" s="93" t="s">
        <v>2869</v>
      </c>
      <c r="U46" s="81" t="s">
        <v>505</v>
      </c>
      <c r="V46" s="468" t="s">
        <v>488</v>
      </c>
      <c r="W46" s="94">
        <v>0</v>
      </c>
      <c r="X46" s="94">
        <v>1</v>
      </c>
      <c r="Y46" s="92">
        <v>0</v>
      </c>
    </row>
    <row r="47" spans="1:25" s="4" customFormat="1" ht="12" customHeight="1" x14ac:dyDescent="0.2">
      <c r="A47" s="224"/>
      <c r="B47" s="227"/>
      <c r="C47" s="197" t="s">
        <v>332</v>
      </c>
      <c r="D47" s="227"/>
      <c r="E47" s="227"/>
      <c r="F47" s="227"/>
      <c r="G47" s="227"/>
      <c r="H47" s="227"/>
      <c r="I47" s="227"/>
      <c r="J47" s="227"/>
      <c r="K47" s="110"/>
      <c r="L47" s="110"/>
      <c r="M47" s="466" t="s">
        <v>488</v>
      </c>
      <c r="N47" s="244"/>
      <c r="O47" s="111"/>
      <c r="P47" s="111"/>
      <c r="Q47" s="227"/>
      <c r="S47" s="93" t="s">
        <v>2869</v>
      </c>
      <c r="U47" s="81" t="s">
        <v>332</v>
      </c>
      <c r="V47" s="468" t="s">
        <v>488</v>
      </c>
      <c r="W47" s="94">
        <v>0</v>
      </c>
      <c r="X47" s="94">
        <v>1</v>
      </c>
      <c r="Y47" s="92">
        <v>0</v>
      </c>
    </row>
    <row r="48" spans="1:25" s="4" customFormat="1" ht="12" customHeight="1" x14ac:dyDescent="0.2">
      <c r="A48" s="224"/>
      <c r="B48" s="227"/>
      <c r="C48" s="197" t="s">
        <v>1167</v>
      </c>
      <c r="D48" s="227"/>
      <c r="E48" s="227"/>
      <c r="F48" s="227"/>
      <c r="G48" s="227"/>
      <c r="H48" s="227"/>
      <c r="I48" s="227"/>
      <c r="J48" s="227"/>
      <c r="K48" s="110"/>
      <c r="L48" s="110"/>
      <c r="M48" s="466" t="s">
        <v>488</v>
      </c>
      <c r="N48" s="244"/>
      <c r="O48" s="111"/>
      <c r="P48" s="111"/>
      <c r="Q48" s="227"/>
      <c r="S48" s="93" t="s">
        <v>2869</v>
      </c>
      <c r="U48" s="81" t="s">
        <v>1167</v>
      </c>
      <c r="V48" s="468" t="s">
        <v>488</v>
      </c>
      <c r="W48" s="94">
        <v>0</v>
      </c>
      <c r="X48" s="94">
        <v>1</v>
      </c>
      <c r="Y48" s="92">
        <v>0</v>
      </c>
    </row>
    <row r="49" spans="1:25" s="4" customFormat="1" ht="12" customHeight="1" x14ac:dyDescent="0.2">
      <c r="A49" s="224"/>
      <c r="B49" s="227"/>
      <c r="C49" s="197" t="s">
        <v>615</v>
      </c>
      <c r="D49" s="227"/>
      <c r="E49" s="227"/>
      <c r="F49" s="227"/>
      <c r="G49" s="227"/>
      <c r="H49" s="227"/>
      <c r="I49" s="227"/>
      <c r="J49" s="227"/>
      <c r="K49" s="110"/>
      <c r="L49" s="110"/>
      <c r="M49" s="466" t="s">
        <v>488</v>
      </c>
      <c r="N49" s="244"/>
      <c r="O49" s="111"/>
      <c r="P49" s="111"/>
      <c r="Q49" s="227"/>
      <c r="S49" s="93" t="s">
        <v>2869</v>
      </c>
      <c r="U49" s="81" t="s">
        <v>615</v>
      </c>
      <c r="V49" s="468" t="s">
        <v>488</v>
      </c>
      <c r="W49" s="94">
        <v>0</v>
      </c>
      <c r="X49" s="94">
        <v>1</v>
      </c>
      <c r="Y49" s="92">
        <v>0</v>
      </c>
    </row>
    <row r="50" spans="1:25" s="4" customFormat="1" ht="12" customHeight="1" x14ac:dyDescent="0.2">
      <c r="A50" s="224"/>
      <c r="B50" s="227"/>
      <c r="C50" s="197" t="s">
        <v>333</v>
      </c>
      <c r="D50" s="227"/>
      <c r="E50" s="227"/>
      <c r="F50" s="227"/>
      <c r="G50" s="227"/>
      <c r="H50" s="227"/>
      <c r="I50" s="227"/>
      <c r="J50" s="227"/>
      <c r="K50" s="110"/>
      <c r="L50" s="110"/>
      <c r="M50" s="466" t="s">
        <v>488</v>
      </c>
      <c r="N50" s="244"/>
      <c r="O50" s="111"/>
      <c r="P50" s="111"/>
      <c r="Q50" s="227"/>
      <c r="S50" s="93" t="s">
        <v>2869</v>
      </c>
      <c r="U50" s="81" t="s">
        <v>333</v>
      </c>
      <c r="V50" s="468" t="s">
        <v>488</v>
      </c>
      <c r="W50" s="94">
        <v>0</v>
      </c>
      <c r="X50" s="94">
        <v>1</v>
      </c>
      <c r="Y50" s="92">
        <v>0</v>
      </c>
    </row>
    <row r="51" spans="1:25" s="4" customFormat="1" ht="12" customHeight="1" x14ac:dyDescent="0.2">
      <c r="A51" s="224"/>
      <c r="B51" s="227"/>
      <c r="C51" s="197" t="s">
        <v>334</v>
      </c>
      <c r="D51" s="227"/>
      <c r="E51" s="227"/>
      <c r="F51" s="227"/>
      <c r="G51" s="227"/>
      <c r="H51" s="227"/>
      <c r="I51" s="227"/>
      <c r="J51" s="227"/>
      <c r="K51" s="110"/>
      <c r="L51" s="110"/>
      <c r="M51" s="466" t="s">
        <v>488</v>
      </c>
      <c r="N51" s="244"/>
      <c r="O51" s="111"/>
      <c r="P51" s="111"/>
      <c r="Q51" s="227"/>
      <c r="S51" s="93" t="s">
        <v>2869</v>
      </c>
      <c r="U51" s="81" t="s">
        <v>334</v>
      </c>
      <c r="V51" s="468" t="s">
        <v>488</v>
      </c>
      <c r="W51" s="94">
        <v>0</v>
      </c>
      <c r="X51" s="94">
        <v>1</v>
      </c>
      <c r="Y51" s="92">
        <v>0</v>
      </c>
    </row>
    <row r="52" spans="1:25" s="4" customFormat="1" ht="12" customHeight="1" x14ac:dyDescent="0.2">
      <c r="A52" s="224"/>
      <c r="B52" s="227"/>
      <c r="C52" s="197" t="s">
        <v>335</v>
      </c>
      <c r="D52" s="227"/>
      <c r="E52" s="227"/>
      <c r="F52" s="227"/>
      <c r="G52" s="227"/>
      <c r="H52" s="227"/>
      <c r="I52" s="227"/>
      <c r="J52" s="227"/>
      <c r="K52" s="110"/>
      <c r="L52" s="110"/>
      <c r="M52" s="466" t="s">
        <v>488</v>
      </c>
      <c r="N52" s="244"/>
      <c r="O52" s="111"/>
      <c r="P52" s="111"/>
      <c r="Q52" s="227"/>
      <c r="S52" s="93" t="s">
        <v>2869</v>
      </c>
      <c r="U52" s="81" t="s">
        <v>335</v>
      </c>
      <c r="V52" s="468" t="s">
        <v>488</v>
      </c>
      <c r="W52" s="94">
        <v>0</v>
      </c>
      <c r="X52" s="94">
        <v>1</v>
      </c>
      <c r="Y52" s="92">
        <v>0</v>
      </c>
    </row>
    <row r="53" spans="1:25" s="4" customFormat="1" ht="12" customHeight="1" x14ac:dyDescent="0.2">
      <c r="A53" s="224"/>
      <c r="B53" s="227"/>
      <c r="C53" s="197" t="s">
        <v>1778</v>
      </c>
      <c r="D53" s="227"/>
      <c r="E53" s="227"/>
      <c r="F53" s="227"/>
      <c r="G53" s="227"/>
      <c r="H53" s="227"/>
      <c r="I53" s="227"/>
      <c r="J53" s="227"/>
      <c r="K53" s="110"/>
      <c r="L53" s="110"/>
      <c r="M53" s="466" t="s">
        <v>488</v>
      </c>
      <c r="N53" s="244"/>
      <c r="O53" s="111"/>
      <c r="P53" s="111"/>
      <c r="Q53" s="227"/>
      <c r="S53" s="93" t="s">
        <v>2869</v>
      </c>
      <c r="U53" s="81" t="s">
        <v>1778</v>
      </c>
      <c r="V53" s="468" t="s">
        <v>488</v>
      </c>
      <c r="W53" s="94">
        <v>0</v>
      </c>
      <c r="X53" s="94">
        <v>1</v>
      </c>
      <c r="Y53" s="92">
        <v>0</v>
      </c>
    </row>
    <row r="54" spans="1:25" s="4" customFormat="1" ht="12" customHeight="1" x14ac:dyDescent="0.2">
      <c r="A54" s="224"/>
      <c r="B54" s="227"/>
      <c r="C54" s="197" t="s">
        <v>336</v>
      </c>
      <c r="D54" s="227"/>
      <c r="E54" s="227"/>
      <c r="F54" s="227"/>
      <c r="G54" s="227"/>
      <c r="H54" s="227"/>
      <c r="I54" s="227"/>
      <c r="J54" s="227"/>
      <c r="K54" s="110"/>
      <c r="L54" s="110"/>
      <c r="M54" s="466" t="s">
        <v>488</v>
      </c>
      <c r="N54" s="244"/>
      <c r="O54" s="111"/>
      <c r="P54" s="111"/>
      <c r="Q54" s="227"/>
      <c r="S54" s="93" t="s">
        <v>2869</v>
      </c>
      <c r="U54" s="81" t="s">
        <v>336</v>
      </c>
      <c r="V54" s="468" t="s">
        <v>488</v>
      </c>
      <c r="W54" s="94">
        <v>0</v>
      </c>
      <c r="X54" s="94">
        <v>1</v>
      </c>
      <c r="Y54" s="92">
        <v>0</v>
      </c>
    </row>
    <row r="55" spans="1:25" s="4" customFormat="1" ht="12" customHeight="1" x14ac:dyDescent="0.2">
      <c r="A55" s="224"/>
      <c r="B55" s="227"/>
      <c r="C55" s="197" t="s">
        <v>337</v>
      </c>
      <c r="D55" s="227"/>
      <c r="E55" s="227"/>
      <c r="F55" s="227"/>
      <c r="G55" s="227"/>
      <c r="H55" s="227"/>
      <c r="I55" s="227"/>
      <c r="J55" s="227"/>
      <c r="K55" s="110"/>
      <c r="L55" s="110"/>
      <c r="M55" s="466" t="s">
        <v>488</v>
      </c>
      <c r="N55" s="244"/>
      <c r="O55" s="111"/>
      <c r="P55" s="111"/>
      <c r="Q55" s="227"/>
      <c r="S55" s="93" t="s">
        <v>2869</v>
      </c>
      <c r="U55" s="81" t="s">
        <v>337</v>
      </c>
      <c r="V55" s="468" t="s">
        <v>488</v>
      </c>
      <c r="W55" s="94">
        <v>0</v>
      </c>
      <c r="X55" s="94">
        <v>1</v>
      </c>
      <c r="Y55" s="92">
        <v>0</v>
      </c>
    </row>
    <row r="56" spans="1:25" s="4" customFormat="1" ht="12" customHeight="1" x14ac:dyDescent="0.2">
      <c r="A56" s="224"/>
      <c r="B56" s="227"/>
      <c r="C56" s="197" t="s">
        <v>618</v>
      </c>
      <c r="D56" s="227"/>
      <c r="E56" s="227"/>
      <c r="F56" s="227"/>
      <c r="G56" s="227"/>
      <c r="H56" s="227"/>
      <c r="I56" s="227"/>
      <c r="J56" s="227"/>
      <c r="K56" s="110"/>
      <c r="L56" s="110"/>
      <c r="M56" s="466" t="s">
        <v>488</v>
      </c>
      <c r="N56" s="244"/>
      <c r="O56" s="111"/>
      <c r="P56" s="111"/>
      <c r="Q56" s="227"/>
      <c r="S56" s="93" t="s">
        <v>2869</v>
      </c>
      <c r="U56" s="81" t="s">
        <v>618</v>
      </c>
      <c r="V56" s="468" t="s">
        <v>488</v>
      </c>
      <c r="W56" s="94">
        <v>0</v>
      </c>
      <c r="X56" s="94">
        <v>1</v>
      </c>
      <c r="Y56" s="92">
        <v>0</v>
      </c>
    </row>
    <row r="57" spans="1:25" s="4" customFormat="1" ht="12" customHeight="1" x14ac:dyDescent="0.2">
      <c r="A57" s="224"/>
      <c r="B57" s="227"/>
      <c r="C57" s="197" t="s">
        <v>619</v>
      </c>
      <c r="D57" s="227"/>
      <c r="E57" s="227"/>
      <c r="F57" s="227"/>
      <c r="G57" s="227"/>
      <c r="H57" s="227"/>
      <c r="I57" s="227"/>
      <c r="J57" s="227"/>
      <c r="K57" s="110"/>
      <c r="L57" s="110"/>
      <c r="M57" s="466" t="s">
        <v>488</v>
      </c>
      <c r="N57" s="244"/>
      <c r="O57" s="111"/>
      <c r="P57" s="111"/>
      <c r="Q57" s="227"/>
      <c r="S57" s="93" t="s">
        <v>2869</v>
      </c>
      <c r="U57" s="81" t="s">
        <v>619</v>
      </c>
      <c r="V57" s="468" t="s">
        <v>488</v>
      </c>
      <c r="W57" s="94">
        <v>0</v>
      </c>
      <c r="X57" s="94">
        <v>1</v>
      </c>
      <c r="Y57" s="92">
        <v>0</v>
      </c>
    </row>
    <row r="58" spans="1:25" s="4" customFormat="1" ht="12" customHeight="1" x14ac:dyDescent="0.2">
      <c r="A58" s="224"/>
      <c r="B58" s="227"/>
      <c r="C58" s="197" t="s">
        <v>1168</v>
      </c>
      <c r="D58" s="227"/>
      <c r="E58" s="227"/>
      <c r="F58" s="227"/>
      <c r="G58" s="227"/>
      <c r="H58" s="227"/>
      <c r="I58" s="227"/>
      <c r="J58" s="227"/>
      <c r="K58" s="110"/>
      <c r="L58" s="110"/>
      <c r="M58" s="466" t="s">
        <v>488</v>
      </c>
      <c r="N58" s="244"/>
      <c r="O58" s="111"/>
      <c r="P58" s="111"/>
      <c r="Q58" s="227"/>
      <c r="S58" s="93" t="s">
        <v>2869</v>
      </c>
      <c r="U58" s="81" t="s">
        <v>1168</v>
      </c>
      <c r="V58" s="468" t="s">
        <v>488</v>
      </c>
      <c r="W58" s="94">
        <v>0</v>
      </c>
      <c r="X58" s="94">
        <v>1</v>
      </c>
      <c r="Y58" s="92">
        <v>0</v>
      </c>
    </row>
    <row r="59" spans="1:25" s="4" customFormat="1" ht="12" customHeight="1" x14ac:dyDescent="0.2">
      <c r="A59" s="224"/>
      <c r="B59" s="227"/>
      <c r="C59" s="197" t="s">
        <v>620</v>
      </c>
      <c r="D59" s="227"/>
      <c r="E59" s="227"/>
      <c r="F59" s="227"/>
      <c r="G59" s="227"/>
      <c r="H59" s="227"/>
      <c r="I59" s="227"/>
      <c r="J59" s="227"/>
      <c r="K59" s="110"/>
      <c r="L59" s="110"/>
      <c r="M59" s="466" t="s">
        <v>488</v>
      </c>
      <c r="N59" s="244"/>
      <c r="O59" s="111"/>
      <c r="P59" s="111"/>
      <c r="Q59" s="227"/>
      <c r="S59" s="93" t="s">
        <v>2869</v>
      </c>
      <c r="U59" s="81" t="s">
        <v>620</v>
      </c>
      <c r="V59" s="468" t="s">
        <v>488</v>
      </c>
      <c r="W59" s="94">
        <v>0</v>
      </c>
      <c r="X59" s="94">
        <v>1</v>
      </c>
      <c r="Y59" s="92">
        <v>0</v>
      </c>
    </row>
    <row r="60" spans="1:25" s="4" customFormat="1" ht="12" customHeight="1" x14ac:dyDescent="0.2">
      <c r="A60" s="224"/>
      <c r="B60" s="227"/>
      <c r="C60" s="197" t="s">
        <v>68</v>
      </c>
      <c r="D60" s="227"/>
      <c r="E60" s="227"/>
      <c r="F60" s="227"/>
      <c r="G60" s="227"/>
      <c r="H60" s="227"/>
      <c r="I60" s="227"/>
      <c r="J60" s="227"/>
      <c r="K60" s="110"/>
      <c r="L60" s="110"/>
      <c r="M60" s="466" t="s">
        <v>488</v>
      </c>
      <c r="N60" s="244"/>
      <c r="O60" s="111"/>
      <c r="P60" s="111"/>
      <c r="Q60" s="227"/>
      <c r="S60" s="93" t="s">
        <v>2869</v>
      </c>
      <c r="U60" s="81" t="s">
        <v>68</v>
      </c>
      <c r="V60" s="468" t="s">
        <v>488</v>
      </c>
      <c r="W60" s="94">
        <v>0</v>
      </c>
      <c r="X60" s="94">
        <v>1</v>
      </c>
      <c r="Y60" s="92">
        <v>0</v>
      </c>
    </row>
    <row r="61" spans="1:25" s="4" customFormat="1" ht="12" customHeight="1" x14ac:dyDescent="0.2">
      <c r="A61" s="224"/>
      <c r="B61" s="227"/>
      <c r="C61" s="197" t="s">
        <v>621</v>
      </c>
      <c r="D61" s="227"/>
      <c r="E61" s="227"/>
      <c r="F61" s="227"/>
      <c r="G61" s="227"/>
      <c r="H61" s="227"/>
      <c r="I61" s="227"/>
      <c r="J61" s="227"/>
      <c r="K61" s="110"/>
      <c r="L61" s="110"/>
      <c r="M61" s="466" t="s">
        <v>488</v>
      </c>
      <c r="N61" s="244"/>
      <c r="O61" s="111"/>
      <c r="P61" s="111"/>
      <c r="Q61" s="227"/>
      <c r="S61" s="93" t="s">
        <v>2869</v>
      </c>
      <c r="U61" s="81" t="s">
        <v>621</v>
      </c>
      <c r="V61" s="468" t="s">
        <v>488</v>
      </c>
      <c r="W61" s="94">
        <v>0</v>
      </c>
      <c r="X61" s="94">
        <v>1</v>
      </c>
      <c r="Y61" s="92">
        <v>0</v>
      </c>
    </row>
    <row r="62" spans="1:25" s="4" customFormat="1" ht="12" customHeight="1" x14ac:dyDescent="0.2">
      <c r="A62" s="224"/>
      <c r="B62" s="227"/>
      <c r="C62" s="197" t="s">
        <v>622</v>
      </c>
      <c r="D62" s="227"/>
      <c r="E62" s="227"/>
      <c r="F62" s="227"/>
      <c r="G62" s="227"/>
      <c r="H62" s="227"/>
      <c r="I62" s="227"/>
      <c r="J62" s="227"/>
      <c r="K62" s="110"/>
      <c r="L62" s="110"/>
      <c r="M62" s="466" t="s">
        <v>488</v>
      </c>
      <c r="N62" s="244"/>
      <c r="O62" s="111"/>
      <c r="P62" s="111"/>
      <c r="Q62" s="227"/>
      <c r="S62" s="93" t="s">
        <v>2869</v>
      </c>
      <c r="U62" s="81" t="s">
        <v>622</v>
      </c>
      <c r="V62" s="468" t="s">
        <v>488</v>
      </c>
      <c r="W62" s="94">
        <v>0</v>
      </c>
      <c r="X62" s="94">
        <v>1</v>
      </c>
      <c r="Y62" s="92">
        <v>0</v>
      </c>
    </row>
    <row r="63" spans="1:25" s="4" customFormat="1" ht="12" customHeight="1" x14ac:dyDescent="0.2">
      <c r="A63" s="224"/>
      <c r="B63" s="227"/>
      <c r="C63" s="197" t="s">
        <v>1779</v>
      </c>
      <c r="D63" s="227"/>
      <c r="E63" s="227"/>
      <c r="F63" s="227"/>
      <c r="G63" s="227"/>
      <c r="H63" s="227"/>
      <c r="I63" s="227"/>
      <c r="J63" s="227"/>
      <c r="K63" s="110"/>
      <c r="L63" s="110"/>
      <c r="M63" s="466" t="s">
        <v>488</v>
      </c>
      <c r="N63" s="244"/>
      <c r="O63" s="111"/>
      <c r="P63" s="111"/>
      <c r="Q63" s="227"/>
      <c r="S63" s="93" t="s">
        <v>2869</v>
      </c>
      <c r="U63" s="81" t="s">
        <v>1779</v>
      </c>
      <c r="V63" s="468" t="s">
        <v>488</v>
      </c>
      <c r="W63" s="94">
        <v>0</v>
      </c>
      <c r="X63" s="94">
        <v>1</v>
      </c>
      <c r="Y63" s="92">
        <v>0</v>
      </c>
    </row>
    <row r="64" spans="1:25" s="4" customFormat="1" ht="12" customHeight="1" x14ac:dyDescent="0.2">
      <c r="A64" s="224"/>
      <c r="B64" s="227"/>
      <c r="C64" s="197" t="s">
        <v>623</v>
      </c>
      <c r="D64" s="227"/>
      <c r="E64" s="227"/>
      <c r="F64" s="227"/>
      <c r="G64" s="227"/>
      <c r="H64" s="227"/>
      <c r="I64" s="227"/>
      <c r="J64" s="227"/>
      <c r="K64" s="110"/>
      <c r="L64" s="110"/>
      <c r="M64" s="466" t="s">
        <v>488</v>
      </c>
      <c r="N64" s="244"/>
      <c r="O64" s="111"/>
      <c r="P64" s="111"/>
      <c r="Q64" s="227"/>
      <c r="S64" s="93" t="s">
        <v>2869</v>
      </c>
      <c r="U64" s="81" t="s">
        <v>623</v>
      </c>
      <c r="V64" s="468" t="s">
        <v>488</v>
      </c>
      <c r="W64" s="94">
        <v>0</v>
      </c>
      <c r="X64" s="94">
        <v>1</v>
      </c>
      <c r="Y64" s="92">
        <v>0</v>
      </c>
    </row>
    <row r="65" spans="1:25" s="4" customFormat="1" ht="12" customHeight="1" x14ac:dyDescent="0.2">
      <c r="A65" s="224"/>
      <c r="B65" s="227"/>
      <c r="C65" s="197" t="s">
        <v>624</v>
      </c>
      <c r="D65" s="227"/>
      <c r="E65" s="227"/>
      <c r="F65" s="227"/>
      <c r="G65" s="227"/>
      <c r="H65" s="227"/>
      <c r="I65" s="227"/>
      <c r="J65" s="227"/>
      <c r="K65" s="110"/>
      <c r="L65" s="110"/>
      <c r="M65" s="466" t="s">
        <v>488</v>
      </c>
      <c r="N65" s="244"/>
      <c r="O65" s="111"/>
      <c r="P65" s="111"/>
      <c r="Q65" s="227"/>
      <c r="S65" s="93" t="s">
        <v>2869</v>
      </c>
      <c r="U65" s="81" t="s">
        <v>624</v>
      </c>
      <c r="V65" s="468" t="s">
        <v>488</v>
      </c>
      <c r="W65" s="94">
        <v>0</v>
      </c>
      <c r="X65" s="94">
        <v>1</v>
      </c>
      <c r="Y65" s="92">
        <v>0</v>
      </c>
    </row>
    <row r="66" spans="1:25" s="4" customFormat="1" ht="12" customHeight="1" x14ac:dyDescent="0.2">
      <c r="A66" s="224"/>
      <c r="B66" s="227"/>
      <c r="C66" s="197" t="s">
        <v>625</v>
      </c>
      <c r="D66" s="227"/>
      <c r="E66" s="227"/>
      <c r="F66" s="227"/>
      <c r="G66" s="227"/>
      <c r="H66" s="227"/>
      <c r="I66" s="227"/>
      <c r="J66" s="227"/>
      <c r="K66" s="110"/>
      <c r="L66" s="110"/>
      <c r="M66" s="466" t="s">
        <v>488</v>
      </c>
      <c r="N66" s="244"/>
      <c r="O66" s="111"/>
      <c r="P66" s="111"/>
      <c r="Q66" s="227"/>
      <c r="S66" s="93" t="s">
        <v>2869</v>
      </c>
      <c r="U66" s="81" t="s">
        <v>625</v>
      </c>
      <c r="V66" s="468" t="s">
        <v>488</v>
      </c>
      <c r="W66" s="94">
        <v>0</v>
      </c>
      <c r="X66" s="94">
        <v>1</v>
      </c>
      <c r="Y66" s="92">
        <v>0</v>
      </c>
    </row>
    <row r="67" spans="1:25" s="4" customFormat="1" ht="12" customHeight="1" x14ac:dyDescent="0.2">
      <c r="A67" s="224"/>
      <c r="B67" s="227"/>
      <c r="C67" s="197" t="s">
        <v>626</v>
      </c>
      <c r="D67" s="227"/>
      <c r="E67" s="227"/>
      <c r="F67" s="227"/>
      <c r="G67" s="227"/>
      <c r="H67" s="227"/>
      <c r="I67" s="227"/>
      <c r="J67" s="227"/>
      <c r="K67" s="110"/>
      <c r="L67" s="110"/>
      <c r="M67" s="466" t="s">
        <v>488</v>
      </c>
      <c r="N67" s="244"/>
      <c r="O67" s="111"/>
      <c r="P67" s="111"/>
      <c r="Q67" s="227"/>
      <c r="S67" s="93" t="s">
        <v>2869</v>
      </c>
      <c r="U67" s="81" t="s">
        <v>626</v>
      </c>
      <c r="V67" s="468" t="s">
        <v>488</v>
      </c>
      <c r="W67" s="94">
        <v>0</v>
      </c>
      <c r="X67" s="94">
        <v>1</v>
      </c>
      <c r="Y67" s="92">
        <v>0</v>
      </c>
    </row>
    <row r="68" spans="1:25" s="4" customFormat="1" ht="5.0999999999999996" customHeight="1" x14ac:dyDescent="0.2">
      <c r="A68" s="224"/>
      <c r="B68" s="293"/>
      <c r="C68" s="286"/>
      <c r="D68" s="293"/>
      <c r="E68" s="293"/>
      <c r="F68" s="293"/>
      <c r="G68" s="293"/>
      <c r="H68" s="293"/>
      <c r="I68" s="293"/>
      <c r="J68" s="293"/>
      <c r="K68" s="293"/>
      <c r="L68" s="293"/>
      <c r="M68" s="285"/>
      <c r="N68" s="290"/>
      <c r="O68" s="292"/>
      <c r="P68" s="292"/>
      <c r="Q68" s="293"/>
    </row>
    <row r="69" spans="1:25" s="4" customFormat="1" ht="5.0999999999999996" customHeight="1" x14ac:dyDescent="0.2">
      <c r="A69" s="224"/>
      <c r="B69" s="302"/>
      <c r="C69" s="295"/>
      <c r="D69" s="302"/>
      <c r="E69" s="302"/>
      <c r="F69" s="302"/>
      <c r="G69" s="302"/>
      <c r="H69" s="302"/>
      <c r="I69" s="302"/>
      <c r="J69" s="302"/>
      <c r="K69" s="302"/>
      <c r="L69" s="302"/>
      <c r="M69" s="294"/>
      <c r="N69" s="299"/>
      <c r="O69" s="301"/>
      <c r="P69" s="301"/>
      <c r="Q69" s="302"/>
    </row>
    <row r="70" spans="1:25" s="4" customFormat="1" ht="9" x14ac:dyDescent="0.2">
      <c r="A70" s="224"/>
      <c r="B70" s="227"/>
      <c r="C70" s="197"/>
      <c r="D70" s="227"/>
      <c r="E70" s="607" t="s">
        <v>1605</v>
      </c>
      <c r="F70" s="227"/>
      <c r="G70" s="227"/>
      <c r="H70" s="227"/>
      <c r="I70" s="227"/>
      <c r="J70" s="227"/>
      <c r="K70" s="227"/>
      <c r="L70" s="227"/>
      <c r="M70" s="227"/>
      <c r="N70" s="227"/>
      <c r="O70" s="227"/>
      <c r="P70" s="395"/>
      <c r="Q70" s="227"/>
    </row>
    <row r="71" spans="1:25" s="4" customFormat="1" ht="5.0999999999999996" customHeight="1" x14ac:dyDescent="0.2">
      <c r="A71" s="224"/>
      <c r="B71" s="227"/>
      <c r="C71" s="197"/>
      <c r="D71" s="227"/>
      <c r="E71" s="227"/>
      <c r="F71" s="227"/>
      <c r="G71" s="227"/>
      <c r="H71" s="227"/>
      <c r="I71" s="227"/>
      <c r="J71" s="227"/>
      <c r="K71" s="227"/>
      <c r="L71" s="227"/>
      <c r="M71" s="227"/>
      <c r="N71" s="227"/>
      <c r="O71" s="227"/>
      <c r="P71" s="395"/>
      <c r="Q71" s="227"/>
    </row>
    <row r="72" spans="1:25" s="4" customFormat="1" ht="36" x14ac:dyDescent="0.2">
      <c r="A72" s="224"/>
      <c r="B72" s="227"/>
      <c r="C72" s="197"/>
      <c r="D72" s="227"/>
      <c r="E72" s="450"/>
      <c r="F72" s="450"/>
      <c r="G72" s="450"/>
      <c r="H72" s="450"/>
      <c r="I72" s="450"/>
      <c r="J72" s="450"/>
      <c r="K72" s="10" t="s">
        <v>1260</v>
      </c>
      <c r="L72" s="10" t="s">
        <v>850</v>
      </c>
      <c r="M72" s="10" t="s">
        <v>849</v>
      </c>
      <c r="N72" s="48" t="s">
        <v>2581</v>
      </c>
      <c r="O72" s="48" t="s">
        <v>2582</v>
      </c>
      <c r="P72" s="48" t="s">
        <v>2583</v>
      </c>
      <c r="Q72" s="227"/>
      <c r="S72" s="4" t="s">
        <v>1605</v>
      </c>
    </row>
    <row r="73" spans="1:25" s="4" customFormat="1" ht="9" hidden="1" x14ac:dyDescent="0.2">
      <c r="A73" s="224" t="s">
        <v>1188</v>
      </c>
      <c r="B73" s="227"/>
      <c r="C73" s="197"/>
      <c r="D73" s="227"/>
      <c r="E73" s="450"/>
      <c r="F73" s="450"/>
      <c r="G73" s="450"/>
      <c r="H73" s="450"/>
      <c r="I73" s="450"/>
      <c r="J73" s="450"/>
      <c r="K73" s="37"/>
      <c r="L73" s="37"/>
      <c r="M73" s="37"/>
      <c r="N73" s="49"/>
      <c r="O73" s="49"/>
      <c r="P73" s="49"/>
      <c r="Q73" s="227"/>
    </row>
    <row r="74" spans="1:25" s="4" customFormat="1" ht="9.9499999999999993" customHeight="1" x14ac:dyDescent="0.2">
      <c r="A74" s="224"/>
      <c r="B74" s="227"/>
      <c r="C74" s="197"/>
      <c r="D74" s="227"/>
      <c r="E74" s="450"/>
      <c r="F74" s="450"/>
      <c r="G74" s="450"/>
      <c r="H74" s="450"/>
      <c r="I74" s="450"/>
      <c r="J74" s="450"/>
      <c r="K74" s="37">
        <v>1</v>
      </c>
      <c r="L74" s="37">
        <v>3</v>
      </c>
      <c r="M74" s="37">
        <v>2</v>
      </c>
      <c r="N74" s="49">
        <v>4</v>
      </c>
      <c r="O74" s="49">
        <v>5</v>
      </c>
      <c r="P74" s="49">
        <v>6</v>
      </c>
      <c r="Q74" s="227"/>
      <c r="S74" s="1286" t="s">
        <v>1741</v>
      </c>
      <c r="U74" s="1286"/>
      <c r="V74" s="1286"/>
      <c r="W74" s="467"/>
      <c r="X74" s="467"/>
      <c r="Y74" s="467"/>
    </row>
    <row r="75" spans="1:25" s="4" customFormat="1" ht="9.9499999999999993" customHeight="1" x14ac:dyDescent="0.2">
      <c r="A75" s="224"/>
      <c r="B75" s="227"/>
      <c r="C75" s="197"/>
      <c r="D75" s="227"/>
      <c r="E75" s="450"/>
      <c r="F75" s="450"/>
      <c r="G75" s="450"/>
      <c r="H75" s="450"/>
      <c r="I75" s="450"/>
      <c r="J75" s="450"/>
      <c r="K75" s="38"/>
      <c r="L75" s="38" t="s">
        <v>2433</v>
      </c>
      <c r="M75" s="38"/>
      <c r="N75" s="255" t="s">
        <v>149</v>
      </c>
      <c r="O75" s="255" t="s">
        <v>1476</v>
      </c>
      <c r="P75" s="255" t="s">
        <v>1476</v>
      </c>
      <c r="Q75" s="227"/>
      <c r="S75" s="1286" t="s">
        <v>1532</v>
      </c>
      <c r="U75" s="1286" t="s">
        <v>891</v>
      </c>
      <c r="V75" s="1286" t="s">
        <v>698</v>
      </c>
      <c r="W75" s="875" t="s">
        <v>1533</v>
      </c>
      <c r="X75" s="875" t="s">
        <v>1534</v>
      </c>
      <c r="Y75" s="875" t="s">
        <v>1847</v>
      </c>
    </row>
    <row r="76" spans="1:25" s="4" customFormat="1" ht="12" customHeight="1" x14ac:dyDescent="0.2">
      <c r="A76" s="224"/>
      <c r="B76" s="227"/>
      <c r="C76" s="197" t="s">
        <v>851</v>
      </c>
      <c r="D76" s="227"/>
      <c r="E76" s="312"/>
      <c r="F76" s="312"/>
      <c r="G76" s="227"/>
      <c r="H76" s="227"/>
      <c r="I76" s="227"/>
      <c r="J76" s="227"/>
      <c r="K76" s="110" t="s">
        <v>14</v>
      </c>
      <c r="L76" s="110" t="s">
        <v>1803</v>
      </c>
      <c r="M76" s="466" t="s">
        <v>2569</v>
      </c>
      <c r="N76" s="469">
        <v>1</v>
      </c>
      <c r="O76" s="100"/>
      <c r="P76" s="42"/>
      <c r="Q76" s="227"/>
      <c r="S76" s="93" t="s">
        <v>2869</v>
      </c>
      <c r="U76" s="81" t="s">
        <v>851</v>
      </c>
      <c r="V76" s="468" t="s">
        <v>14</v>
      </c>
      <c r="W76" s="94">
        <v>1</v>
      </c>
      <c r="X76" s="94">
        <v>0</v>
      </c>
      <c r="Y76" s="92">
        <v>0</v>
      </c>
    </row>
    <row r="77" spans="1:25" s="4" customFormat="1" ht="12" customHeight="1" x14ac:dyDescent="0.2">
      <c r="A77" s="224"/>
      <c r="B77" s="227"/>
      <c r="C77" s="197" t="s">
        <v>1165</v>
      </c>
      <c r="D77" s="227"/>
      <c r="E77" s="227"/>
      <c r="F77" s="227"/>
      <c r="G77" s="227"/>
      <c r="H77" s="227"/>
      <c r="I77" s="227"/>
      <c r="J77" s="227"/>
      <c r="K77" s="110" t="s">
        <v>15</v>
      </c>
      <c r="L77" s="110" t="s">
        <v>1893</v>
      </c>
      <c r="M77" s="466" t="s">
        <v>2571</v>
      </c>
      <c r="N77" s="469">
        <v>1</v>
      </c>
      <c r="O77" s="100"/>
      <c r="P77" s="42"/>
      <c r="Q77" s="227"/>
      <c r="S77" s="93" t="s">
        <v>2869</v>
      </c>
      <c r="U77" s="81" t="s">
        <v>1165</v>
      </c>
      <c r="V77" s="468" t="s">
        <v>15</v>
      </c>
      <c r="W77" s="94">
        <v>1</v>
      </c>
      <c r="X77" s="94">
        <v>0</v>
      </c>
      <c r="Y77" s="92">
        <v>0</v>
      </c>
    </row>
    <row r="78" spans="1:25" s="4" customFormat="1" ht="12" customHeight="1" x14ac:dyDescent="0.2">
      <c r="A78" s="224"/>
      <c r="B78" s="227"/>
      <c r="C78" s="197" t="s">
        <v>311</v>
      </c>
      <c r="D78" s="227"/>
      <c r="E78" s="227"/>
      <c r="F78" s="227"/>
      <c r="G78" s="227"/>
      <c r="H78" s="227"/>
      <c r="I78" s="227"/>
      <c r="J78" s="227"/>
      <c r="K78" s="110"/>
      <c r="L78" s="110"/>
      <c r="M78" s="466" t="s">
        <v>488</v>
      </c>
      <c r="N78" s="469">
        <v>1</v>
      </c>
      <c r="O78" s="100"/>
      <c r="P78" s="42"/>
      <c r="Q78" s="227"/>
      <c r="S78" s="93" t="s">
        <v>2869</v>
      </c>
      <c r="U78" s="81" t="s">
        <v>311</v>
      </c>
      <c r="V78" s="468" t="s">
        <v>488</v>
      </c>
      <c r="W78" s="94">
        <v>0</v>
      </c>
      <c r="X78" s="94">
        <v>1</v>
      </c>
      <c r="Y78" s="92">
        <v>0</v>
      </c>
    </row>
    <row r="79" spans="1:25" s="4" customFormat="1" ht="12" customHeight="1" x14ac:dyDescent="0.2">
      <c r="A79" s="224"/>
      <c r="B79" s="227"/>
      <c r="C79" s="197" t="s">
        <v>312</v>
      </c>
      <c r="D79" s="227"/>
      <c r="E79" s="227"/>
      <c r="F79" s="227"/>
      <c r="G79" s="227"/>
      <c r="H79" s="227"/>
      <c r="I79" s="227"/>
      <c r="J79" s="227"/>
      <c r="K79" s="110"/>
      <c r="L79" s="110"/>
      <c r="M79" s="466" t="s">
        <v>488</v>
      </c>
      <c r="N79" s="469">
        <v>1</v>
      </c>
      <c r="O79" s="100"/>
      <c r="P79" s="42"/>
      <c r="Q79" s="227"/>
      <c r="S79" s="93" t="s">
        <v>2869</v>
      </c>
      <c r="U79" s="81" t="s">
        <v>312</v>
      </c>
      <c r="V79" s="468" t="s">
        <v>488</v>
      </c>
      <c r="W79" s="94">
        <v>0</v>
      </c>
      <c r="X79" s="94">
        <v>1</v>
      </c>
      <c r="Y79" s="92">
        <v>0</v>
      </c>
    </row>
    <row r="80" spans="1:25" s="4" customFormat="1" ht="12" customHeight="1" x14ac:dyDescent="0.2">
      <c r="A80" s="224"/>
      <c r="B80" s="227"/>
      <c r="C80" s="197" t="s">
        <v>825</v>
      </c>
      <c r="D80" s="227"/>
      <c r="E80" s="227"/>
      <c r="F80" s="227"/>
      <c r="G80" s="227"/>
      <c r="H80" s="227"/>
      <c r="I80" s="227"/>
      <c r="J80" s="227"/>
      <c r="K80" s="110"/>
      <c r="L80" s="110"/>
      <c r="M80" s="466" t="s">
        <v>488</v>
      </c>
      <c r="N80" s="469">
        <v>1</v>
      </c>
      <c r="O80" s="100"/>
      <c r="P80" s="42"/>
      <c r="Q80" s="227"/>
      <c r="S80" s="93" t="s">
        <v>2869</v>
      </c>
      <c r="U80" s="81" t="s">
        <v>825</v>
      </c>
      <c r="V80" s="468" t="s">
        <v>488</v>
      </c>
      <c r="W80" s="94">
        <v>0</v>
      </c>
      <c r="X80" s="94">
        <v>1</v>
      </c>
      <c r="Y80" s="92">
        <v>0</v>
      </c>
    </row>
    <row r="81" spans="1:25" s="4" customFormat="1" ht="12" customHeight="1" x14ac:dyDescent="0.2">
      <c r="A81" s="224"/>
      <c r="B81" s="227"/>
      <c r="C81" s="197" t="s">
        <v>1332</v>
      </c>
      <c r="D81" s="227"/>
      <c r="E81" s="227"/>
      <c r="F81" s="227"/>
      <c r="G81" s="227"/>
      <c r="H81" s="227"/>
      <c r="I81" s="227"/>
      <c r="J81" s="227"/>
      <c r="K81" s="110"/>
      <c r="L81" s="110"/>
      <c r="M81" s="466" t="s">
        <v>488</v>
      </c>
      <c r="N81" s="469">
        <v>1</v>
      </c>
      <c r="O81" s="100"/>
      <c r="P81" s="42"/>
      <c r="Q81" s="227"/>
      <c r="S81" s="93" t="s">
        <v>2869</v>
      </c>
      <c r="U81" s="81" t="s">
        <v>1332</v>
      </c>
      <c r="V81" s="468" t="s">
        <v>488</v>
      </c>
      <c r="W81" s="94">
        <v>0</v>
      </c>
      <c r="X81" s="94">
        <v>1</v>
      </c>
      <c r="Y81" s="92">
        <v>0</v>
      </c>
    </row>
    <row r="82" spans="1:25" s="4" customFormat="1" ht="12" customHeight="1" x14ac:dyDescent="0.2">
      <c r="A82" s="224"/>
      <c r="B82" s="227"/>
      <c r="C82" s="197" t="s">
        <v>1333</v>
      </c>
      <c r="D82" s="227"/>
      <c r="E82" s="227"/>
      <c r="F82" s="227"/>
      <c r="G82" s="227"/>
      <c r="H82" s="227"/>
      <c r="I82" s="227"/>
      <c r="J82" s="227"/>
      <c r="K82" s="110"/>
      <c r="L82" s="110"/>
      <c r="M82" s="466" t="s">
        <v>488</v>
      </c>
      <c r="N82" s="469">
        <v>1</v>
      </c>
      <c r="O82" s="100"/>
      <c r="P82" s="42"/>
      <c r="Q82" s="227"/>
      <c r="S82" s="93" t="s">
        <v>2869</v>
      </c>
      <c r="U82" s="81" t="s">
        <v>1333</v>
      </c>
      <c r="V82" s="468" t="s">
        <v>488</v>
      </c>
      <c r="W82" s="94">
        <v>0</v>
      </c>
      <c r="X82" s="94">
        <v>1</v>
      </c>
      <c r="Y82" s="92">
        <v>0</v>
      </c>
    </row>
    <row r="83" spans="1:25" s="4" customFormat="1" ht="12" customHeight="1" x14ac:dyDescent="0.2">
      <c r="A83" s="224"/>
      <c r="B83" s="227"/>
      <c r="C83" s="197" t="s">
        <v>1334</v>
      </c>
      <c r="D83" s="227"/>
      <c r="E83" s="227"/>
      <c r="F83" s="227"/>
      <c r="G83" s="227"/>
      <c r="H83" s="227"/>
      <c r="I83" s="227"/>
      <c r="J83" s="227"/>
      <c r="K83" s="110"/>
      <c r="L83" s="110"/>
      <c r="M83" s="466" t="s">
        <v>488</v>
      </c>
      <c r="N83" s="469">
        <v>1</v>
      </c>
      <c r="O83" s="100"/>
      <c r="P83" s="42"/>
      <c r="Q83" s="227"/>
      <c r="S83" s="93" t="s">
        <v>2869</v>
      </c>
      <c r="U83" s="81" t="s">
        <v>1334</v>
      </c>
      <c r="V83" s="468" t="s">
        <v>488</v>
      </c>
      <c r="W83" s="94">
        <v>0</v>
      </c>
      <c r="X83" s="94">
        <v>1</v>
      </c>
      <c r="Y83" s="92">
        <v>0</v>
      </c>
    </row>
    <row r="84" spans="1:25" s="4" customFormat="1" ht="12" customHeight="1" x14ac:dyDescent="0.2">
      <c r="A84" s="224"/>
      <c r="B84" s="227"/>
      <c r="C84" s="197" t="s">
        <v>1335</v>
      </c>
      <c r="D84" s="227"/>
      <c r="E84" s="227"/>
      <c r="F84" s="227"/>
      <c r="G84" s="227"/>
      <c r="H84" s="227"/>
      <c r="I84" s="227"/>
      <c r="J84" s="227"/>
      <c r="K84" s="110"/>
      <c r="L84" s="110"/>
      <c r="M84" s="466" t="s">
        <v>488</v>
      </c>
      <c r="N84" s="469">
        <v>1</v>
      </c>
      <c r="O84" s="100"/>
      <c r="P84" s="42"/>
      <c r="Q84" s="227"/>
      <c r="S84" s="93" t="s">
        <v>2869</v>
      </c>
      <c r="U84" s="81" t="s">
        <v>1335</v>
      </c>
      <c r="V84" s="468" t="s">
        <v>488</v>
      </c>
      <c r="W84" s="94">
        <v>0</v>
      </c>
      <c r="X84" s="94">
        <v>1</v>
      </c>
      <c r="Y84" s="92">
        <v>0</v>
      </c>
    </row>
    <row r="85" spans="1:25" s="4" customFormat="1" ht="12" customHeight="1" x14ac:dyDescent="0.2">
      <c r="A85" s="224"/>
      <c r="B85" s="227"/>
      <c r="C85" s="197" t="s">
        <v>1961</v>
      </c>
      <c r="D85" s="227"/>
      <c r="E85" s="227"/>
      <c r="F85" s="227"/>
      <c r="G85" s="227"/>
      <c r="H85" s="227"/>
      <c r="I85" s="227"/>
      <c r="J85" s="227"/>
      <c r="K85" s="110"/>
      <c r="L85" s="110"/>
      <c r="M85" s="466" t="s">
        <v>488</v>
      </c>
      <c r="N85" s="469">
        <v>1</v>
      </c>
      <c r="O85" s="100"/>
      <c r="P85" s="42"/>
      <c r="Q85" s="227"/>
      <c r="S85" s="93" t="s">
        <v>2869</v>
      </c>
      <c r="U85" s="81" t="s">
        <v>1961</v>
      </c>
      <c r="V85" s="468" t="s">
        <v>488</v>
      </c>
      <c r="W85" s="94">
        <v>0</v>
      </c>
      <c r="X85" s="94">
        <v>1</v>
      </c>
      <c r="Y85" s="92">
        <v>0</v>
      </c>
    </row>
    <row r="86" spans="1:25" s="4" customFormat="1" ht="12" customHeight="1" x14ac:dyDescent="0.2">
      <c r="A86" s="224"/>
      <c r="B86" s="227"/>
      <c r="C86" s="197" t="s">
        <v>1336</v>
      </c>
      <c r="D86" s="227"/>
      <c r="E86" s="227"/>
      <c r="F86" s="227"/>
      <c r="G86" s="227"/>
      <c r="H86" s="227"/>
      <c r="I86" s="227"/>
      <c r="J86" s="227"/>
      <c r="K86" s="110"/>
      <c r="L86" s="110"/>
      <c r="M86" s="466" t="s">
        <v>488</v>
      </c>
      <c r="N86" s="469">
        <v>1</v>
      </c>
      <c r="O86" s="100"/>
      <c r="P86" s="42"/>
      <c r="Q86" s="227"/>
      <c r="S86" s="93" t="s">
        <v>2869</v>
      </c>
      <c r="U86" s="81" t="s">
        <v>1336</v>
      </c>
      <c r="V86" s="468" t="s">
        <v>488</v>
      </c>
      <c r="W86" s="94">
        <v>0</v>
      </c>
      <c r="X86" s="94">
        <v>1</v>
      </c>
      <c r="Y86" s="92">
        <v>0</v>
      </c>
    </row>
    <row r="87" spans="1:25" s="4" customFormat="1" ht="12" customHeight="1" x14ac:dyDescent="0.2">
      <c r="A87" s="224"/>
      <c r="B87" s="227"/>
      <c r="C87" s="197" t="s">
        <v>1337</v>
      </c>
      <c r="D87" s="227"/>
      <c r="E87" s="227"/>
      <c r="F87" s="227"/>
      <c r="G87" s="227"/>
      <c r="H87" s="227"/>
      <c r="I87" s="227"/>
      <c r="J87" s="227"/>
      <c r="K87" s="110"/>
      <c r="L87" s="110"/>
      <c r="M87" s="466" t="s">
        <v>488</v>
      </c>
      <c r="N87" s="469">
        <v>1</v>
      </c>
      <c r="O87" s="100"/>
      <c r="P87" s="42"/>
      <c r="Q87" s="227"/>
      <c r="S87" s="93" t="s">
        <v>2869</v>
      </c>
      <c r="U87" s="81" t="s">
        <v>1337</v>
      </c>
      <c r="V87" s="468" t="s">
        <v>488</v>
      </c>
      <c r="W87" s="94">
        <v>0</v>
      </c>
      <c r="X87" s="94">
        <v>1</v>
      </c>
      <c r="Y87" s="92">
        <v>0</v>
      </c>
    </row>
    <row r="88" spans="1:25" s="4" customFormat="1" ht="12" customHeight="1" x14ac:dyDescent="0.2">
      <c r="A88" s="224"/>
      <c r="B88" s="227"/>
      <c r="C88" s="197" t="s">
        <v>1338</v>
      </c>
      <c r="D88" s="227"/>
      <c r="E88" s="227"/>
      <c r="F88" s="227"/>
      <c r="G88" s="227"/>
      <c r="H88" s="227"/>
      <c r="I88" s="227"/>
      <c r="J88" s="227"/>
      <c r="K88" s="110"/>
      <c r="L88" s="110"/>
      <c r="M88" s="466" t="s">
        <v>488</v>
      </c>
      <c r="N88" s="469">
        <v>1</v>
      </c>
      <c r="O88" s="100"/>
      <c r="P88" s="42"/>
      <c r="Q88" s="227"/>
      <c r="S88" s="93" t="s">
        <v>2869</v>
      </c>
      <c r="U88" s="81" t="s">
        <v>1338</v>
      </c>
      <c r="V88" s="468" t="s">
        <v>488</v>
      </c>
      <c r="W88" s="94">
        <v>0</v>
      </c>
      <c r="X88" s="94">
        <v>1</v>
      </c>
      <c r="Y88" s="92">
        <v>0</v>
      </c>
    </row>
    <row r="89" spans="1:25" s="4" customFormat="1" ht="12" customHeight="1" x14ac:dyDescent="0.2">
      <c r="A89" s="224"/>
      <c r="B89" s="227"/>
      <c r="C89" s="197" t="s">
        <v>1339</v>
      </c>
      <c r="D89" s="227"/>
      <c r="E89" s="227"/>
      <c r="F89" s="227"/>
      <c r="G89" s="227"/>
      <c r="H89" s="227"/>
      <c r="I89" s="227"/>
      <c r="J89" s="227"/>
      <c r="K89" s="110"/>
      <c r="L89" s="110"/>
      <c r="M89" s="466" t="s">
        <v>488</v>
      </c>
      <c r="N89" s="469">
        <v>1</v>
      </c>
      <c r="O89" s="100"/>
      <c r="P89" s="42"/>
      <c r="Q89" s="227"/>
      <c r="S89" s="93" t="s">
        <v>2869</v>
      </c>
      <c r="U89" s="81" t="s">
        <v>1339</v>
      </c>
      <c r="V89" s="468" t="s">
        <v>488</v>
      </c>
      <c r="W89" s="94">
        <v>0</v>
      </c>
      <c r="X89" s="94">
        <v>1</v>
      </c>
      <c r="Y89" s="92">
        <v>0</v>
      </c>
    </row>
    <row r="90" spans="1:25" s="4" customFormat="1" ht="12" customHeight="1" x14ac:dyDescent="0.2">
      <c r="A90" s="224"/>
      <c r="B90" s="227"/>
      <c r="C90" s="197" t="s">
        <v>690</v>
      </c>
      <c r="D90" s="227"/>
      <c r="E90" s="227"/>
      <c r="F90" s="227"/>
      <c r="G90" s="227"/>
      <c r="H90" s="227"/>
      <c r="I90" s="227"/>
      <c r="J90" s="227"/>
      <c r="K90" s="110"/>
      <c r="L90" s="110"/>
      <c r="M90" s="466" t="s">
        <v>488</v>
      </c>
      <c r="N90" s="469">
        <v>1</v>
      </c>
      <c r="O90" s="100"/>
      <c r="P90" s="42"/>
      <c r="Q90" s="227"/>
      <c r="S90" s="93" t="s">
        <v>2869</v>
      </c>
      <c r="U90" s="81" t="s">
        <v>690</v>
      </c>
      <c r="V90" s="468" t="s">
        <v>488</v>
      </c>
      <c r="W90" s="94">
        <v>0</v>
      </c>
      <c r="X90" s="94">
        <v>1</v>
      </c>
      <c r="Y90" s="92">
        <v>0</v>
      </c>
    </row>
    <row r="91" spans="1:25" s="4" customFormat="1" ht="12" customHeight="1" x14ac:dyDescent="0.2">
      <c r="A91" s="224"/>
      <c r="B91" s="227"/>
      <c r="C91" s="197" t="s">
        <v>627</v>
      </c>
      <c r="D91" s="227"/>
      <c r="E91" s="227"/>
      <c r="F91" s="227"/>
      <c r="G91" s="227"/>
      <c r="H91" s="227"/>
      <c r="I91" s="227"/>
      <c r="J91" s="227"/>
      <c r="K91" s="110"/>
      <c r="L91" s="110"/>
      <c r="M91" s="466" t="s">
        <v>488</v>
      </c>
      <c r="N91" s="469">
        <v>1</v>
      </c>
      <c r="O91" s="100"/>
      <c r="P91" s="42"/>
      <c r="Q91" s="227"/>
      <c r="S91" s="93" t="s">
        <v>2869</v>
      </c>
      <c r="U91" s="81" t="s">
        <v>627</v>
      </c>
      <c r="V91" s="468" t="s">
        <v>488</v>
      </c>
      <c r="W91" s="94">
        <v>0</v>
      </c>
      <c r="X91" s="94">
        <v>1</v>
      </c>
      <c r="Y91" s="92">
        <v>0</v>
      </c>
    </row>
    <row r="92" spans="1:25" s="4" customFormat="1" ht="12" customHeight="1" x14ac:dyDescent="0.2">
      <c r="A92" s="224"/>
      <c r="B92" s="227"/>
      <c r="C92" s="197" t="s">
        <v>628</v>
      </c>
      <c r="D92" s="227"/>
      <c r="E92" s="227"/>
      <c r="F92" s="227"/>
      <c r="G92" s="227"/>
      <c r="H92" s="227"/>
      <c r="I92" s="227"/>
      <c r="J92" s="227"/>
      <c r="K92" s="110"/>
      <c r="L92" s="110"/>
      <c r="M92" s="466" t="s">
        <v>488</v>
      </c>
      <c r="N92" s="469">
        <v>1</v>
      </c>
      <c r="O92" s="100"/>
      <c r="P92" s="42"/>
      <c r="Q92" s="227"/>
      <c r="S92" s="93" t="s">
        <v>2869</v>
      </c>
      <c r="U92" s="81" t="s">
        <v>628</v>
      </c>
      <c r="V92" s="468" t="s">
        <v>488</v>
      </c>
      <c r="W92" s="94">
        <v>0</v>
      </c>
      <c r="X92" s="94">
        <v>1</v>
      </c>
      <c r="Y92" s="92">
        <v>0</v>
      </c>
    </row>
    <row r="93" spans="1:25" s="4" customFormat="1" ht="12" customHeight="1" x14ac:dyDescent="0.2">
      <c r="A93" s="224"/>
      <c r="B93" s="227"/>
      <c r="C93" s="197" t="s">
        <v>629</v>
      </c>
      <c r="D93" s="227"/>
      <c r="E93" s="227"/>
      <c r="F93" s="227"/>
      <c r="G93" s="227"/>
      <c r="H93" s="227"/>
      <c r="I93" s="227"/>
      <c r="J93" s="227"/>
      <c r="K93" s="110"/>
      <c r="L93" s="110"/>
      <c r="M93" s="466" t="s">
        <v>488</v>
      </c>
      <c r="N93" s="469">
        <v>1</v>
      </c>
      <c r="O93" s="100"/>
      <c r="P93" s="42"/>
      <c r="Q93" s="227"/>
      <c r="S93" s="93" t="s">
        <v>2869</v>
      </c>
      <c r="U93" s="81" t="s">
        <v>629</v>
      </c>
      <c r="V93" s="468" t="s">
        <v>488</v>
      </c>
      <c r="W93" s="94">
        <v>0</v>
      </c>
      <c r="X93" s="94">
        <v>1</v>
      </c>
      <c r="Y93" s="92">
        <v>0</v>
      </c>
    </row>
    <row r="94" spans="1:25" s="4" customFormat="1" ht="12" customHeight="1" x14ac:dyDescent="0.2">
      <c r="A94" s="224"/>
      <c r="B94" s="227"/>
      <c r="C94" s="197" t="s">
        <v>1046</v>
      </c>
      <c r="D94" s="227"/>
      <c r="E94" s="227"/>
      <c r="F94" s="227"/>
      <c r="G94" s="227"/>
      <c r="H94" s="227"/>
      <c r="I94" s="227"/>
      <c r="J94" s="227"/>
      <c r="K94" s="110"/>
      <c r="L94" s="110"/>
      <c r="M94" s="466" t="s">
        <v>488</v>
      </c>
      <c r="N94" s="469">
        <v>1</v>
      </c>
      <c r="O94" s="100"/>
      <c r="P94" s="42"/>
      <c r="Q94" s="227"/>
      <c r="S94" s="93" t="s">
        <v>2869</v>
      </c>
      <c r="U94" s="81" t="s">
        <v>1046</v>
      </c>
      <c r="V94" s="468" t="s">
        <v>488</v>
      </c>
      <c r="W94" s="94">
        <v>0</v>
      </c>
      <c r="X94" s="94">
        <v>1</v>
      </c>
      <c r="Y94" s="92">
        <v>0</v>
      </c>
    </row>
    <row r="95" spans="1:25" s="4" customFormat="1" ht="12" customHeight="1" x14ac:dyDescent="0.2">
      <c r="A95" s="224"/>
      <c r="B95" s="227"/>
      <c r="C95" s="197" t="s">
        <v>1962</v>
      </c>
      <c r="D95" s="227"/>
      <c r="E95" s="227"/>
      <c r="F95" s="227"/>
      <c r="G95" s="227"/>
      <c r="H95" s="227"/>
      <c r="I95" s="227"/>
      <c r="J95" s="227"/>
      <c r="K95" s="110"/>
      <c r="L95" s="110"/>
      <c r="M95" s="466" t="s">
        <v>488</v>
      </c>
      <c r="N95" s="469">
        <v>1</v>
      </c>
      <c r="O95" s="100"/>
      <c r="P95" s="42"/>
      <c r="Q95" s="227"/>
      <c r="S95" s="93" t="s">
        <v>2869</v>
      </c>
      <c r="U95" s="81" t="s">
        <v>1962</v>
      </c>
      <c r="V95" s="468" t="s">
        <v>488</v>
      </c>
      <c r="W95" s="94">
        <v>0</v>
      </c>
      <c r="X95" s="94">
        <v>1</v>
      </c>
      <c r="Y95" s="92">
        <v>0</v>
      </c>
    </row>
    <row r="96" spans="1:25" s="4" customFormat="1" ht="12" customHeight="1" x14ac:dyDescent="0.2">
      <c r="A96" s="224"/>
      <c r="B96" s="227"/>
      <c r="C96" s="197" t="s">
        <v>1047</v>
      </c>
      <c r="D96" s="227"/>
      <c r="E96" s="227"/>
      <c r="F96" s="227"/>
      <c r="G96" s="227"/>
      <c r="H96" s="227"/>
      <c r="I96" s="227"/>
      <c r="J96" s="227"/>
      <c r="K96" s="110"/>
      <c r="L96" s="110"/>
      <c r="M96" s="466" t="s">
        <v>488</v>
      </c>
      <c r="N96" s="469">
        <v>1</v>
      </c>
      <c r="O96" s="100"/>
      <c r="P96" s="42"/>
      <c r="Q96" s="227"/>
      <c r="S96" s="93" t="s">
        <v>2869</v>
      </c>
      <c r="U96" s="81" t="s">
        <v>1047</v>
      </c>
      <c r="V96" s="468" t="s">
        <v>488</v>
      </c>
      <c r="W96" s="94">
        <v>0</v>
      </c>
      <c r="X96" s="94">
        <v>1</v>
      </c>
      <c r="Y96" s="92">
        <v>0</v>
      </c>
    </row>
    <row r="97" spans="1:25" s="4" customFormat="1" ht="12" customHeight="1" x14ac:dyDescent="0.2">
      <c r="A97" s="224"/>
      <c r="B97" s="227"/>
      <c r="C97" s="197" t="s">
        <v>1048</v>
      </c>
      <c r="D97" s="227"/>
      <c r="E97" s="227"/>
      <c r="F97" s="227"/>
      <c r="G97" s="227"/>
      <c r="H97" s="227"/>
      <c r="I97" s="227"/>
      <c r="J97" s="227"/>
      <c r="K97" s="110"/>
      <c r="L97" s="110"/>
      <c r="M97" s="466" t="s">
        <v>488</v>
      </c>
      <c r="N97" s="469">
        <v>1</v>
      </c>
      <c r="O97" s="100"/>
      <c r="P97" s="42"/>
      <c r="Q97" s="227"/>
      <c r="S97" s="93" t="s">
        <v>2869</v>
      </c>
      <c r="U97" s="81" t="s">
        <v>1048</v>
      </c>
      <c r="V97" s="468" t="s">
        <v>488</v>
      </c>
      <c r="W97" s="94">
        <v>0</v>
      </c>
      <c r="X97" s="94">
        <v>1</v>
      </c>
      <c r="Y97" s="92">
        <v>0</v>
      </c>
    </row>
    <row r="98" spans="1:25" s="4" customFormat="1" ht="12" customHeight="1" x14ac:dyDescent="0.2">
      <c r="A98" s="224"/>
      <c r="B98" s="227"/>
      <c r="C98" s="197" t="s">
        <v>1049</v>
      </c>
      <c r="D98" s="227"/>
      <c r="E98" s="227"/>
      <c r="F98" s="227"/>
      <c r="G98" s="227"/>
      <c r="H98" s="227"/>
      <c r="I98" s="227"/>
      <c r="J98" s="227"/>
      <c r="K98" s="110"/>
      <c r="L98" s="110"/>
      <c r="M98" s="466" t="s">
        <v>488</v>
      </c>
      <c r="N98" s="469">
        <v>1</v>
      </c>
      <c r="O98" s="100"/>
      <c r="P98" s="42"/>
      <c r="Q98" s="227"/>
      <c r="S98" s="93" t="s">
        <v>2869</v>
      </c>
      <c r="U98" s="81" t="s">
        <v>1049</v>
      </c>
      <c r="V98" s="468" t="s">
        <v>488</v>
      </c>
      <c r="W98" s="94">
        <v>0</v>
      </c>
      <c r="X98" s="94">
        <v>1</v>
      </c>
      <c r="Y98" s="92">
        <v>0</v>
      </c>
    </row>
    <row r="99" spans="1:25" s="4" customFormat="1" ht="12" customHeight="1" x14ac:dyDescent="0.2">
      <c r="A99" s="224"/>
      <c r="B99" s="227"/>
      <c r="C99" s="197" t="s">
        <v>1050</v>
      </c>
      <c r="D99" s="227"/>
      <c r="E99" s="227"/>
      <c r="F99" s="227"/>
      <c r="G99" s="227"/>
      <c r="H99" s="227"/>
      <c r="I99" s="227"/>
      <c r="J99" s="227"/>
      <c r="K99" s="110"/>
      <c r="L99" s="110"/>
      <c r="M99" s="466" t="s">
        <v>488</v>
      </c>
      <c r="N99" s="469">
        <v>1</v>
      </c>
      <c r="O99" s="100"/>
      <c r="P99" s="42"/>
      <c r="Q99" s="227"/>
      <c r="S99" s="93" t="s">
        <v>2869</v>
      </c>
      <c r="U99" s="81" t="s">
        <v>1050</v>
      </c>
      <c r="V99" s="468" t="s">
        <v>488</v>
      </c>
      <c r="W99" s="94">
        <v>0</v>
      </c>
      <c r="X99" s="94">
        <v>1</v>
      </c>
      <c r="Y99" s="92">
        <v>0</v>
      </c>
    </row>
    <row r="100" spans="1:25" s="4" customFormat="1" ht="12" customHeight="1" x14ac:dyDescent="0.2">
      <c r="A100" s="224"/>
      <c r="B100" s="227"/>
      <c r="C100" s="197" t="s">
        <v>1051</v>
      </c>
      <c r="D100" s="227"/>
      <c r="E100" s="227"/>
      <c r="F100" s="227"/>
      <c r="G100" s="227"/>
      <c r="H100" s="227"/>
      <c r="I100" s="227"/>
      <c r="J100" s="227"/>
      <c r="K100" s="110"/>
      <c r="L100" s="110"/>
      <c r="M100" s="466" t="s">
        <v>488</v>
      </c>
      <c r="N100" s="469">
        <v>1</v>
      </c>
      <c r="O100" s="100"/>
      <c r="P100" s="42"/>
      <c r="Q100" s="227"/>
      <c r="S100" s="93" t="s">
        <v>2869</v>
      </c>
      <c r="U100" s="81" t="s">
        <v>1051</v>
      </c>
      <c r="V100" s="468" t="s">
        <v>488</v>
      </c>
      <c r="W100" s="94">
        <v>0</v>
      </c>
      <c r="X100" s="94">
        <v>1</v>
      </c>
      <c r="Y100" s="92">
        <v>0</v>
      </c>
    </row>
    <row r="101" spans="1:25" s="4" customFormat="1" ht="12" customHeight="1" x14ac:dyDescent="0.2">
      <c r="A101" s="224"/>
      <c r="B101" s="227"/>
      <c r="C101" s="197" t="s">
        <v>1052</v>
      </c>
      <c r="D101" s="227"/>
      <c r="E101" s="227"/>
      <c r="F101" s="227"/>
      <c r="G101" s="227"/>
      <c r="H101" s="227"/>
      <c r="I101" s="227"/>
      <c r="J101" s="227"/>
      <c r="K101" s="110"/>
      <c r="L101" s="110"/>
      <c r="M101" s="466" t="s">
        <v>488</v>
      </c>
      <c r="N101" s="469">
        <v>1</v>
      </c>
      <c r="O101" s="100"/>
      <c r="P101" s="42"/>
      <c r="Q101" s="227"/>
      <c r="S101" s="93" t="s">
        <v>2869</v>
      </c>
      <c r="U101" s="81" t="s">
        <v>1052</v>
      </c>
      <c r="V101" s="468" t="s">
        <v>488</v>
      </c>
      <c r="W101" s="94">
        <v>0</v>
      </c>
      <c r="X101" s="94">
        <v>1</v>
      </c>
      <c r="Y101" s="92">
        <v>0</v>
      </c>
    </row>
    <row r="102" spans="1:25" s="4" customFormat="1" ht="12" customHeight="1" x14ac:dyDescent="0.2">
      <c r="A102" s="224"/>
      <c r="B102" s="227"/>
      <c r="C102" s="197" t="s">
        <v>1053</v>
      </c>
      <c r="D102" s="227"/>
      <c r="E102" s="227"/>
      <c r="F102" s="227"/>
      <c r="G102" s="227"/>
      <c r="H102" s="227"/>
      <c r="I102" s="227"/>
      <c r="J102" s="227"/>
      <c r="K102" s="110"/>
      <c r="L102" s="110"/>
      <c r="M102" s="466" t="s">
        <v>488</v>
      </c>
      <c r="N102" s="469">
        <v>1</v>
      </c>
      <c r="O102" s="100"/>
      <c r="P102" s="42"/>
      <c r="Q102" s="227"/>
      <c r="S102" s="93" t="s">
        <v>2869</v>
      </c>
      <c r="U102" s="81" t="s">
        <v>1053</v>
      </c>
      <c r="V102" s="468" t="s">
        <v>488</v>
      </c>
      <c r="W102" s="94">
        <v>0</v>
      </c>
      <c r="X102" s="94">
        <v>1</v>
      </c>
      <c r="Y102" s="92">
        <v>0</v>
      </c>
    </row>
    <row r="103" spans="1:25" s="4" customFormat="1" ht="12" customHeight="1" x14ac:dyDescent="0.2">
      <c r="A103" s="224"/>
      <c r="B103" s="227"/>
      <c r="C103" s="197" t="s">
        <v>1054</v>
      </c>
      <c r="D103" s="227"/>
      <c r="E103" s="227"/>
      <c r="F103" s="227"/>
      <c r="G103" s="227"/>
      <c r="H103" s="227"/>
      <c r="I103" s="227"/>
      <c r="J103" s="227"/>
      <c r="K103" s="110"/>
      <c r="L103" s="110"/>
      <c r="M103" s="466" t="s">
        <v>488</v>
      </c>
      <c r="N103" s="469">
        <v>1</v>
      </c>
      <c r="O103" s="100"/>
      <c r="P103" s="42"/>
      <c r="Q103" s="227"/>
      <c r="S103" s="93" t="s">
        <v>2869</v>
      </c>
      <c r="U103" s="81" t="s">
        <v>1054</v>
      </c>
      <c r="V103" s="468" t="s">
        <v>488</v>
      </c>
      <c r="W103" s="94">
        <v>0</v>
      </c>
      <c r="X103" s="94">
        <v>1</v>
      </c>
      <c r="Y103" s="92">
        <v>0</v>
      </c>
    </row>
    <row r="104" spans="1:25" s="4" customFormat="1" ht="12" customHeight="1" x14ac:dyDescent="0.2">
      <c r="A104" s="224"/>
      <c r="B104" s="227"/>
      <c r="C104" s="197" t="s">
        <v>1055</v>
      </c>
      <c r="D104" s="227"/>
      <c r="E104" s="227"/>
      <c r="F104" s="227"/>
      <c r="G104" s="227"/>
      <c r="H104" s="227"/>
      <c r="I104" s="227"/>
      <c r="J104" s="227"/>
      <c r="K104" s="110"/>
      <c r="L104" s="110"/>
      <c r="M104" s="466" t="s">
        <v>488</v>
      </c>
      <c r="N104" s="469">
        <v>1</v>
      </c>
      <c r="O104" s="100"/>
      <c r="P104" s="42"/>
      <c r="Q104" s="227"/>
      <c r="S104" s="93" t="s">
        <v>2869</v>
      </c>
      <c r="U104" s="81" t="s">
        <v>1055</v>
      </c>
      <c r="V104" s="468" t="s">
        <v>488</v>
      </c>
      <c r="W104" s="94">
        <v>0</v>
      </c>
      <c r="X104" s="94">
        <v>1</v>
      </c>
      <c r="Y104" s="92">
        <v>0</v>
      </c>
    </row>
    <row r="105" spans="1:25" s="4" customFormat="1" ht="12" customHeight="1" x14ac:dyDescent="0.2">
      <c r="A105" s="224"/>
      <c r="B105" s="227"/>
      <c r="C105" s="197" t="s">
        <v>1056</v>
      </c>
      <c r="D105" s="227"/>
      <c r="E105" s="227"/>
      <c r="F105" s="227"/>
      <c r="G105" s="227"/>
      <c r="H105" s="227"/>
      <c r="I105" s="227"/>
      <c r="J105" s="227"/>
      <c r="K105" s="110"/>
      <c r="L105" s="110"/>
      <c r="M105" s="466" t="s">
        <v>488</v>
      </c>
      <c r="N105" s="469">
        <v>1</v>
      </c>
      <c r="O105" s="100"/>
      <c r="P105" s="42"/>
      <c r="Q105" s="227"/>
      <c r="S105" s="93" t="s">
        <v>2869</v>
      </c>
      <c r="U105" s="81" t="s">
        <v>1056</v>
      </c>
      <c r="V105" s="468" t="s">
        <v>488</v>
      </c>
      <c r="W105" s="94">
        <v>0</v>
      </c>
      <c r="X105" s="94">
        <v>1</v>
      </c>
      <c r="Y105" s="92">
        <v>0</v>
      </c>
    </row>
    <row r="106" spans="1:25" s="4" customFormat="1" ht="12" customHeight="1" x14ac:dyDescent="0.2">
      <c r="A106" s="224"/>
      <c r="B106" s="227"/>
      <c r="C106" s="197" t="s">
        <v>1057</v>
      </c>
      <c r="D106" s="227"/>
      <c r="E106" s="227"/>
      <c r="F106" s="227"/>
      <c r="G106" s="227"/>
      <c r="H106" s="227"/>
      <c r="I106" s="227"/>
      <c r="J106" s="227"/>
      <c r="K106" s="110"/>
      <c r="L106" s="110"/>
      <c r="M106" s="466" t="s">
        <v>488</v>
      </c>
      <c r="N106" s="469">
        <v>1</v>
      </c>
      <c r="O106" s="100"/>
      <c r="P106" s="42"/>
      <c r="Q106" s="227"/>
      <c r="S106" s="93" t="s">
        <v>2869</v>
      </c>
      <c r="U106" s="81" t="s">
        <v>1057</v>
      </c>
      <c r="V106" s="468" t="s">
        <v>488</v>
      </c>
      <c r="W106" s="94">
        <v>0</v>
      </c>
      <c r="X106" s="94">
        <v>1</v>
      </c>
      <c r="Y106" s="92">
        <v>0</v>
      </c>
    </row>
    <row r="107" spans="1:25" s="4" customFormat="1" ht="12" customHeight="1" x14ac:dyDescent="0.2">
      <c r="A107" s="224"/>
      <c r="B107" s="227"/>
      <c r="C107" s="197" t="s">
        <v>1058</v>
      </c>
      <c r="D107" s="227"/>
      <c r="E107" s="227"/>
      <c r="F107" s="227"/>
      <c r="G107" s="227"/>
      <c r="H107" s="227"/>
      <c r="I107" s="227"/>
      <c r="J107" s="227"/>
      <c r="K107" s="110"/>
      <c r="L107" s="110"/>
      <c r="M107" s="466" t="s">
        <v>488</v>
      </c>
      <c r="N107" s="469">
        <v>1</v>
      </c>
      <c r="O107" s="100"/>
      <c r="P107" s="42"/>
      <c r="Q107" s="227"/>
      <c r="S107" s="93" t="s">
        <v>2869</v>
      </c>
      <c r="U107" s="81" t="s">
        <v>1058</v>
      </c>
      <c r="V107" s="468" t="s">
        <v>488</v>
      </c>
      <c r="W107" s="94">
        <v>0</v>
      </c>
      <c r="X107" s="94">
        <v>1</v>
      </c>
      <c r="Y107" s="92">
        <v>0</v>
      </c>
    </row>
    <row r="108" spans="1:25" s="4" customFormat="1" ht="12" customHeight="1" x14ac:dyDescent="0.2">
      <c r="A108" s="224"/>
      <c r="B108" s="227"/>
      <c r="C108" s="197" t="s">
        <v>1059</v>
      </c>
      <c r="D108" s="227"/>
      <c r="E108" s="227"/>
      <c r="F108" s="227"/>
      <c r="G108" s="227"/>
      <c r="H108" s="227"/>
      <c r="I108" s="227"/>
      <c r="J108" s="227"/>
      <c r="K108" s="110"/>
      <c r="L108" s="110"/>
      <c r="M108" s="466" t="s">
        <v>488</v>
      </c>
      <c r="N108" s="469">
        <v>1</v>
      </c>
      <c r="O108" s="100"/>
      <c r="P108" s="42"/>
      <c r="Q108" s="227"/>
      <c r="S108" s="93" t="s">
        <v>2869</v>
      </c>
      <c r="U108" s="81" t="s">
        <v>1059</v>
      </c>
      <c r="V108" s="468" t="s">
        <v>488</v>
      </c>
      <c r="W108" s="94">
        <v>0</v>
      </c>
      <c r="X108" s="94">
        <v>1</v>
      </c>
      <c r="Y108" s="92">
        <v>0</v>
      </c>
    </row>
    <row r="109" spans="1:25" s="4" customFormat="1" ht="12" customHeight="1" x14ac:dyDescent="0.2">
      <c r="A109" s="224"/>
      <c r="B109" s="227"/>
      <c r="C109" s="197" t="s">
        <v>1060</v>
      </c>
      <c r="D109" s="227"/>
      <c r="E109" s="227"/>
      <c r="F109" s="227"/>
      <c r="G109" s="227"/>
      <c r="H109" s="227"/>
      <c r="I109" s="227"/>
      <c r="J109" s="227"/>
      <c r="K109" s="110"/>
      <c r="L109" s="110"/>
      <c r="M109" s="466" t="s">
        <v>488</v>
      </c>
      <c r="N109" s="469">
        <v>1</v>
      </c>
      <c r="O109" s="100"/>
      <c r="P109" s="42"/>
      <c r="Q109" s="227"/>
      <c r="S109" s="93" t="s">
        <v>2869</v>
      </c>
      <c r="U109" s="81" t="s">
        <v>1060</v>
      </c>
      <c r="V109" s="468" t="s">
        <v>488</v>
      </c>
      <c r="W109" s="94">
        <v>0</v>
      </c>
      <c r="X109" s="94">
        <v>1</v>
      </c>
      <c r="Y109" s="92">
        <v>0</v>
      </c>
    </row>
    <row r="110" spans="1:25" s="4" customFormat="1" ht="12" customHeight="1" x14ac:dyDescent="0.2">
      <c r="A110" s="224"/>
      <c r="B110" s="227"/>
      <c r="C110" s="197" t="s">
        <v>1061</v>
      </c>
      <c r="D110" s="227"/>
      <c r="E110" s="227"/>
      <c r="F110" s="227"/>
      <c r="G110" s="227"/>
      <c r="H110" s="227"/>
      <c r="I110" s="227"/>
      <c r="J110" s="227"/>
      <c r="K110" s="110"/>
      <c r="L110" s="110"/>
      <c r="M110" s="466" t="s">
        <v>488</v>
      </c>
      <c r="N110" s="469">
        <v>1</v>
      </c>
      <c r="O110" s="100"/>
      <c r="P110" s="42"/>
      <c r="Q110" s="227"/>
      <c r="S110" s="93" t="s">
        <v>2869</v>
      </c>
      <c r="U110" s="81" t="s">
        <v>1061</v>
      </c>
      <c r="V110" s="468" t="s">
        <v>488</v>
      </c>
      <c r="W110" s="94">
        <v>0</v>
      </c>
      <c r="X110" s="94">
        <v>1</v>
      </c>
      <c r="Y110" s="92">
        <v>0</v>
      </c>
    </row>
    <row r="111" spans="1:25" s="4" customFormat="1" ht="12" customHeight="1" x14ac:dyDescent="0.2">
      <c r="A111" s="224"/>
      <c r="B111" s="227"/>
      <c r="C111" s="197" t="s">
        <v>1062</v>
      </c>
      <c r="D111" s="227"/>
      <c r="E111" s="227"/>
      <c r="F111" s="227"/>
      <c r="G111" s="227"/>
      <c r="H111" s="227"/>
      <c r="I111" s="227"/>
      <c r="J111" s="227"/>
      <c r="K111" s="110"/>
      <c r="L111" s="110"/>
      <c r="M111" s="466" t="s">
        <v>488</v>
      </c>
      <c r="N111" s="469">
        <v>1</v>
      </c>
      <c r="O111" s="100"/>
      <c r="P111" s="42"/>
      <c r="Q111" s="227"/>
      <c r="S111" s="93" t="s">
        <v>2869</v>
      </c>
      <c r="U111" s="81" t="s">
        <v>1062</v>
      </c>
      <c r="V111" s="468" t="s">
        <v>488</v>
      </c>
      <c r="W111" s="94">
        <v>0</v>
      </c>
      <c r="X111" s="94">
        <v>1</v>
      </c>
      <c r="Y111" s="92">
        <v>0</v>
      </c>
    </row>
    <row r="112" spans="1:25" s="4" customFormat="1" ht="12" customHeight="1" x14ac:dyDescent="0.2">
      <c r="A112" s="224"/>
      <c r="B112" s="227"/>
      <c r="C112" s="197" t="s">
        <v>1063</v>
      </c>
      <c r="D112" s="227"/>
      <c r="E112" s="227"/>
      <c r="F112" s="227"/>
      <c r="G112" s="227"/>
      <c r="H112" s="227"/>
      <c r="I112" s="227"/>
      <c r="J112" s="227"/>
      <c r="K112" s="110"/>
      <c r="L112" s="110"/>
      <c r="M112" s="466" t="s">
        <v>488</v>
      </c>
      <c r="N112" s="469">
        <v>1</v>
      </c>
      <c r="O112" s="100"/>
      <c r="P112" s="42"/>
      <c r="Q112" s="227"/>
      <c r="S112" s="93" t="s">
        <v>2869</v>
      </c>
      <c r="U112" s="81" t="s">
        <v>1063</v>
      </c>
      <c r="V112" s="468" t="s">
        <v>488</v>
      </c>
      <c r="W112" s="94">
        <v>0</v>
      </c>
      <c r="X112" s="94">
        <v>1</v>
      </c>
      <c r="Y112" s="92">
        <v>0</v>
      </c>
    </row>
    <row r="113" spans="1:25" s="4" customFormat="1" ht="12" customHeight="1" x14ac:dyDescent="0.2">
      <c r="A113" s="224"/>
      <c r="B113" s="227"/>
      <c r="C113" s="197" t="s">
        <v>1064</v>
      </c>
      <c r="D113" s="227"/>
      <c r="E113" s="227"/>
      <c r="F113" s="227"/>
      <c r="G113" s="227"/>
      <c r="H113" s="227"/>
      <c r="I113" s="227"/>
      <c r="J113" s="227"/>
      <c r="K113" s="110"/>
      <c r="L113" s="110"/>
      <c r="M113" s="466" t="s">
        <v>488</v>
      </c>
      <c r="N113" s="469">
        <v>1</v>
      </c>
      <c r="O113" s="100"/>
      <c r="P113" s="42"/>
      <c r="Q113" s="227"/>
      <c r="S113" s="93" t="s">
        <v>2869</v>
      </c>
      <c r="U113" s="81" t="s">
        <v>1064</v>
      </c>
      <c r="V113" s="468" t="s">
        <v>488</v>
      </c>
      <c r="W113" s="94">
        <v>0</v>
      </c>
      <c r="X113" s="94">
        <v>1</v>
      </c>
      <c r="Y113" s="92">
        <v>0</v>
      </c>
    </row>
    <row r="114" spans="1:25" s="4" customFormat="1" ht="12" customHeight="1" x14ac:dyDescent="0.2">
      <c r="A114" s="224"/>
      <c r="B114" s="227"/>
      <c r="C114" s="197" t="s">
        <v>1065</v>
      </c>
      <c r="D114" s="227"/>
      <c r="E114" s="227"/>
      <c r="F114" s="227"/>
      <c r="G114" s="227"/>
      <c r="H114" s="227"/>
      <c r="I114" s="227"/>
      <c r="J114" s="227"/>
      <c r="K114" s="110"/>
      <c r="L114" s="110"/>
      <c r="M114" s="466" t="s">
        <v>488</v>
      </c>
      <c r="N114" s="469">
        <v>1</v>
      </c>
      <c r="O114" s="100"/>
      <c r="P114" s="42"/>
      <c r="Q114" s="227"/>
      <c r="S114" s="93" t="s">
        <v>2869</v>
      </c>
      <c r="U114" s="81" t="s">
        <v>1065</v>
      </c>
      <c r="V114" s="468" t="s">
        <v>488</v>
      </c>
      <c r="W114" s="94">
        <v>0</v>
      </c>
      <c r="X114" s="94">
        <v>1</v>
      </c>
      <c r="Y114" s="92">
        <v>0</v>
      </c>
    </row>
    <row r="115" spans="1:25" s="4" customFormat="1" ht="12" customHeight="1" x14ac:dyDescent="0.2">
      <c r="A115" s="224"/>
      <c r="B115" s="227"/>
      <c r="C115" s="197" t="s">
        <v>241</v>
      </c>
      <c r="D115" s="227"/>
      <c r="E115" s="227"/>
      <c r="F115" s="227"/>
      <c r="G115" s="227"/>
      <c r="H115" s="227"/>
      <c r="I115" s="227"/>
      <c r="J115" s="227"/>
      <c r="K115" s="110"/>
      <c r="L115" s="110"/>
      <c r="M115" s="466" t="s">
        <v>488</v>
      </c>
      <c r="N115" s="469">
        <v>1</v>
      </c>
      <c r="O115" s="100"/>
      <c r="P115" s="42"/>
      <c r="Q115" s="227"/>
      <c r="S115" s="93" t="s">
        <v>2869</v>
      </c>
      <c r="U115" s="81" t="s">
        <v>241</v>
      </c>
      <c r="V115" s="468" t="s">
        <v>488</v>
      </c>
      <c r="W115" s="94">
        <v>0</v>
      </c>
      <c r="X115" s="94">
        <v>1</v>
      </c>
      <c r="Y115" s="92">
        <v>0</v>
      </c>
    </row>
    <row r="116" spans="1:25" s="4" customFormat="1" ht="12" customHeight="1" x14ac:dyDescent="0.2">
      <c r="A116" s="224"/>
      <c r="B116" s="227"/>
      <c r="C116" s="197" t="s">
        <v>1066</v>
      </c>
      <c r="D116" s="227"/>
      <c r="E116" s="227"/>
      <c r="F116" s="227"/>
      <c r="G116" s="227"/>
      <c r="H116" s="227"/>
      <c r="I116" s="227"/>
      <c r="J116" s="227"/>
      <c r="K116" s="110"/>
      <c r="L116" s="110"/>
      <c r="M116" s="466" t="s">
        <v>488</v>
      </c>
      <c r="N116" s="469">
        <v>1</v>
      </c>
      <c r="O116" s="100"/>
      <c r="P116" s="42"/>
      <c r="Q116" s="227"/>
      <c r="S116" s="93" t="s">
        <v>2869</v>
      </c>
      <c r="U116" s="81" t="s">
        <v>1066</v>
      </c>
      <c r="V116" s="468" t="s">
        <v>488</v>
      </c>
      <c r="W116" s="94">
        <v>0</v>
      </c>
      <c r="X116" s="94">
        <v>1</v>
      </c>
      <c r="Y116" s="92">
        <v>0</v>
      </c>
    </row>
    <row r="117" spans="1:25" s="4" customFormat="1" ht="12" customHeight="1" x14ac:dyDescent="0.2">
      <c r="A117" s="224"/>
      <c r="B117" s="227"/>
      <c r="C117" s="197" t="s">
        <v>1067</v>
      </c>
      <c r="D117" s="227"/>
      <c r="E117" s="227"/>
      <c r="F117" s="227"/>
      <c r="G117" s="227"/>
      <c r="H117" s="227"/>
      <c r="I117" s="227"/>
      <c r="J117" s="227"/>
      <c r="K117" s="110"/>
      <c r="L117" s="110"/>
      <c r="M117" s="466" t="s">
        <v>488</v>
      </c>
      <c r="N117" s="469">
        <v>1</v>
      </c>
      <c r="O117" s="100"/>
      <c r="P117" s="42"/>
      <c r="Q117" s="227"/>
      <c r="S117" s="93" t="s">
        <v>2869</v>
      </c>
      <c r="U117" s="81" t="s">
        <v>1067</v>
      </c>
      <c r="V117" s="468" t="s">
        <v>488</v>
      </c>
      <c r="W117" s="94">
        <v>0</v>
      </c>
      <c r="X117" s="94">
        <v>1</v>
      </c>
      <c r="Y117" s="92">
        <v>0</v>
      </c>
    </row>
    <row r="118" spans="1:25" s="4" customFormat="1" ht="12" customHeight="1" x14ac:dyDescent="0.2">
      <c r="A118" s="224"/>
      <c r="B118" s="227"/>
      <c r="C118" s="197" t="s">
        <v>2210</v>
      </c>
      <c r="D118" s="227"/>
      <c r="E118" s="227"/>
      <c r="F118" s="227"/>
      <c r="G118" s="227"/>
      <c r="H118" s="227"/>
      <c r="I118" s="227"/>
      <c r="J118" s="227"/>
      <c r="K118" s="110"/>
      <c r="L118" s="110"/>
      <c r="M118" s="466" t="s">
        <v>488</v>
      </c>
      <c r="N118" s="469">
        <v>1</v>
      </c>
      <c r="O118" s="100"/>
      <c r="P118" s="42"/>
      <c r="Q118" s="227"/>
      <c r="S118" s="93" t="s">
        <v>2869</v>
      </c>
      <c r="U118" s="81" t="s">
        <v>2210</v>
      </c>
      <c r="V118" s="468" t="s">
        <v>488</v>
      </c>
      <c r="W118" s="94">
        <v>0</v>
      </c>
      <c r="X118" s="94">
        <v>1</v>
      </c>
      <c r="Y118" s="92">
        <v>0</v>
      </c>
    </row>
    <row r="119" spans="1:25" s="4" customFormat="1" ht="12" customHeight="1" x14ac:dyDescent="0.2">
      <c r="A119" s="224"/>
      <c r="B119" s="227"/>
      <c r="C119" s="197" t="s">
        <v>2211</v>
      </c>
      <c r="D119" s="227"/>
      <c r="E119" s="227"/>
      <c r="F119" s="227"/>
      <c r="G119" s="227"/>
      <c r="H119" s="227"/>
      <c r="I119" s="227"/>
      <c r="J119" s="227"/>
      <c r="K119" s="110"/>
      <c r="L119" s="110"/>
      <c r="M119" s="466" t="s">
        <v>488</v>
      </c>
      <c r="N119" s="469">
        <v>1</v>
      </c>
      <c r="O119" s="100"/>
      <c r="P119" s="42"/>
      <c r="Q119" s="227"/>
      <c r="S119" s="93" t="s">
        <v>2869</v>
      </c>
      <c r="U119" s="81" t="s">
        <v>2211</v>
      </c>
      <c r="V119" s="468" t="s">
        <v>488</v>
      </c>
      <c r="W119" s="94">
        <v>0</v>
      </c>
      <c r="X119" s="94">
        <v>1</v>
      </c>
      <c r="Y119" s="92">
        <v>0</v>
      </c>
    </row>
    <row r="120" spans="1:25" s="4" customFormat="1" ht="12" customHeight="1" x14ac:dyDescent="0.2">
      <c r="A120" s="224"/>
      <c r="B120" s="227"/>
      <c r="C120" s="197" t="s">
        <v>1516</v>
      </c>
      <c r="D120" s="227"/>
      <c r="E120" s="227"/>
      <c r="F120" s="227"/>
      <c r="G120" s="227"/>
      <c r="H120" s="227"/>
      <c r="I120" s="227"/>
      <c r="J120" s="227"/>
      <c r="K120" s="110"/>
      <c r="L120" s="110"/>
      <c r="M120" s="466" t="s">
        <v>488</v>
      </c>
      <c r="N120" s="469">
        <v>1</v>
      </c>
      <c r="O120" s="100"/>
      <c r="P120" s="42"/>
      <c r="Q120" s="227"/>
      <c r="S120" s="93" t="s">
        <v>2869</v>
      </c>
      <c r="U120" s="81" t="s">
        <v>1516</v>
      </c>
      <c r="V120" s="468" t="s">
        <v>488</v>
      </c>
      <c r="W120" s="94">
        <v>0</v>
      </c>
      <c r="X120" s="94">
        <v>1</v>
      </c>
      <c r="Y120" s="92">
        <v>0</v>
      </c>
    </row>
    <row r="121" spans="1:25" s="4" customFormat="1" ht="12" customHeight="1" x14ac:dyDescent="0.2">
      <c r="A121" s="224"/>
      <c r="B121" s="227"/>
      <c r="C121" s="197" t="s">
        <v>1515</v>
      </c>
      <c r="D121" s="227"/>
      <c r="E121" s="227"/>
      <c r="F121" s="227"/>
      <c r="G121" s="227"/>
      <c r="H121" s="227"/>
      <c r="I121" s="227"/>
      <c r="J121" s="227"/>
      <c r="K121" s="110"/>
      <c r="L121" s="110"/>
      <c r="M121" s="466" t="s">
        <v>488</v>
      </c>
      <c r="N121" s="469">
        <v>1</v>
      </c>
      <c r="O121" s="100"/>
      <c r="P121" s="42"/>
      <c r="Q121" s="227"/>
      <c r="S121" s="93" t="s">
        <v>2869</v>
      </c>
      <c r="U121" s="81" t="s">
        <v>1515</v>
      </c>
      <c r="V121" s="468" t="s">
        <v>488</v>
      </c>
      <c r="W121" s="94">
        <v>0</v>
      </c>
      <c r="X121" s="94">
        <v>1</v>
      </c>
      <c r="Y121" s="92">
        <v>0</v>
      </c>
    </row>
    <row r="122" spans="1:25" s="4" customFormat="1" ht="12" customHeight="1" x14ac:dyDescent="0.2">
      <c r="A122" s="224"/>
      <c r="B122" s="227"/>
      <c r="C122" s="197" t="s">
        <v>1304</v>
      </c>
      <c r="D122" s="227"/>
      <c r="E122" s="227"/>
      <c r="F122" s="227"/>
      <c r="G122" s="227"/>
      <c r="H122" s="227"/>
      <c r="I122" s="227"/>
      <c r="J122" s="227"/>
      <c r="K122" s="110"/>
      <c r="L122" s="110"/>
      <c r="M122" s="466" t="s">
        <v>488</v>
      </c>
      <c r="N122" s="469">
        <v>1</v>
      </c>
      <c r="O122" s="100"/>
      <c r="P122" s="42"/>
      <c r="Q122" s="227"/>
      <c r="S122" s="93" t="s">
        <v>2869</v>
      </c>
      <c r="U122" s="81" t="s">
        <v>1304</v>
      </c>
      <c r="V122" s="468" t="s">
        <v>488</v>
      </c>
      <c r="W122" s="94">
        <v>0</v>
      </c>
      <c r="X122" s="94">
        <v>1</v>
      </c>
      <c r="Y122" s="92">
        <v>0</v>
      </c>
    </row>
    <row r="123" spans="1:25" s="4" customFormat="1" ht="12" customHeight="1" x14ac:dyDescent="0.2">
      <c r="A123" s="224"/>
      <c r="B123" s="227"/>
      <c r="C123" s="197" t="s">
        <v>1303</v>
      </c>
      <c r="D123" s="227"/>
      <c r="E123" s="227"/>
      <c r="F123" s="227"/>
      <c r="G123" s="227"/>
      <c r="H123" s="227"/>
      <c r="I123" s="227"/>
      <c r="J123" s="227"/>
      <c r="K123" s="110"/>
      <c r="L123" s="110"/>
      <c r="M123" s="466" t="s">
        <v>488</v>
      </c>
      <c r="N123" s="469">
        <v>1</v>
      </c>
      <c r="O123" s="100"/>
      <c r="P123" s="42"/>
      <c r="Q123" s="227"/>
      <c r="S123" s="93" t="s">
        <v>2869</v>
      </c>
      <c r="U123" s="81" t="s">
        <v>1303</v>
      </c>
      <c r="V123" s="468" t="s">
        <v>488</v>
      </c>
      <c r="W123" s="94">
        <v>0</v>
      </c>
      <c r="X123" s="94">
        <v>1</v>
      </c>
      <c r="Y123" s="92">
        <v>0</v>
      </c>
    </row>
    <row r="124" spans="1:25" s="4" customFormat="1" ht="12" customHeight="1" x14ac:dyDescent="0.2">
      <c r="A124" s="224"/>
      <c r="B124" s="227"/>
      <c r="C124" s="197" t="s">
        <v>925</v>
      </c>
      <c r="D124" s="227"/>
      <c r="E124" s="227"/>
      <c r="F124" s="227"/>
      <c r="G124" s="227"/>
      <c r="H124" s="227"/>
      <c r="I124" s="227"/>
      <c r="J124" s="227"/>
      <c r="K124" s="110"/>
      <c r="L124" s="110"/>
      <c r="M124" s="466" t="s">
        <v>488</v>
      </c>
      <c r="N124" s="469">
        <v>1</v>
      </c>
      <c r="O124" s="100"/>
      <c r="P124" s="42"/>
      <c r="Q124" s="227"/>
      <c r="S124" s="93" t="s">
        <v>2869</v>
      </c>
      <c r="U124" s="81" t="s">
        <v>925</v>
      </c>
      <c r="V124" s="468" t="s">
        <v>488</v>
      </c>
      <c r="W124" s="94">
        <v>0</v>
      </c>
      <c r="X124" s="94">
        <v>1</v>
      </c>
      <c r="Y124" s="92">
        <v>0</v>
      </c>
    </row>
    <row r="125" spans="1:25" s="4" customFormat="1" ht="5.0999999999999996" customHeight="1" x14ac:dyDescent="0.2">
      <c r="A125" s="224"/>
      <c r="B125" s="227"/>
      <c r="C125" s="197"/>
      <c r="D125" s="227"/>
      <c r="E125" s="227"/>
      <c r="F125" s="227"/>
      <c r="G125" s="227"/>
      <c r="H125" s="227"/>
      <c r="I125" s="227"/>
      <c r="J125" s="227"/>
      <c r="K125" s="227"/>
      <c r="L125" s="227"/>
      <c r="M125" s="227"/>
      <c r="N125" s="227"/>
      <c r="O125" s="227"/>
      <c r="P125" s="395"/>
      <c r="Q125" s="227"/>
    </row>
    <row r="126" spans="1:25" s="6" customFormat="1" x14ac:dyDescent="0.2">
      <c r="A126" s="210"/>
      <c r="C126" s="21"/>
      <c r="P126" s="29"/>
    </row>
  </sheetData>
  <phoneticPr fontId="9" type="noConversion"/>
  <conditionalFormatting sqref="S19:S71 S76:S125">
    <cfRule type="cellIs" dxfId="8" priority="1" stopIfTrue="1" operator="equal">
      <formula>"OK"</formula>
    </cfRule>
    <cfRule type="cellIs" dxfId="7" priority="2" stopIfTrue="1" operator="equal">
      <formula>"VERIFY"</formula>
    </cfRule>
  </conditionalFormatting>
  <dataValidations count="1">
    <dataValidation allowBlank="1" showInputMessage="1" showErrorMessage="1" sqref="A1:XFD1048576"/>
  </dataValidations>
  <printOptions horizontalCentered="1"/>
  <pageMargins left="0.51181102362204722" right="0" top="0.19685039370078741" bottom="0" header="0.19685039370078741" footer="0"/>
  <pageSetup orientation="portrait" r:id="rId1"/>
  <headerFooter alignWithMargins="0"/>
  <rowBreaks count="1" manualBreakCount="1">
    <brk id="68" min="1" max="21" man="1"/>
  </rowBreaks>
  <colBreaks count="1" manualBreakCount="1">
    <brk id="17" min="9" max="124" man="1"/>
  </colBreak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V32"/>
  <sheetViews>
    <sheetView showGridLines="0" workbookViewId="0">
      <selection activeCell="T28" sqref="T28"/>
    </sheetView>
  </sheetViews>
  <sheetFormatPr defaultColWidth="0" defaultRowHeight="12.75" zeroHeight="1" x14ac:dyDescent="0.2"/>
  <cols>
    <col min="1" max="1" width="1.7109375" style="634" customWidth="1"/>
    <col min="2" max="2" width="0.85546875" style="20" customWidth="1"/>
    <col min="3" max="3" width="4.7109375" style="59" customWidth="1"/>
    <col min="4" max="4" width="0.85546875" style="20" customWidth="1"/>
    <col min="5" max="5" width="8.7109375" style="20" customWidth="1"/>
    <col min="6" max="7" width="3.7109375" style="20" hidden="1" customWidth="1"/>
    <col min="8" max="8" width="8.7109375" style="20" hidden="1" customWidth="1"/>
    <col min="9" max="10" width="3.7109375" style="20" hidden="1" customWidth="1"/>
    <col min="11" max="11" width="21.7109375" style="20" customWidth="1"/>
    <col min="12" max="15" width="3.7109375" style="20" customWidth="1"/>
    <col min="16" max="16" width="7.7109375" style="20" customWidth="1"/>
    <col min="17" max="17" width="7.7109375" style="60" customWidth="1"/>
    <col min="18" max="18" width="7.7109375" style="60" hidden="1" customWidth="1"/>
    <col min="19" max="19" width="0.85546875" style="60" customWidth="1"/>
    <col min="20" max="20" width="14.7109375" style="60" customWidth="1"/>
    <col min="21" max="21" width="14.7109375" style="61" customWidth="1"/>
    <col min="22" max="22" width="0.85546875" style="20" customWidth="1"/>
    <col min="23" max="23" width="2.7109375" style="20" customWidth="1"/>
    <col min="24" max="16384" width="0" style="20" hidden="1"/>
  </cols>
  <sheetData>
    <row r="1" spans="1:22" s="162" customFormat="1" ht="9.9499999999999993" customHeight="1" x14ac:dyDescent="0.2">
      <c r="A1" s="798"/>
      <c r="B1" s="201"/>
      <c r="C1" s="796" t="e">
        <f>IF(LANGUAGE="English","Province of Ontario  -  Ministry of Municipal Affairs","Province de l'Ontario  -  Ministère des Affaires municipales")</f>
        <v>#REF!</v>
      </c>
      <c r="D1" s="201"/>
      <c r="F1" s="203" t="s">
        <v>2419</v>
      </c>
      <c r="G1" s="203" t="s">
        <v>2419</v>
      </c>
      <c r="H1" s="162" t="s">
        <v>1188</v>
      </c>
      <c r="I1" s="203" t="s">
        <v>2419</v>
      </c>
      <c r="J1" s="203" t="s">
        <v>2419</v>
      </c>
      <c r="K1" s="203"/>
      <c r="L1" s="203"/>
      <c r="M1" s="204"/>
      <c r="N1" s="203"/>
      <c r="O1" s="203"/>
      <c r="P1" s="203"/>
      <c r="Q1" s="203"/>
      <c r="R1" s="203" t="s">
        <v>1188</v>
      </c>
      <c r="S1" s="203"/>
      <c r="T1" s="203"/>
      <c r="U1" s="1092">
        <f ca="1">NOW()</f>
        <v>42893.551110185188</v>
      </c>
      <c r="V1" s="203"/>
    </row>
    <row r="2" spans="1:22" s="792" customFormat="1" ht="6" customHeight="1" x14ac:dyDescent="0.2">
      <c r="B2" s="829"/>
      <c r="C2" s="830" t="e">
        <f>#REF!</f>
        <v>#REF!</v>
      </c>
      <c r="D2" s="831"/>
      <c r="E2" s="829"/>
      <c r="F2" s="832"/>
      <c r="G2" s="831"/>
      <c r="H2" s="829"/>
      <c r="I2" s="832"/>
      <c r="J2" s="831"/>
      <c r="K2" s="832"/>
      <c r="L2" s="831"/>
      <c r="M2" s="829"/>
      <c r="N2" s="829"/>
      <c r="O2" s="829"/>
      <c r="P2" s="829"/>
      <c r="Q2" s="829"/>
      <c r="R2" s="829"/>
      <c r="S2" s="829"/>
      <c r="T2" s="829"/>
      <c r="U2" s="833"/>
      <c r="V2" s="829"/>
    </row>
    <row r="3" spans="1:22" s="792" customFormat="1" ht="17.100000000000001" customHeight="1" x14ac:dyDescent="0.2">
      <c r="B3" s="829"/>
      <c r="C3" s="834" t="e">
        <f>"FIR"&amp;#REF!&amp;":   "&amp;#REF!</f>
        <v>#REF!</v>
      </c>
      <c r="D3" s="831"/>
      <c r="E3" s="829"/>
      <c r="F3" s="832"/>
      <c r="G3" s="831"/>
      <c r="H3" s="829"/>
      <c r="I3" s="832"/>
      <c r="J3" s="831"/>
      <c r="K3" s="832"/>
      <c r="L3" s="831"/>
      <c r="M3" s="829"/>
      <c r="N3" s="829"/>
      <c r="O3" s="829"/>
      <c r="P3" s="829"/>
      <c r="Q3" s="829"/>
      <c r="R3" s="829"/>
      <c r="S3" s="829"/>
      <c r="T3" s="829"/>
      <c r="U3" s="835" t="s">
        <v>2071</v>
      </c>
      <c r="V3" s="829"/>
    </row>
    <row r="4" spans="1:22" s="792" customFormat="1" ht="15" customHeight="1" x14ac:dyDescent="0.2">
      <c r="B4" s="836"/>
      <c r="C4" s="837" t="e">
        <f>"Asmt Code:   "&amp;#REF!</f>
        <v>#REF!</v>
      </c>
      <c r="D4" s="831"/>
      <c r="E4" s="829"/>
      <c r="F4" s="832"/>
      <c r="G4" s="836"/>
      <c r="H4" s="829"/>
      <c r="I4" s="832"/>
      <c r="J4" s="836"/>
      <c r="K4" s="831"/>
      <c r="L4" s="831"/>
      <c r="M4" s="832"/>
      <c r="N4" s="832"/>
      <c r="O4" s="832"/>
      <c r="P4" s="832"/>
      <c r="Q4" s="832"/>
      <c r="R4" s="832"/>
      <c r="S4" s="832"/>
      <c r="T4" s="832"/>
      <c r="U4" s="838" t="s">
        <v>2198</v>
      </c>
      <c r="V4" s="831"/>
    </row>
    <row r="5" spans="1:22" s="792" customFormat="1" ht="11.1" customHeight="1" x14ac:dyDescent="0.2">
      <c r="B5" s="829"/>
      <c r="C5" s="839" t="e">
        <f>"MAH Code:   "&amp;#REF!</f>
        <v>#REF!</v>
      </c>
      <c r="D5" s="829"/>
      <c r="E5" s="829"/>
      <c r="F5" s="829"/>
      <c r="G5" s="840"/>
      <c r="H5" s="829"/>
      <c r="I5" s="829"/>
      <c r="J5" s="829"/>
      <c r="K5" s="829"/>
      <c r="L5" s="829"/>
      <c r="M5" s="841"/>
      <c r="N5" s="832"/>
      <c r="O5" s="832"/>
      <c r="P5" s="832"/>
      <c r="Q5" s="832"/>
      <c r="R5" s="832"/>
      <c r="S5" s="832"/>
      <c r="T5" s="832"/>
      <c r="U5" s="842" t="e">
        <f>"for the year ended December 31, "&amp;#REF!</f>
        <v>#REF!</v>
      </c>
      <c r="V5" s="831"/>
    </row>
    <row r="6" spans="1:22" s="792" customFormat="1" ht="17.100000000000001" hidden="1" customHeight="1" x14ac:dyDescent="0.2">
      <c r="B6" s="829"/>
      <c r="C6" s="834" t="e">
        <f>"RIF"&amp;#REF!&amp;":   "&amp;#REF!</f>
        <v>#REF!</v>
      </c>
      <c r="D6" s="831"/>
      <c r="E6" s="829"/>
      <c r="F6" s="832"/>
      <c r="G6" s="843"/>
      <c r="H6" s="829"/>
      <c r="I6" s="832"/>
      <c r="J6" s="836"/>
      <c r="K6" s="832"/>
      <c r="L6" s="831"/>
      <c r="M6" s="829"/>
      <c r="N6" s="829"/>
      <c r="O6" s="829"/>
      <c r="P6" s="829"/>
      <c r="Q6" s="829"/>
      <c r="R6" s="829"/>
      <c r="S6" s="829"/>
      <c r="T6" s="829"/>
      <c r="U6" s="835" t="s">
        <v>2072</v>
      </c>
      <c r="V6" s="829"/>
    </row>
    <row r="7" spans="1:22" s="792" customFormat="1" ht="15" hidden="1" customHeight="1" x14ac:dyDescent="0.2">
      <c r="B7" s="836"/>
      <c r="C7" s="837" t="e">
        <f>"Code mun.   "&amp;#REF!</f>
        <v>#REF!</v>
      </c>
      <c r="D7" s="831"/>
      <c r="E7" s="829"/>
      <c r="F7" s="832"/>
      <c r="G7" s="843"/>
      <c r="H7" s="829"/>
      <c r="I7" s="832"/>
      <c r="J7" s="836"/>
      <c r="K7" s="831"/>
      <c r="L7" s="831"/>
      <c r="M7" s="832"/>
      <c r="N7" s="832"/>
      <c r="O7" s="832"/>
      <c r="P7" s="832"/>
      <c r="Q7" s="832"/>
      <c r="R7" s="832"/>
      <c r="S7" s="832"/>
      <c r="T7" s="832"/>
      <c r="U7" s="838" t="s">
        <v>2418</v>
      </c>
      <c r="V7" s="831"/>
    </row>
    <row r="8" spans="1:22" s="792" customFormat="1" ht="11.1" hidden="1" customHeight="1" x14ac:dyDescent="0.2">
      <c r="B8" s="829"/>
      <c r="C8" s="839" t="e">
        <f>"AML   "&amp;#REF!</f>
        <v>#REF!</v>
      </c>
      <c r="D8" s="829"/>
      <c r="E8" s="829"/>
      <c r="F8" s="829"/>
      <c r="G8" s="840"/>
      <c r="H8" s="829"/>
      <c r="I8" s="829"/>
      <c r="J8" s="829"/>
      <c r="K8" s="829"/>
      <c r="L8" s="829"/>
      <c r="M8" s="841"/>
      <c r="N8" s="832"/>
      <c r="O8" s="832"/>
      <c r="P8" s="832"/>
      <c r="Q8" s="832"/>
      <c r="R8" s="832"/>
      <c r="S8" s="832"/>
      <c r="T8" s="832"/>
      <c r="U8" s="842" t="e">
        <f>"pour l'exercice terminé le 31 décembre "&amp;#REF!</f>
        <v>#REF!</v>
      </c>
      <c r="V8" s="831"/>
    </row>
    <row r="9" spans="1:22" s="792" customFormat="1" ht="3.95" customHeight="1" x14ac:dyDescent="0.2">
      <c r="B9" s="831"/>
      <c r="C9" s="831"/>
      <c r="D9" s="829"/>
      <c r="E9" s="829"/>
      <c r="F9" s="829"/>
      <c r="G9" s="829"/>
      <c r="H9" s="829"/>
      <c r="I9" s="829"/>
      <c r="J9" s="829"/>
      <c r="K9" s="829"/>
      <c r="L9" s="829"/>
      <c r="M9" s="831"/>
      <c r="N9" s="844"/>
      <c r="O9" s="832"/>
      <c r="P9" s="832"/>
      <c r="Q9" s="832"/>
      <c r="R9" s="832"/>
      <c r="S9" s="832"/>
      <c r="T9" s="832"/>
      <c r="U9" s="832"/>
      <c r="V9" s="832"/>
    </row>
    <row r="10" spans="1:22" s="15" customFormat="1" ht="6" customHeight="1" x14ac:dyDescent="0.2">
      <c r="A10" s="633"/>
      <c r="B10" s="193"/>
      <c r="C10" s="635"/>
      <c r="D10" s="193"/>
      <c r="E10" s="193"/>
      <c r="F10" s="193"/>
      <c r="G10" s="193"/>
      <c r="H10" s="193"/>
      <c r="I10" s="193"/>
      <c r="J10" s="193"/>
      <c r="K10" s="193"/>
      <c r="L10" s="193"/>
      <c r="M10" s="193"/>
      <c r="N10" s="193"/>
      <c r="O10" s="193"/>
      <c r="P10" s="193"/>
      <c r="Q10" s="195"/>
      <c r="R10" s="195"/>
      <c r="S10" s="195"/>
      <c r="T10" s="195"/>
      <c r="U10" s="636"/>
      <c r="V10" s="193"/>
    </row>
    <row r="11" spans="1:22" s="15" customFormat="1" x14ac:dyDescent="0.2">
      <c r="A11" s="633"/>
      <c r="B11" s="193"/>
      <c r="C11" s="192"/>
      <c r="D11" s="193"/>
      <c r="E11" s="194" t="s">
        <v>2065</v>
      </c>
      <c r="F11" s="193"/>
      <c r="G11" s="193"/>
      <c r="H11" s="193"/>
      <c r="I11" s="193"/>
      <c r="J11" s="193"/>
      <c r="K11" s="193"/>
      <c r="L11" s="193"/>
      <c r="M11" s="193"/>
      <c r="N11" s="193"/>
      <c r="O11" s="193"/>
      <c r="P11" s="193"/>
      <c r="Q11" s="195"/>
      <c r="R11" s="195"/>
      <c r="S11" s="195"/>
      <c r="T11" s="36" t="s">
        <v>2063</v>
      </c>
      <c r="U11" s="36" t="s">
        <v>2064</v>
      </c>
      <c r="V11" s="193"/>
    </row>
    <row r="12" spans="1:22" s="15" customFormat="1" hidden="1" x14ac:dyDescent="0.2">
      <c r="A12" s="633" t="s">
        <v>1188</v>
      </c>
      <c r="B12" s="193"/>
      <c r="C12" s="192"/>
      <c r="D12" s="193"/>
      <c r="E12" s="193"/>
      <c r="F12" s="193"/>
      <c r="G12" s="193"/>
      <c r="H12" s="193"/>
      <c r="I12" s="193"/>
      <c r="J12" s="193"/>
      <c r="K12" s="193"/>
      <c r="L12" s="193"/>
      <c r="M12" s="193"/>
      <c r="N12" s="193"/>
      <c r="O12" s="193"/>
      <c r="P12" s="193"/>
      <c r="Q12" s="195"/>
      <c r="R12" s="195"/>
      <c r="S12" s="195"/>
      <c r="T12" s="77"/>
      <c r="U12" s="77"/>
      <c r="V12" s="193"/>
    </row>
    <row r="13" spans="1:22" s="15" customFormat="1" x14ac:dyDescent="0.2">
      <c r="A13" s="633"/>
      <c r="B13" s="193"/>
      <c r="C13" s="192"/>
      <c r="D13" s="193"/>
      <c r="E13" s="193"/>
      <c r="F13" s="193"/>
      <c r="G13" s="193"/>
      <c r="H13" s="193"/>
      <c r="I13" s="193"/>
      <c r="J13" s="193"/>
      <c r="K13" s="193"/>
      <c r="L13" s="193"/>
      <c r="M13" s="193"/>
      <c r="N13" s="193"/>
      <c r="O13" s="193"/>
      <c r="P13" s="193"/>
      <c r="Q13" s="195"/>
      <c r="R13" s="195"/>
      <c r="S13" s="195"/>
      <c r="T13" s="35">
        <v>1</v>
      </c>
      <c r="U13" s="35">
        <v>2</v>
      </c>
      <c r="V13" s="193"/>
    </row>
    <row r="14" spans="1:22" s="15" customFormat="1" x14ac:dyDescent="0.2">
      <c r="A14" s="633"/>
      <c r="B14" s="193"/>
      <c r="C14" s="192" t="s">
        <v>1540</v>
      </c>
      <c r="D14" s="637"/>
      <c r="E14" s="236" t="s">
        <v>1364</v>
      </c>
      <c r="F14" s="193"/>
      <c r="G14" s="193"/>
      <c r="H14" s="193"/>
      <c r="I14" s="193"/>
      <c r="J14" s="193"/>
      <c r="K14" s="193"/>
      <c r="L14" s="193"/>
      <c r="M14" s="193"/>
      <c r="N14" s="193"/>
      <c r="O14" s="193"/>
      <c r="P14" s="193"/>
      <c r="Q14" s="195"/>
      <c r="R14" s="195"/>
      <c r="S14" s="195" t="s">
        <v>1625</v>
      </c>
      <c r="T14" s="1084"/>
      <c r="U14" s="638">
        <f>'02'!J82</f>
        <v>1591</v>
      </c>
      <c r="V14" s="193"/>
    </row>
    <row r="15" spans="1:22" s="15" customFormat="1" ht="12.75" customHeight="1" x14ac:dyDescent="0.2">
      <c r="A15" s="633"/>
      <c r="B15" s="193"/>
      <c r="C15" s="192" t="s">
        <v>2005</v>
      </c>
      <c r="D15" s="637"/>
      <c r="E15" s="236" t="s">
        <v>1361</v>
      </c>
      <c r="F15" s="193"/>
      <c r="G15" s="193"/>
      <c r="H15" s="193"/>
      <c r="I15" s="193"/>
      <c r="J15" s="193"/>
      <c r="K15" s="193"/>
      <c r="L15" s="193"/>
      <c r="M15" s="193"/>
      <c r="N15" s="193"/>
      <c r="O15" s="193"/>
      <c r="P15" s="193"/>
      <c r="Q15" s="195"/>
      <c r="R15" s="195"/>
      <c r="S15" s="195" t="s">
        <v>1625</v>
      </c>
      <c r="T15" s="1085"/>
      <c r="U15" s="638">
        <f>'02'!J83</f>
        <v>2336</v>
      </c>
      <c r="V15" s="193"/>
    </row>
    <row r="16" spans="1:22" s="15" customFormat="1" ht="12.75" customHeight="1" x14ac:dyDescent="0.2">
      <c r="A16" s="633"/>
      <c r="B16" s="193"/>
      <c r="C16" s="1073" t="s">
        <v>1185</v>
      </c>
      <c r="D16" s="1165"/>
      <c r="E16" s="994" t="s">
        <v>25</v>
      </c>
      <c r="F16" s="995"/>
      <c r="G16" s="995"/>
      <c r="H16" s="995"/>
      <c r="I16" s="995"/>
      <c r="J16" s="995"/>
      <c r="K16" s="995"/>
      <c r="L16" s="995"/>
      <c r="M16" s="995"/>
      <c r="N16" s="995"/>
      <c r="O16" s="995"/>
      <c r="P16" s="995"/>
      <c r="Q16" s="999"/>
      <c r="R16" s="195"/>
      <c r="S16" s="1088" t="s">
        <v>488</v>
      </c>
      <c r="T16" s="195"/>
      <c r="U16" s="1166">
        <f>'02'!J84</f>
        <v>276</v>
      </c>
      <c r="V16" s="193"/>
    </row>
    <row r="17" spans="1:22" s="15" customFormat="1" x14ac:dyDescent="0.2">
      <c r="A17" s="633"/>
      <c r="B17" s="193"/>
      <c r="C17" s="192"/>
      <c r="D17" s="193"/>
      <c r="E17" s="193"/>
      <c r="F17" s="193"/>
      <c r="G17" s="193"/>
      <c r="H17" s="193"/>
      <c r="I17" s="193"/>
      <c r="J17" s="193"/>
      <c r="K17" s="193"/>
      <c r="L17" s="193"/>
      <c r="M17" s="193"/>
      <c r="N17" s="193"/>
      <c r="O17" s="193"/>
      <c r="P17" s="193"/>
      <c r="Q17" s="195"/>
      <c r="R17" s="195"/>
      <c r="S17" s="195"/>
      <c r="T17" s="195"/>
      <c r="U17" s="636"/>
      <c r="V17" s="193"/>
    </row>
    <row r="18" spans="1:22" s="15" customFormat="1" x14ac:dyDescent="0.2">
      <c r="A18" s="633"/>
      <c r="B18" s="193"/>
      <c r="C18" s="192"/>
      <c r="D18" s="193"/>
      <c r="E18" s="194" t="s">
        <v>2066</v>
      </c>
      <c r="F18" s="193"/>
      <c r="G18" s="193"/>
      <c r="H18" s="193"/>
      <c r="I18" s="193"/>
      <c r="J18" s="193"/>
      <c r="K18" s="193"/>
      <c r="L18" s="193"/>
      <c r="M18" s="193"/>
      <c r="N18" s="193"/>
      <c r="O18" s="193"/>
      <c r="P18" s="193"/>
      <c r="Q18" s="195"/>
      <c r="R18" s="195"/>
      <c r="S18" s="195" t="s">
        <v>1625</v>
      </c>
      <c r="T18" s="36">
        <v>1</v>
      </c>
      <c r="U18" s="636"/>
      <c r="V18" s="193"/>
    </row>
    <row r="19" spans="1:22" s="15" customFormat="1" x14ac:dyDescent="0.2">
      <c r="A19" s="633"/>
      <c r="B19" s="193"/>
      <c r="C19" s="192"/>
      <c r="D19" s="193"/>
      <c r="E19" s="193"/>
      <c r="F19" s="193"/>
      <c r="G19" s="193"/>
      <c r="H19" s="193"/>
      <c r="I19" s="193"/>
      <c r="J19" s="193"/>
      <c r="K19" s="193"/>
      <c r="L19" s="193"/>
      <c r="M19" s="193"/>
      <c r="N19" s="193"/>
      <c r="O19" s="193"/>
      <c r="P19" s="193"/>
      <c r="Q19" s="195"/>
      <c r="R19" s="195"/>
      <c r="S19" s="195" t="s">
        <v>1625</v>
      </c>
      <c r="T19" s="35" t="s">
        <v>1476</v>
      </c>
      <c r="U19" s="636"/>
      <c r="V19" s="193"/>
    </row>
    <row r="20" spans="1:22" s="15" customFormat="1" x14ac:dyDescent="0.2">
      <c r="A20" s="633"/>
      <c r="B20" s="193"/>
      <c r="C20" s="192" t="s">
        <v>2067</v>
      </c>
      <c r="D20" s="193"/>
      <c r="E20" s="236" t="s">
        <v>2015</v>
      </c>
      <c r="F20" s="193"/>
      <c r="G20" s="193"/>
      <c r="H20" s="193"/>
      <c r="I20" s="193"/>
      <c r="J20" s="193"/>
      <c r="K20" s="193"/>
      <c r="L20" s="193"/>
      <c r="M20" s="193"/>
      <c r="N20" s="193"/>
      <c r="O20" s="193"/>
      <c r="P20" s="193"/>
      <c r="Q20" s="195"/>
      <c r="R20" s="195"/>
      <c r="S20" s="195" t="s">
        <v>1625</v>
      </c>
      <c r="T20" s="638">
        <f>'22A'!K16</f>
        <v>191806705</v>
      </c>
      <c r="U20" s="636"/>
      <c r="V20" s="193"/>
    </row>
    <row r="21" spans="1:22" s="15" customFormat="1" x14ac:dyDescent="0.2">
      <c r="A21" s="633"/>
      <c r="B21" s="193"/>
      <c r="C21" s="192" t="s">
        <v>2068</v>
      </c>
      <c r="D21" s="193"/>
      <c r="E21" s="236" t="s">
        <v>276</v>
      </c>
      <c r="F21" s="193"/>
      <c r="G21" s="193"/>
      <c r="H21" s="193"/>
      <c r="I21" s="193"/>
      <c r="J21" s="193"/>
      <c r="K21" s="193"/>
      <c r="L21" s="193"/>
      <c r="M21" s="193"/>
      <c r="N21" s="193"/>
      <c r="O21" s="193"/>
      <c r="P21" s="193"/>
      <c r="Q21" s="195"/>
      <c r="R21" s="195"/>
      <c r="S21" s="195" t="s">
        <v>1625</v>
      </c>
      <c r="T21" s="638">
        <f>'24A'!K16</f>
        <v>4386685</v>
      </c>
      <c r="U21" s="636"/>
      <c r="V21" s="193"/>
    </row>
    <row r="22" spans="1:22" s="15" customFormat="1" x14ac:dyDescent="0.2">
      <c r="A22" s="633"/>
      <c r="B22" s="193"/>
      <c r="C22" s="192" t="s">
        <v>2069</v>
      </c>
      <c r="D22" s="193"/>
      <c r="E22" s="236" t="s">
        <v>743</v>
      </c>
      <c r="F22" s="193"/>
      <c r="G22" s="193"/>
      <c r="H22" s="193"/>
      <c r="I22" s="193"/>
      <c r="J22" s="193"/>
      <c r="K22" s="193"/>
      <c r="L22" s="193"/>
      <c r="M22" s="193"/>
      <c r="N22" s="193"/>
      <c r="O22" s="193"/>
      <c r="P22" s="193"/>
      <c r="Q22" s="195"/>
      <c r="R22" s="195"/>
      <c r="S22" s="195" t="s">
        <v>1625</v>
      </c>
      <c r="T22" s="112">
        <v>8500110</v>
      </c>
      <c r="U22" s="636"/>
      <c r="V22" s="193"/>
    </row>
    <row r="23" spans="1:22" s="15" customFormat="1" x14ac:dyDescent="0.2">
      <c r="A23" s="633"/>
      <c r="B23" s="193"/>
      <c r="C23" s="192" t="s">
        <v>2070</v>
      </c>
      <c r="D23" s="193"/>
      <c r="E23" s="193"/>
      <c r="F23" s="193"/>
      <c r="G23" s="193"/>
      <c r="H23" s="193"/>
      <c r="I23" s="193"/>
      <c r="J23" s="193"/>
      <c r="K23" s="193"/>
      <c r="L23" s="193"/>
      <c r="M23" s="193"/>
      <c r="N23" s="193"/>
      <c r="O23" s="193"/>
      <c r="P23" s="193"/>
      <c r="Q23" s="196" t="s">
        <v>1807</v>
      </c>
      <c r="R23" s="196"/>
      <c r="S23" s="195"/>
      <c r="T23" s="638">
        <f>SUM(T20:T22)</f>
        <v>204693500</v>
      </c>
      <c r="U23" s="636"/>
      <c r="V23" s="193"/>
    </row>
    <row r="24" spans="1:22" s="15" customFormat="1" ht="5.0999999999999996" customHeight="1" x14ac:dyDescent="0.2">
      <c r="B24" s="193"/>
      <c r="C24" s="635"/>
      <c r="D24" s="193"/>
      <c r="E24" s="193"/>
      <c r="F24" s="193"/>
      <c r="G24" s="193"/>
      <c r="H24" s="193"/>
      <c r="I24" s="193"/>
      <c r="J24" s="193"/>
      <c r="K24" s="193"/>
      <c r="L24" s="193"/>
      <c r="M24" s="193"/>
      <c r="N24" s="193"/>
      <c r="O24" s="193"/>
      <c r="P24" s="193"/>
      <c r="Q24" s="195"/>
      <c r="R24" s="195"/>
      <c r="S24" s="195"/>
      <c r="T24" s="195"/>
      <c r="U24" s="636"/>
      <c r="V24" s="193"/>
    </row>
    <row r="25" spans="1:22" s="15" customFormat="1" x14ac:dyDescent="0.2">
      <c r="B25" s="193"/>
      <c r="C25" s="635"/>
      <c r="D25" s="193"/>
      <c r="E25" s="193"/>
      <c r="F25" s="193"/>
      <c r="G25" s="193"/>
      <c r="H25" s="193"/>
      <c r="I25" s="193"/>
      <c r="J25" s="193"/>
      <c r="K25" s="193"/>
      <c r="L25" s="193"/>
      <c r="M25" s="193"/>
      <c r="N25" s="193"/>
      <c r="O25" s="193"/>
      <c r="P25" s="193"/>
      <c r="Q25" s="195"/>
      <c r="R25" s="195"/>
      <c r="S25" s="195"/>
      <c r="T25" s="195"/>
      <c r="U25" s="636"/>
      <c r="V25" s="193"/>
    </row>
    <row r="26" spans="1:22" s="904" customFormat="1" x14ac:dyDescent="0.2">
      <c r="A26" s="901"/>
      <c r="B26" s="884"/>
      <c r="C26" s="1073"/>
      <c r="D26" s="995"/>
      <c r="E26" s="1074" t="s">
        <v>2139</v>
      </c>
      <c r="F26" s="995"/>
      <c r="G26" s="995"/>
      <c r="H26" s="995"/>
      <c r="I26" s="995"/>
      <c r="J26" s="995"/>
      <c r="K26" s="995"/>
      <c r="L26" s="995"/>
      <c r="M26" s="995"/>
      <c r="N26" s="995"/>
      <c r="O26" s="995"/>
      <c r="P26" s="995"/>
      <c r="Q26" s="902"/>
      <c r="R26" s="902"/>
      <c r="S26" s="902" t="s">
        <v>1625</v>
      </c>
      <c r="T26" s="1091">
        <v>1</v>
      </c>
      <c r="U26" s="903"/>
      <c r="V26" s="884"/>
    </row>
    <row r="27" spans="1:22" s="904" customFormat="1" x14ac:dyDescent="0.2">
      <c r="A27" s="901"/>
      <c r="B27" s="884"/>
      <c r="C27" s="1073" t="s">
        <v>1973</v>
      </c>
      <c r="D27" s="995"/>
      <c r="E27" s="994" t="s">
        <v>1731</v>
      </c>
      <c r="F27" s="995"/>
      <c r="G27" s="995"/>
      <c r="H27" s="995"/>
      <c r="I27" s="995"/>
      <c r="J27" s="995"/>
      <c r="K27" s="995"/>
      <c r="L27" s="995"/>
      <c r="M27" s="995"/>
      <c r="N27" s="995"/>
      <c r="O27" s="995"/>
      <c r="P27" s="995"/>
      <c r="Q27" s="902"/>
      <c r="R27" s="902"/>
      <c r="S27" s="902" t="s">
        <v>1625</v>
      </c>
      <c r="T27" s="1122">
        <v>39050</v>
      </c>
      <c r="U27" s="903"/>
      <c r="V27" s="884"/>
    </row>
    <row r="28" spans="1:22" s="15" customFormat="1" x14ac:dyDescent="0.2">
      <c r="B28" s="193"/>
      <c r="C28" s="1075"/>
      <c r="D28" s="995"/>
      <c r="E28" s="995"/>
      <c r="F28" s="995"/>
      <c r="G28" s="995"/>
      <c r="H28" s="995"/>
      <c r="I28" s="995"/>
      <c r="J28" s="995"/>
      <c r="K28" s="995"/>
      <c r="L28" s="995"/>
      <c r="M28" s="995"/>
      <c r="N28" s="995"/>
      <c r="O28" s="995"/>
      <c r="P28" s="995"/>
      <c r="Q28" s="195"/>
      <c r="R28" s="195"/>
      <c r="S28" s="195"/>
      <c r="T28" s="195"/>
      <c r="U28" s="636"/>
      <c r="V28" s="193"/>
    </row>
    <row r="29" spans="1:22" s="15" customFormat="1" x14ac:dyDescent="0.2">
      <c r="B29" s="193"/>
      <c r="C29" s="776" t="str">
        <f>IF('PM94'!U16="","On Schedule 94, Municipalities must enter the Method used to Allocate Program Support to other functions on S40","")</f>
        <v/>
      </c>
      <c r="D29" s="268"/>
      <c r="E29" s="849"/>
      <c r="F29" s="268"/>
      <c r="G29" s="268"/>
      <c r="H29" s="268"/>
      <c r="I29" s="268"/>
      <c r="J29" s="268"/>
      <c r="K29" s="268"/>
      <c r="L29" s="268"/>
      <c r="M29" s="268"/>
      <c r="N29" s="268"/>
      <c r="O29" s="268"/>
      <c r="P29" s="268"/>
      <c r="Q29" s="268"/>
      <c r="R29" s="268"/>
      <c r="S29" s="268"/>
      <c r="T29" s="268"/>
      <c r="U29" s="777"/>
      <c r="V29" s="193"/>
    </row>
    <row r="30" spans="1:22" s="15" customFormat="1" x14ac:dyDescent="0.2">
      <c r="B30" s="193"/>
      <c r="C30" s="635"/>
      <c r="D30" s="193"/>
      <c r="E30" s="193"/>
      <c r="F30" s="193"/>
      <c r="G30" s="193"/>
      <c r="H30" s="193"/>
      <c r="I30" s="193"/>
      <c r="J30" s="193"/>
      <c r="K30" s="193"/>
      <c r="L30" s="193"/>
      <c r="M30" s="193"/>
      <c r="N30" s="193"/>
      <c r="O30" s="193"/>
      <c r="P30" s="193"/>
      <c r="Q30" s="195"/>
      <c r="R30" s="195"/>
      <c r="S30" s="195"/>
      <c r="T30" s="195"/>
      <c r="U30" s="636"/>
      <c r="V30" s="193"/>
    </row>
    <row r="31" spans="1:22" x14ac:dyDescent="0.2"/>
    <row r="32" spans="1:22" hidden="1" x14ac:dyDescent="0.2"/>
  </sheetData>
  <sheetProtection password="CD67" sheet="1" objects="1" scenarios="1"/>
  <dataConsolidate/>
  <phoneticPr fontId="9" type="noConversion"/>
  <dataValidations count="1">
    <dataValidation type="whole" operator="lessThan" allowBlank="1" showInputMessage="1" showErrorMessage="1" errorTitle="Enter Whole Numbers" error="Please enter amounts as Whole numbers only.  Numbers with Decimals are not permitted." sqref="T22 T27">
      <formula1>999999999999999</formula1>
    </dataValidation>
  </dataValidations>
  <printOptions horizontalCentered="1"/>
  <pageMargins left="0.51181102362204722" right="0" top="0.19685039370078741" bottom="0" header="0.19685039370078741" footer="0"/>
  <pageSetup orientation="portrait" horizontalDpi="4294967292"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dimension ref="A1:IU222"/>
  <sheetViews>
    <sheetView showGridLines="0" topLeftCell="K146" zoomScaleNormal="100" workbookViewId="0">
      <selection activeCell="AB172" sqref="AB172"/>
    </sheetView>
  </sheetViews>
  <sheetFormatPr defaultColWidth="0" defaultRowHeight="12.75" zeroHeight="1" x14ac:dyDescent="0.2"/>
  <cols>
    <col min="1" max="1" width="1.7109375" style="641" customWidth="1"/>
    <col min="2" max="2" width="0.85546875" style="20" customWidth="1"/>
    <col min="3" max="3" width="4.28515625" style="59" customWidth="1"/>
    <col min="4" max="4" width="0.85546875" style="20" customWidth="1"/>
    <col min="5" max="5" width="20.28515625" style="20" customWidth="1"/>
    <col min="6" max="6" width="6.7109375" style="20" hidden="1" customWidth="1"/>
    <col min="7" max="7" width="18.7109375" style="20" hidden="1" customWidth="1"/>
    <col min="8" max="8" width="0.85546875" style="20" customWidth="1"/>
    <col min="9" max="9" width="5.7109375" style="20" customWidth="1"/>
    <col min="10" max="18" width="8.85546875" style="20" customWidth="1"/>
    <col min="19" max="19" width="3.85546875" style="20" hidden="1" customWidth="1"/>
    <col min="20" max="20" width="9.5703125" style="20" customWidth="1"/>
    <col min="21" max="21" width="0.85546875" style="20" customWidth="1"/>
    <col min="22" max="22" width="3.7109375" style="20" hidden="1" customWidth="1"/>
    <col min="23" max="23" width="0.85546875" style="20" customWidth="1"/>
    <col min="24" max="24" width="21.140625" style="20" customWidth="1"/>
    <col min="25" max="25" width="10.7109375" style="20" hidden="1" customWidth="1"/>
    <col min="26" max="27" width="0.85546875" style="20" customWidth="1"/>
    <col min="28" max="28" width="9.140625" style="20" customWidth="1"/>
    <col min="29" max="29" width="0.85546875" style="60" customWidth="1"/>
    <col min="30" max="30" width="8.28515625" style="60" customWidth="1"/>
    <col min="31" max="31" width="10.7109375" style="61" customWidth="1"/>
    <col min="32" max="32" width="0.85546875" style="20" customWidth="1"/>
    <col min="33" max="33" width="2.7109375" style="20" customWidth="1"/>
    <col min="34" max="255" width="9.140625" style="20" hidden="1" customWidth="1"/>
    <col min="256" max="16384" width="0" style="20" hidden="1"/>
  </cols>
  <sheetData>
    <row r="1" spans="1:32" s="162" customFormat="1" ht="9.9499999999999993" customHeight="1" x14ac:dyDescent="0.2">
      <c r="A1" s="798"/>
      <c r="B1" s="201"/>
      <c r="C1" s="796" t="e">
        <f>IF(LANGUAGE="English","Province of Ontario  -  Ministry of Municipal Affairs","Province de l'Ontario  -  Ministère des Affaires municipales")</f>
        <v>#REF!</v>
      </c>
      <c r="D1" s="201"/>
      <c r="F1" s="203" t="s">
        <v>2419</v>
      </c>
      <c r="G1" s="203" t="s">
        <v>1188</v>
      </c>
      <c r="H1" s="203"/>
      <c r="J1" s="203"/>
      <c r="K1" s="203"/>
      <c r="L1" s="203"/>
      <c r="M1" s="203"/>
      <c r="N1" s="203"/>
      <c r="O1" s="204"/>
      <c r="P1" s="204"/>
      <c r="Q1" s="203"/>
      <c r="R1" s="203"/>
      <c r="S1" s="203"/>
      <c r="T1" s="203"/>
      <c r="U1" s="203"/>
      <c r="V1" s="203" t="s">
        <v>2419</v>
      </c>
      <c r="W1" s="203"/>
      <c r="X1" s="203"/>
      <c r="Y1" s="203" t="s">
        <v>1188</v>
      </c>
      <c r="Z1" s="203"/>
      <c r="AA1" s="203"/>
      <c r="AB1" s="203"/>
      <c r="AC1" s="203"/>
      <c r="AD1" s="203"/>
      <c r="AE1" s="1092">
        <f ca="1">NOW()</f>
        <v>42893.551110185188</v>
      </c>
      <c r="AF1" s="203"/>
    </row>
    <row r="2" spans="1:32" s="792" customFormat="1" ht="6" customHeight="1" x14ac:dyDescent="0.2">
      <c r="B2" s="829"/>
      <c r="C2" s="830" t="e">
        <f>#REF!</f>
        <v>#REF!</v>
      </c>
      <c r="D2" s="831"/>
      <c r="E2" s="829"/>
      <c r="F2" s="832"/>
      <c r="G2" s="831"/>
      <c r="H2" s="831"/>
      <c r="I2" s="829"/>
      <c r="J2" s="832"/>
      <c r="K2" s="831"/>
      <c r="L2" s="832"/>
      <c r="M2" s="831"/>
      <c r="N2" s="831"/>
      <c r="O2" s="829"/>
      <c r="P2" s="829"/>
      <c r="Q2" s="829"/>
      <c r="R2" s="829"/>
      <c r="S2" s="829"/>
      <c r="T2" s="829"/>
      <c r="U2" s="829"/>
      <c r="V2" s="829"/>
      <c r="W2" s="829"/>
      <c r="X2" s="829"/>
      <c r="Y2" s="829"/>
      <c r="Z2" s="829"/>
      <c r="AA2" s="829"/>
      <c r="AB2" s="829"/>
      <c r="AC2" s="829"/>
      <c r="AD2" s="829"/>
      <c r="AE2" s="845"/>
      <c r="AF2" s="829"/>
    </row>
    <row r="3" spans="1:32" s="792" customFormat="1" ht="17.100000000000001" customHeight="1" x14ac:dyDescent="0.2">
      <c r="B3" s="829"/>
      <c r="C3" s="834" t="e">
        <f>"FIR"&amp;#REF!&amp;":   "&amp;#REF!</f>
        <v>#REF!</v>
      </c>
      <c r="D3" s="831"/>
      <c r="E3" s="829"/>
      <c r="F3" s="832"/>
      <c r="G3" s="831"/>
      <c r="H3" s="831"/>
      <c r="I3" s="829"/>
      <c r="J3" s="832"/>
      <c r="K3" s="831"/>
      <c r="L3" s="832"/>
      <c r="M3" s="831"/>
      <c r="N3" s="831"/>
      <c r="O3" s="829"/>
      <c r="P3" s="829"/>
      <c r="Q3" s="829"/>
      <c r="R3" s="829"/>
      <c r="S3" s="829"/>
      <c r="T3" s="829"/>
      <c r="U3" s="829"/>
      <c r="V3" s="829"/>
      <c r="W3" s="829"/>
      <c r="X3" s="829"/>
      <c r="Y3" s="829"/>
      <c r="Z3" s="829"/>
      <c r="AA3" s="829"/>
      <c r="AB3" s="829"/>
      <c r="AC3" s="829"/>
      <c r="AD3" s="829"/>
      <c r="AE3" s="835" t="s">
        <v>1488</v>
      </c>
      <c r="AF3" s="829"/>
    </row>
    <row r="4" spans="1:32" s="792" customFormat="1" ht="15" customHeight="1" x14ac:dyDescent="0.2">
      <c r="B4" s="836"/>
      <c r="C4" s="837" t="e">
        <f>"Asmt Code:   "&amp;#REF!</f>
        <v>#REF!</v>
      </c>
      <c r="D4" s="831"/>
      <c r="E4" s="829"/>
      <c r="F4" s="832"/>
      <c r="G4" s="836"/>
      <c r="H4" s="836"/>
      <c r="I4" s="829"/>
      <c r="J4" s="832"/>
      <c r="K4" s="836"/>
      <c r="L4" s="831"/>
      <c r="M4" s="831"/>
      <c r="N4" s="831"/>
      <c r="O4" s="832"/>
      <c r="P4" s="832"/>
      <c r="Q4" s="832"/>
      <c r="R4" s="832"/>
      <c r="S4" s="832"/>
      <c r="T4" s="832"/>
      <c r="U4" s="832"/>
      <c r="V4" s="832"/>
      <c r="W4" s="832"/>
      <c r="X4" s="832"/>
      <c r="Y4" s="832"/>
      <c r="Z4" s="832"/>
      <c r="AA4" s="832"/>
      <c r="AB4" s="832"/>
      <c r="AC4" s="832"/>
      <c r="AD4" s="832"/>
      <c r="AE4" s="838" t="s">
        <v>2199</v>
      </c>
      <c r="AF4" s="831"/>
    </row>
    <row r="5" spans="1:32" s="792" customFormat="1" ht="11.1" customHeight="1" x14ac:dyDescent="0.2">
      <c r="B5" s="829"/>
      <c r="C5" s="839" t="e">
        <f>"MAH Code:   "&amp;#REF!</f>
        <v>#REF!</v>
      </c>
      <c r="D5" s="829"/>
      <c r="E5" s="829"/>
      <c r="F5" s="829"/>
      <c r="G5" s="829"/>
      <c r="H5" s="840"/>
      <c r="I5" s="840"/>
      <c r="J5" s="829"/>
      <c r="K5" s="829"/>
      <c r="L5" s="829"/>
      <c r="M5" s="829"/>
      <c r="N5" s="829"/>
      <c r="O5" s="841"/>
      <c r="P5" s="841"/>
      <c r="Q5" s="832"/>
      <c r="R5" s="832"/>
      <c r="S5" s="832"/>
      <c r="T5" s="832"/>
      <c r="U5" s="832"/>
      <c r="V5" s="832"/>
      <c r="W5" s="832"/>
      <c r="X5" s="832"/>
      <c r="Y5" s="832"/>
      <c r="Z5" s="832"/>
      <c r="AA5" s="832"/>
      <c r="AB5" s="832"/>
      <c r="AC5" s="832"/>
      <c r="AD5" s="832"/>
      <c r="AE5" s="842" t="e">
        <f>"for the year ended December 31, "&amp;#REF!</f>
        <v>#REF!</v>
      </c>
      <c r="AF5" s="831"/>
    </row>
    <row r="6" spans="1:32" s="792" customFormat="1" ht="17.100000000000001" hidden="1" customHeight="1" x14ac:dyDescent="0.2">
      <c r="B6" s="829"/>
      <c r="C6" s="834" t="e">
        <f>"RIF"&amp;#REF!&amp;":   "&amp;#REF!</f>
        <v>#REF!</v>
      </c>
      <c r="D6" s="831"/>
      <c r="E6" s="829"/>
      <c r="F6" s="832"/>
      <c r="G6" s="846"/>
      <c r="H6" s="846"/>
      <c r="I6" s="829"/>
      <c r="J6" s="832"/>
      <c r="K6" s="836"/>
      <c r="L6" s="832"/>
      <c r="M6" s="831"/>
      <c r="N6" s="831"/>
      <c r="O6" s="829"/>
      <c r="P6" s="829"/>
      <c r="Q6" s="829"/>
      <c r="R6" s="829"/>
      <c r="S6" s="829"/>
      <c r="T6" s="829"/>
      <c r="U6" s="829"/>
      <c r="V6" s="829"/>
      <c r="W6" s="829"/>
      <c r="X6" s="829"/>
      <c r="Y6" s="829"/>
      <c r="Z6" s="829"/>
      <c r="AA6" s="829"/>
      <c r="AB6" s="829"/>
      <c r="AC6" s="829"/>
      <c r="AD6" s="829"/>
      <c r="AE6" s="835" t="s">
        <v>1489</v>
      </c>
      <c r="AF6" s="829"/>
    </row>
    <row r="7" spans="1:32" s="792" customFormat="1" ht="15" hidden="1" customHeight="1" x14ac:dyDescent="0.2">
      <c r="B7" s="836"/>
      <c r="C7" s="837" t="e">
        <f>"Code mun.   "&amp;#REF!</f>
        <v>#REF!</v>
      </c>
      <c r="D7" s="831"/>
      <c r="E7" s="829"/>
      <c r="F7" s="832"/>
      <c r="G7" s="846"/>
      <c r="H7" s="846"/>
      <c r="I7" s="829"/>
      <c r="J7" s="832"/>
      <c r="K7" s="836"/>
      <c r="L7" s="831"/>
      <c r="M7" s="831"/>
      <c r="N7" s="831"/>
      <c r="O7" s="832"/>
      <c r="P7" s="832"/>
      <c r="Q7" s="832"/>
      <c r="R7" s="832"/>
      <c r="S7" s="832"/>
      <c r="T7" s="832"/>
      <c r="U7" s="832"/>
      <c r="V7" s="832"/>
      <c r="W7" s="832"/>
      <c r="X7" s="832"/>
      <c r="Y7" s="832"/>
      <c r="Z7" s="832"/>
      <c r="AA7" s="832"/>
      <c r="AB7" s="832"/>
      <c r="AC7" s="832"/>
      <c r="AD7" s="832"/>
      <c r="AE7" s="838" t="s">
        <v>2418</v>
      </c>
      <c r="AF7" s="831"/>
    </row>
    <row r="8" spans="1:32" s="792" customFormat="1" ht="11.1" hidden="1" customHeight="1" x14ac:dyDescent="0.2">
      <c r="B8" s="829"/>
      <c r="C8" s="839" t="e">
        <f>"AML   "&amp;#REF!</f>
        <v>#REF!</v>
      </c>
      <c r="D8" s="829"/>
      <c r="E8" s="829"/>
      <c r="F8" s="829"/>
      <c r="G8" s="840"/>
      <c r="H8" s="840"/>
      <c r="I8" s="829"/>
      <c r="J8" s="829"/>
      <c r="K8" s="829"/>
      <c r="L8" s="829"/>
      <c r="M8" s="829"/>
      <c r="N8" s="829"/>
      <c r="O8" s="841"/>
      <c r="P8" s="841"/>
      <c r="Q8" s="832"/>
      <c r="R8" s="832"/>
      <c r="S8" s="832"/>
      <c r="T8" s="832"/>
      <c r="U8" s="832"/>
      <c r="V8" s="832"/>
      <c r="W8" s="832"/>
      <c r="X8" s="832"/>
      <c r="Y8" s="832"/>
      <c r="Z8" s="832"/>
      <c r="AA8" s="832"/>
      <c r="AB8" s="832"/>
      <c r="AC8" s="832"/>
      <c r="AD8" s="832"/>
      <c r="AE8" s="842" t="e">
        <f>"pour l'exercice terminé le 31 décembre "&amp;#REF!</f>
        <v>#REF!</v>
      </c>
      <c r="AF8" s="831"/>
    </row>
    <row r="9" spans="1:32" s="792" customFormat="1" ht="3.95" customHeight="1" x14ac:dyDescent="0.2">
      <c r="B9" s="831"/>
      <c r="C9" s="836"/>
      <c r="D9" s="829"/>
      <c r="E9" s="829"/>
      <c r="F9" s="829"/>
      <c r="G9" s="829"/>
      <c r="H9" s="829"/>
      <c r="I9" s="829"/>
      <c r="J9" s="829"/>
      <c r="K9" s="829"/>
      <c r="L9" s="829"/>
      <c r="M9" s="829"/>
      <c r="N9" s="829"/>
      <c r="O9" s="831"/>
      <c r="P9" s="831"/>
      <c r="Q9" s="832"/>
      <c r="R9" s="832"/>
      <c r="S9" s="832"/>
      <c r="T9" s="832"/>
      <c r="U9" s="832"/>
      <c r="V9" s="832"/>
      <c r="W9" s="832"/>
      <c r="X9" s="832"/>
      <c r="Y9" s="832"/>
      <c r="Z9" s="832"/>
      <c r="AA9" s="832"/>
      <c r="AB9" s="832"/>
      <c r="AC9" s="832"/>
      <c r="AD9" s="832"/>
      <c r="AE9" s="832"/>
      <c r="AF9" s="832"/>
    </row>
    <row r="10" spans="1:32" s="1" customFormat="1" ht="5.25" customHeight="1" x14ac:dyDescent="0.2">
      <c r="A10" s="653"/>
      <c r="B10" s="654"/>
      <c r="C10" s="192"/>
      <c r="D10" s="654"/>
      <c r="E10" s="654"/>
      <c r="F10" s="654"/>
      <c r="G10" s="654"/>
      <c r="H10" s="654"/>
      <c r="I10" s="654"/>
      <c r="J10" s="654"/>
      <c r="K10" s="654"/>
      <c r="L10" s="654"/>
      <c r="M10" s="654"/>
      <c r="N10" s="654"/>
      <c r="O10" s="654"/>
      <c r="P10" s="654"/>
      <c r="Q10" s="654"/>
      <c r="R10" s="654"/>
      <c r="S10" s="654"/>
      <c r="T10" s="654"/>
      <c r="U10" s="654"/>
      <c r="V10" s="654"/>
      <c r="W10" s="654"/>
      <c r="X10" s="654"/>
      <c r="Y10" s="654"/>
      <c r="Z10" s="654"/>
      <c r="AA10" s="654"/>
      <c r="AB10" s="654"/>
      <c r="AC10" s="655"/>
      <c r="AD10" s="655"/>
      <c r="AE10" s="656"/>
      <c r="AF10" s="654"/>
    </row>
    <row r="11" spans="1:32" s="4" customFormat="1" ht="29.25" customHeight="1" x14ac:dyDescent="0.2">
      <c r="A11" s="465"/>
      <c r="B11" s="227"/>
      <c r="C11" s="192"/>
      <c r="D11" s="227"/>
      <c r="E11" s="389"/>
      <c r="F11" s="227"/>
      <c r="G11" s="227"/>
      <c r="H11" s="227"/>
      <c r="I11" s="227"/>
      <c r="J11" s="657" t="s">
        <v>792</v>
      </c>
      <c r="K11" s="657" t="s">
        <v>133</v>
      </c>
      <c r="L11" s="657" t="s">
        <v>1828</v>
      </c>
      <c r="M11" s="657" t="s">
        <v>1829</v>
      </c>
      <c r="N11" s="1167" t="s">
        <v>1830</v>
      </c>
      <c r="O11" s="657" t="s">
        <v>502</v>
      </c>
      <c r="P11" s="657" t="s">
        <v>2648</v>
      </c>
      <c r="Q11" s="657" t="s">
        <v>107</v>
      </c>
      <c r="R11" s="657" t="s">
        <v>1485</v>
      </c>
      <c r="S11" s="1167" t="s">
        <v>2837</v>
      </c>
      <c r="T11" s="657" t="s">
        <v>982</v>
      </c>
      <c r="U11" s="460"/>
      <c r="V11" s="460"/>
      <c r="W11" s="460"/>
      <c r="X11" s="460"/>
      <c r="Y11" s="460"/>
      <c r="Z11" s="460"/>
      <c r="AA11" s="460"/>
      <c r="AB11" s="460"/>
      <c r="AC11" s="460"/>
      <c r="AD11" s="460"/>
      <c r="AE11" s="460"/>
      <c r="AF11" s="227"/>
    </row>
    <row r="12" spans="1:32" s="4" customFormat="1" ht="12" customHeight="1" x14ac:dyDescent="0.2">
      <c r="A12" s="465"/>
      <c r="B12" s="227"/>
      <c r="C12" s="192"/>
      <c r="D12" s="227"/>
      <c r="E12" s="389"/>
      <c r="F12" s="227"/>
      <c r="G12" s="227"/>
      <c r="H12" s="227"/>
      <c r="I12" s="227"/>
      <c r="J12" s="70">
        <v>4</v>
      </c>
      <c r="K12" s="70">
        <v>5</v>
      </c>
      <c r="L12" s="70">
        <v>6</v>
      </c>
      <c r="M12" s="70">
        <v>7</v>
      </c>
      <c r="N12" s="1168">
        <v>15</v>
      </c>
      <c r="O12" s="70">
        <v>21</v>
      </c>
      <c r="P12" s="70">
        <v>22</v>
      </c>
      <c r="Q12" s="70">
        <v>16</v>
      </c>
      <c r="R12" s="70">
        <v>9</v>
      </c>
      <c r="S12" s="1168">
        <v>19</v>
      </c>
      <c r="T12" s="70">
        <v>10</v>
      </c>
      <c r="U12" s="460"/>
      <c r="V12" s="460"/>
      <c r="W12" s="460"/>
      <c r="X12" s="460"/>
      <c r="Y12" s="460"/>
      <c r="Z12" s="460"/>
      <c r="AA12" s="460"/>
      <c r="AB12" s="460"/>
      <c r="AC12" s="460"/>
      <c r="AD12" s="460"/>
      <c r="AE12" s="460"/>
      <c r="AF12" s="227"/>
    </row>
    <row r="13" spans="1:32" s="4" customFormat="1" ht="12" customHeight="1" x14ac:dyDescent="0.2">
      <c r="A13" s="465"/>
      <c r="B13" s="227"/>
      <c r="C13" s="192"/>
      <c r="D13" s="227"/>
      <c r="E13" s="389"/>
      <c r="F13" s="227"/>
      <c r="G13" s="227"/>
      <c r="H13" s="227"/>
      <c r="I13" s="227"/>
      <c r="J13" s="69" t="s">
        <v>1476</v>
      </c>
      <c r="K13" s="69" t="s">
        <v>1476</v>
      </c>
      <c r="L13" s="69" t="s">
        <v>1476</v>
      </c>
      <c r="M13" s="69" t="s">
        <v>1476</v>
      </c>
      <c r="N13" s="1169" t="s">
        <v>1476</v>
      </c>
      <c r="O13" s="69" t="s">
        <v>1476</v>
      </c>
      <c r="P13" s="69" t="s">
        <v>1476</v>
      </c>
      <c r="Q13" s="69" t="s">
        <v>1476</v>
      </c>
      <c r="R13" s="69" t="s">
        <v>1476</v>
      </c>
      <c r="S13" s="1169" t="s">
        <v>1476</v>
      </c>
      <c r="T13" s="69" t="s">
        <v>1476</v>
      </c>
      <c r="U13" s="460"/>
      <c r="V13" s="460"/>
      <c r="W13" s="460"/>
      <c r="X13" s="460"/>
      <c r="Y13" s="460"/>
      <c r="Z13" s="460"/>
      <c r="AA13" s="460"/>
      <c r="AB13" s="460"/>
      <c r="AC13" s="460"/>
      <c r="AD13" s="460"/>
      <c r="AE13" s="460"/>
      <c r="AF13" s="227"/>
    </row>
    <row r="14" spans="1:32" s="4" customFormat="1" ht="12.75" hidden="1" customHeight="1" x14ac:dyDescent="0.2">
      <c r="A14" s="465" t="s">
        <v>1188</v>
      </c>
      <c r="B14" s="227"/>
      <c r="C14" s="192"/>
      <c r="D14" s="227"/>
      <c r="E14" s="389"/>
      <c r="F14" s="227"/>
      <c r="G14" s="227"/>
      <c r="H14" s="227"/>
      <c r="I14" s="284"/>
      <c r="J14" s="75"/>
      <c r="K14" s="75"/>
      <c r="L14" s="75"/>
      <c r="M14" s="75"/>
      <c r="N14" s="1170"/>
      <c r="O14" s="75"/>
      <c r="P14" s="75"/>
      <c r="Q14" s="75"/>
      <c r="R14" s="75"/>
      <c r="S14" s="1170"/>
      <c r="T14" s="75"/>
      <c r="U14" s="461"/>
      <c r="V14" s="461"/>
      <c r="W14" s="461"/>
      <c r="X14" s="461"/>
      <c r="Y14" s="461"/>
      <c r="Z14" s="461"/>
      <c r="AA14" s="461"/>
      <c r="AB14" s="461"/>
      <c r="AC14" s="461"/>
      <c r="AD14" s="461"/>
      <c r="AE14" s="461"/>
      <c r="AF14" s="227"/>
    </row>
    <row r="15" spans="1:32" s="4" customFormat="1" ht="12.75" hidden="1" customHeight="1" x14ac:dyDescent="0.2">
      <c r="A15" s="465" t="s">
        <v>1188</v>
      </c>
      <c r="B15" s="227"/>
      <c r="C15" s="192"/>
      <c r="D15" s="227"/>
      <c r="E15" s="389"/>
      <c r="F15" s="227"/>
      <c r="G15" s="227"/>
      <c r="H15" s="227"/>
      <c r="I15" s="284"/>
      <c r="J15" s="75"/>
      <c r="K15" s="75"/>
      <c r="L15" s="75"/>
      <c r="M15" s="75"/>
      <c r="N15" s="1170"/>
      <c r="O15" s="75"/>
      <c r="P15" s="75"/>
      <c r="Q15" s="75"/>
      <c r="R15" s="75"/>
      <c r="S15" s="1170"/>
      <c r="T15" s="75"/>
      <c r="U15" s="461"/>
      <c r="V15" s="461"/>
      <c r="W15" s="461"/>
      <c r="X15" s="461"/>
      <c r="Y15" s="461"/>
      <c r="Z15" s="461"/>
      <c r="AA15" s="461"/>
      <c r="AB15" s="461"/>
      <c r="AC15" s="461"/>
      <c r="AD15" s="461"/>
      <c r="AE15" s="461"/>
      <c r="AF15" s="227"/>
    </row>
    <row r="16" spans="1:32" s="4" customFormat="1" ht="12.75" hidden="1" customHeight="1" x14ac:dyDescent="0.2">
      <c r="A16" s="465" t="s">
        <v>1188</v>
      </c>
      <c r="B16" s="227"/>
      <c r="C16" s="192"/>
      <c r="D16" s="227"/>
      <c r="E16" s="389"/>
      <c r="F16" s="227"/>
      <c r="G16" s="227"/>
      <c r="H16" s="227"/>
      <c r="I16" s="284"/>
      <c r="J16" s="69"/>
      <c r="K16" s="69"/>
      <c r="L16" s="69"/>
      <c r="M16" s="69"/>
      <c r="N16" s="1169"/>
      <c r="O16" s="69"/>
      <c r="P16" s="69"/>
      <c r="Q16" s="69"/>
      <c r="R16" s="69"/>
      <c r="S16" s="1169"/>
      <c r="T16" s="69"/>
      <c r="U16" s="442"/>
      <c r="V16" s="442"/>
      <c r="W16" s="442"/>
      <c r="X16" s="442"/>
      <c r="Y16" s="442"/>
      <c r="Z16" s="442"/>
      <c r="AA16" s="442"/>
      <c r="AB16" s="442"/>
      <c r="AC16" s="442"/>
      <c r="AD16" s="442"/>
      <c r="AE16" s="442"/>
      <c r="AF16" s="227"/>
    </row>
    <row r="17" spans="1:34" s="4" customFormat="1" ht="14.1" customHeight="1" x14ac:dyDescent="0.2">
      <c r="A17" s="465"/>
      <c r="B17" s="227"/>
      <c r="C17" s="1314" t="s">
        <v>367</v>
      </c>
      <c r="D17" s="993"/>
      <c r="E17" s="1040" t="s">
        <v>1296</v>
      </c>
      <c r="F17" s="993"/>
      <c r="G17" s="993"/>
      <c r="H17" s="993"/>
      <c r="I17" s="1130"/>
      <c r="J17" s="1152">
        <f>'40'!O85</f>
        <v>678667</v>
      </c>
      <c r="K17" s="1152">
        <f>'40'!Q85</f>
        <v>1031566</v>
      </c>
      <c r="L17" s="1106">
        <f>'40'!R85</f>
        <v>420904</v>
      </c>
      <c r="M17" s="1106">
        <f>'40'!S85</f>
        <v>148</v>
      </c>
      <c r="N17" s="1106">
        <f>'40'!T85</f>
        <v>9600</v>
      </c>
      <c r="O17" s="1106">
        <f>'40'!Y85</f>
        <v>0</v>
      </c>
      <c r="P17" s="1106">
        <f>'40'!Z85</f>
        <v>0</v>
      </c>
      <c r="Q17" s="1214"/>
      <c r="R17" s="1106">
        <f>'12'!T81</f>
        <v>5387</v>
      </c>
      <c r="S17" s="1106"/>
      <c r="T17" s="1107">
        <f>SUM(J17:P17)-SUM(R17:S17)</f>
        <v>2135498</v>
      </c>
      <c r="U17" s="395"/>
      <c r="V17" s="395"/>
      <c r="W17" s="395"/>
      <c r="X17" s="658"/>
      <c r="Y17" s="395"/>
      <c r="Z17" s="395"/>
      <c r="AA17" s="395"/>
      <c r="AB17" s="395"/>
      <c r="AC17" s="395"/>
      <c r="AD17" s="395"/>
      <c r="AE17" s="395"/>
      <c r="AF17" s="227"/>
    </row>
    <row r="18" spans="1:34" s="4" customFormat="1" ht="8.1" customHeight="1" x14ac:dyDescent="0.2">
      <c r="A18" s="465"/>
      <c r="B18" s="227"/>
      <c r="C18" s="192"/>
      <c r="D18" s="227"/>
      <c r="E18" s="389"/>
      <c r="F18" s="227"/>
      <c r="G18" s="227"/>
      <c r="H18" s="227"/>
      <c r="I18" s="227"/>
      <c r="J18" s="227"/>
      <c r="K18" s="227"/>
      <c r="L18" s="227"/>
      <c r="M18" s="227"/>
      <c r="N18" s="227"/>
      <c r="O18" s="227"/>
      <c r="P18" s="227"/>
      <c r="Q18" s="227"/>
      <c r="R18" s="227"/>
      <c r="S18" s="227"/>
      <c r="T18" s="227"/>
      <c r="U18" s="227"/>
      <c r="V18" s="227"/>
      <c r="W18" s="227"/>
      <c r="X18" s="227"/>
      <c r="Y18" s="227"/>
      <c r="Z18" s="227"/>
      <c r="AA18" s="227"/>
      <c r="AB18" s="227"/>
      <c r="AC18" s="233"/>
      <c r="AD18" s="233"/>
      <c r="AE18" s="442"/>
      <c r="AF18" s="227"/>
    </row>
    <row r="19" spans="1:34" s="4" customFormat="1" ht="8.1" customHeight="1" x14ac:dyDescent="0.2">
      <c r="A19" s="465"/>
      <c r="B19" s="227"/>
      <c r="C19" s="192"/>
      <c r="D19" s="227"/>
      <c r="E19" s="234"/>
      <c r="F19" s="227"/>
      <c r="G19" s="227"/>
      <c r="H19" s="227"/>
      <c r="I19" s="227"/>
      <c r="J19" s="227"/>
      <c r="K19" s="227"/>
      <c r="L19" s="227"/>
      <c r="M19" s="227"/>
      <c r="N19" s="227"/>
      <c r="O19" s="227"/>
      <c r="P19" s="227"/>
      <c r="Q19" s="227"/>
      <c r="R19" s="227"/>
      <c r="S19" s="227"/>
      <c r="T19" s="227"/>
      <c r="U19" s="227"/>
      <c r="V19" s="227"/>
      <c r="W19" s="227"/>
      <c r="X19" s="227"/>
      <c r="Y19" s="227"/>
      <c r="Z19" s="227"/>
      <c r="AA19" s="227"/>
      <c r="AB19" s="227"/>
      <c r="AC19" s="233"/>
      <c r="AD19" s="233"/>
      <c r="AE19" s="442"/>
      <c r="AF19" s="227"/>
    </row>
    <row r="20" spans="1:34" s="4" customFormat="1" ht="27.95" customHeight="1" x14ac:dyDescent="0.2">
      <c r="A20" s="465"/>
      <c r="B20" s="227"/>
      <c r="C20" s="192"/>
      <c r="D20" s="227"/>
      <c r="E20" s="387" t="s">
        <v>803</v>
      </c>
      <c r="F20" s="227"/>
      <c r="G20" s="227"/>
      <c r="H20" s="227"/>
      <c r="I20" s="702" t="s">
        <v>2197</v>
      </c>
      <c r="J20" s="657" t="s">
        <v>792</v>
      </c>
      <c r="K20" s="657" t="s">
        <v>133</v>
      </c>
      <c r="L20" s="657" t="s">
        <v>1828</v>
      </c>
      <c r="M20" s="657" t="s">
        <v>1829</v>
      </c>
      <c r="N20" s="1167" t="s">
        <v>1830</v>
      </c>
      <c r="O20" s="657" t="s">
        <v>502</v>
      </c>
      <c r="P20" s="657" t="s">
        <v>2648</v>
      </c>
      <c r="Q20" s="657" t="s">
        <v>107</v>
      </c>
      <c r="R20" s="657" t="s">
        <v>1485</v>
      </c>
      <c r="S20" s="1167" t="s">
        <v>2837</v>
      </c>
      <c r="T20" s="657" t="s">
        <v>6</v>
      </c>
      <c r="U20" s="394"/>
      <c r="V20" s="394"/>
      <c r="W20" s="659"/>
      <c r="X20" s="660" t="s">
        <v>346</v>
      </c>
      <c r="Y20" s="661"/>
      <c r="Z20" s="662"/>
      <c r="AA20" s="663"/>
      <c r="AB20" s="1302" t="s">
        <v>2229</v>
      </c>
      <c r="AC20" s="662"/>
      <c r="AD20" s="657" t="s">
        <v>132</v>
      </c>
      <c r="AE20" s="657" t="s">
        <v>744</v>
      </c>
      <c r="AF20" s="227"/>
      <c r="AH20" s="865" t="s">
        <v>1741</v>
      </c>
    </row>
    <row r="21" spans="1:34" s="4" customFormat="1" ht="12" customHeight="1" x14ac:dyDescent="0.2">
      <c r="A21" s="465"/>
      <c r="B21" s="227"/>
      <c r="C21" s="192"/>
      <c r="D21" s="227"/>
      <c r="E21" s="234"/>
      <c r="F21" s="227"/>
      <c r="G21" s="227"/>
      <c r="H21" s="227"/>
      <c r="I21" s="70">
        <v>3</v>
      </c>
      <c r="J21" s="70">
        <v>4</v>
      </c>
      <c r="K21" s="70">
        <v>5</v>
      </c>
      <c r="L21" s="70">
        <v>6</v>
      </c>
      <c r="M21" s="70">
        <v>7</v>
      </c>
      <c r="N21" s="1168">
        <v>15</v>
      </c>
      <c r="O21" s="70">
        <v>21</v>
      </c>
      <c r="P21" s="70">
        <v>22</v>
      </c>
      <c r="Q21" s="70">
        <v>16</v>
      </c>
      <c r="R21" s="70">
        <v>9</v>
      </c>
      <c r="S21" s="1168">
        <v>19</v>
      </c>
      <c r="T21" s="70">
        <v>10</v>
      </c>
      <c r="U21" s="394"/>
      <c r="V21" s="394"/>
      <c r="W21" s="664"/>
      <c r="X21" s="665" t="s">
        <v>1743</v>
      </c>
      <c r="Y21" s="665"/>
      <c r="Z21" s="666"/>
      <c r="AA21" s="667"/>
      <c r="AB21" s="1303" t="s">
        <v>2838</v>
      </c>
      <c r="AC21" s="666"/>
      <c r="AD21" s="70">
        <v>13</v>
      </c>
      <c r="AE21" s="70">
        <v>14</v>
      </c>
      <c r="AF21" s="227"/>
      <c r="AH21" s="700"/>
    </row>
    <row r="22" spans="1:34" s="4" customFormat="1" ht="12" customHeight="1" x14ac:dyDescent="0.2">
      <c r="A22" s="465"/>
      <c r="B22" s="227"/>
      <c r="C22" s="668"/>
      <c r="D22" s="227"/>
      <c r="E22" s="234" t="s">
        <v>2412</v>
      </c>
      <c r="F22" s="227"/>
      <c r="G22" s="227"/>
      <c r="H22" s="227"/>
      <c r="I22" s="69" t="s">
        <v>2433</v>
      </c>
      <c r="J22" s="69" t="s">
        <v>1476</v>
      </c>
      <c r="K22" s="69" t="s">
        <v>1476</v>
      </c>
      <c r="L22" s="69" t="s">
        <v>1476</v>
      </c>
      <c r="M22" s="69" t="s">
        <v>1476</v>
      </c>
      <c r="N22" s="1169" t="s">
        <v>1476</v>
      </c>
      <c r="O22" s="69" t="s">
        <v>1476</v>
      </c>
      <c r="P22" s="69" t="s">
        <v>1476</v>
      </c>
      <c r="Q22" s="69" t="s">
        <v>1476</v>
      </c>
      <c r="R22" s="69" t="s">
        <v>1476</v>
      </c>
      <c r="S22" s="1169" t="s">
        <v>1476</v>
      </c>
      <c r="T22" s="69" t="s">
        <v>1476</v>
      </c>
      <c r="U22" s="394"/>
      <c r="V22" s="394"/>
      <c r="W22" s="65"/>
      <c r="X22" s="66"/>
      <c r="Y22" s="66"/>
      <c r="Z22" s="67"/>
      <c r="AA22" s="68"/>
      <c r="AB22" s="1304"/>
      <c r="AC22" s="67"/>
      <c r="AD22" s="69"/>
      <c r="AE22" s="69"/>
      <c r="AF22" s="227"/>
      <c r="AH22" s="700"/>
    </row>
    <row r="23" spans="1:34" s="4" customFormat="1" ht="12.75" hidden="1" customHeight="1" x14ac:dyDescent="0.2">
      <c r="A23" s="465" t="s">
        <v>1188</v>
      </c>
      <c r="B23" s="227"/>
      <c r="C23" s="668"/>
      <c r="D23" s="227"/>
      <c r="E23" s="389"/>
      <c r="F23" s="284"/>
      <c r="G23" s="284"/>
      <c r="H23" s="284"/>
      <c r="I23" s="75"/>
      <c r="J23" s="75"/>
      <c r="K23" s="75"/>
      <c r="L23" s="75"/>
      <c r="M23" s="75"/>
      <c r="N23" s="1170"/>
      <c r="O23" s="75"/>
      <c r="P23" s="75"/>
      <c r="Q23" s="75"/>
      <c r="R23" s="75"/>
      <c r="S23" s="1170"/>
      <c r="T23" s="75"/>
      <c r="U23" s="394"/>
      <c r="V23" s="394"/>
      <c r="W23" s="71"/>
      <c r="X23" s="72"/>
      <c r="Y23" s="72"/>
      <c r="Z23" s="73"/>
      <c r="AA23" s="74"/>
      <c r="AB23" s="72"/>
      <c r="AC23" s="73"/>
      <c r="AD23" s="75"/>
      <c r="AE23" s="75"/>
      <c r="AF23" s="227"/>
      <c r="AH23" s="700"/>
    </row>
    <row r="24" spans="1:34" s="4" customFormat="1" ht="12.75" hidden="1" customHeight="1" x14ac:dyDescent="0.2">
      <c r="A24" s="465" t="s">
        <v>1188</v>
      </c>
      <c r="B24" s="227"/>
      <c r="C24" s="668"/>
      <c r="D24" s="227"/>
      <c r="E24" s="389"/>
      <c r="F24" s="284"/>
      <c r="G24" s="284"/>
      <c r="H24" s="284"/>
      <c r="I24" s="75"/>
      <c r="J24" s="75"/>
      <c r="K24" s="75"/>
      <c r="L24" s="75"/>
      <c r="M24" s="75"/>
      <c r="N24" s="1170"/>
      <c r="O24" s="75"/>
      <c r="P24" s="75"/>
      <c r="Q24" s="75"/>
      <c r="R24" s="75"/>
      <c r="S24" s="1170"/>
      <c r="T24" s="75"/>
      <c r="U24" s="394"/>
      <c r="V24" s="394"/>
      <c r="W24" s="71"/>
      <c r="X24" s="72"/>
      <c r="Y24" s="72"/>
      <c r="Z24" s="73"/>
      <c r="AA24" s="74"/>
      <c r="AB24" s="72"/>
      <c r="AC24" s="73"/>
      <c r="AD24" s="75"/>
      <c r="AE24" s="75"/>
      <c r="AF24" s="227"/>
      <c r="AH24" s="700"/>
    </row>
    <row r="25" spans="1:34" s="4" customFormat="1" ht="12.75" hidden="1" customHeight="1" x14ac:dyDescent="0.2">
      <c r="A25" s="465" t="s">
        <v>1188</v>
      </c>
      <c r="B25" s="227"/>
      <c r="C25" s="668"/>
      <c r="D25" s="227"/>
      <c r="E25" s="389"/>
      <c r="F25" s="284"/>
      <c r="G25" s="284"/>
      <c r="H25" s="284"/>
      <c r="I25" s="69"/>
      <c r="J25" s="69"/>
      <c r="K25" s="69"/>
      <c r="L25" s="69"/>
      <c r="M25" s="69"/>
      <c r="N25" s="1169"/>
      <c r="O25" s="69"/>
      <c r="P25" s="69"/>
      <c r="Q25" s="69"/>
      <c r="R25" s="69"/>
      <c r="S25" s="1169"/>
      <c r="T25" s="69"/>
      <c r="U25" s="394"/>
      <c r="V25" s="394"/>
      <c r="W25" s="65"/>
      <c r="X25" s="66"/>
      <c r="Y25" s="66"/>
      <c r="Z25" s="67"/>
      <c r="AA25" s="68"/>
      <c r="AB25" s="66"/>
      <c r="AC25" s="67"/>
      <c r="AD25" s="69"/>
      <c r="AE25" s="69"/>
      <c r="AF25" s="227"/>
      <c r="AH25" s="700"/>
    </row>
    <row r="26" spans="1:34" s="4" customFormat="1" ht="9" customHeight="1" x14ac:dyDescent="0.2">
      <c r="A26" s="465"/>
      <c r="B26" s="227"/>
      <c r="C26" s="668"/>
      <c r="D26" s="227"/>
      <c r="E26" s="1400" t="s">
        <v>1277</v>
      </c>
      <c r="F26" s="1391"/>
      <c r="G26" s="670"/>
      <c r="H26" s="670"/>
      <c r="I26" s="1379" t="s">
        <v>164</v>
      </c>
      <c r="J26" s="1372">
        <f>SUM('40'!O15:O16)</f>
        <v>247006</v>
      </c>
      <c r="K26" s="1372">
        <f>SUM('40'!Q15:Q16)</f>
        <v>202248</v>
      </c>
      <c r="L26" s="1372">
        <f>SUM('40'!R15:R16)</f>
        <v>0</v>
      </c>
      <c r="M26" s="1372">
        <f>SUM('40'!S15:S16)</f>
        <v>148</v>
      </c>
      <c r="N26" s="1382">
        <f>SUM('40'!T15:T16)</f>
        <v>2100</v>
      </c>
      <c r="O26" s="1382">
        <f>SUM('40'!Y15:Y16)</f>
        <v>0</v>
      </c>
      <c r="P26" s="1382">
        <f>SUM('40'!Z15:Z16)</f>
        <v>0</v>
      </c>
      <c r="Q26" s="1419"/>
      <c r="R26" s="1372">
        <f>'12'!T15</f>
        <v>0</v>
      </c>
      <c r="S26" s="1382"/>
      <c r="T26" s="1412">
        <f>SUM(J26:P29)-SUM(R26:S29)</f>
        <v>451502</v>
      </c>
      <c r="U26" s="394"/>
      <c r="V26" s="394"/>
      <c r="W26" s="671"/>
      <c r="X26" s="672"/>
      <c r="Y26" s="672"/>
      <c r="Z26" s="673"/>
      <c r="AA26" s="674"/>
      <c r="AB26" s="672"/>
      <c r="AC26" s="673"/>
      <c r="AD26" s="675"/>
      <c r="AE26" s="676"/>
      <c r="AF26" s="227"/>
      <c r="AH26" s="1390" t="e">
        <f>IF(COUNTIF(eS91LIST,I26)=1,0,1)</f>
        <v>#REF!</v>
      </c>
    </row>
    <row r="27" spans="1:34" s="4" customFormat="1" ht="27" customHeight="1" x14ac:dyDescent="0.2">
      <c r="A27" s="465"/>
      <c r="B27" s="227"/>
      <c r="C27" s="1313" t="s">
        <v>1761</v>
      </c>
      <c r="D27" s="227"/>
      <c r="E27" s="1401"/>
      <c r="F27" s="1391"/>
      <c r="G27" s="1391"/>
      <c r="H27" s="1391"/>
      <c r="I27" s="1380"/>
      <c r="J27" s="1432"/>
      <c r="K27" s="1432"/>
      <c r="L27" s="1432"/>
      <c r="M27" s="1432"/>
      <c r="N27" s="1430"/>
      <c r="O27" s="1430"/>
      <c r="P27" s="1430"/>
      <c r="Q27" s="1371"/>
      <c r="R27" s="1432"/>
      <c r="S27" s="1430"/>
      <c r="T27" s="1413"/>
      <c r="U27" s="394"/>
      <c r="V27" s="394"/>
      <c r="W27" s="677"/>
      <c r="X27" s="678" t="s">
        <v>210</v>
      </c>
      <c r="Y27" s="678"/>
      <c r="Z27" s="679"/>
      <c r="AA27" s="680"/>
      <c r="AB27" s="681">
        <f>T26</f>
        <v>451502</v>
      </c>
      <c r="AC27" s="679"/>
      <c r="AD27" s="867">
        <f>IF(OR(AB27=0,AB28=0),"NA",AB27/AB28)</f>
        <v>0.21142703013535952</v>
      </c>
      <c r="AE27" s="1378" t="s">
        <v>1120</v>
      </c>
      <c r="AF27" s="227"/>
      <c r="AH27" s="1390"/>
    </row>
    <row r="28" spans="1:34" s="4" customFormat="1" ht="21" customHeight="1" x14ac:dyDescent="0.2">
      <c r="A28" s="465"/>
      <c r="B28" s="227"/>
      <c r="C28" s="668"/>
      <c r="D28" s="227"/>
      <c r="E28" s="1401"/>
      <c r="F28" s="1391"/>
      <c r="G28" s="1391"/>
      <c r="H28" s="1391"/>
      <c r="I28" s="1380"/>
      <c r="J28" s="1432"/>
      <c r="K28" s="1432"/>
      <c r="L28" s="1432"/>
      <c r="M28" s="1432"/>
      <c r="N28" s="1430"/>
      <c r="O28" s="1430"/>
      <c r="P28" s="1430"/>
      <c r="Q28" s="1371"/>
      <c r="R28" s="1432"/>
      <c r="S28" s="1430"/>
      <c r="T28" s="1413"/>
      <c r="U28" s="394"/>
      <c r="V28" s="394"/>
      <c r="W28" s="677"/>
      <c r="X28" s="682" t="s">
        <v>1486</v>
      </c>
      <c r="Y28" s="682"/>
      <c r="Z28" s="679"/>
      <c r="AA28" s="680"/>
      <c r="AB28" s="683">
        <f>T17</f>
        <v>2135498</v>
      </c>
      <c r="AC28" s="679"/>
      <c r="AD28" s="684"/>
      <c r="AE28" s="1378"/>
      <c r="AF28" s="227"/>
      <c r="AH28" s="1390"/>
    </row>
    <row r="29" spans="1:34" s="4" customFormat="1" ht="5.0999999999999996" customHeight="1" x14ac:dyDescent="0.2">
      <c r="A29" s="465"/>
      <c r="B29" s="227"/>
      <c r="C29" s="668"/>
      <c r="D29" s="227"/>
      <c r="E29" s="389"/>
      <c r="F29" s="685"/>
      <c r="G29" s="670"/>
      <c r="H29" s="670"/>
      <c r="I29" s="1381"/>
      <c r="J29" s="1433"/>
      <c r="K29" s="1433"/>
      <c r="L29" s="1433"/>
      <c r="M29" s="1433"/>
      <c r="N29" s="1431"/>
      <c r="O29" s="1431"/>
      <c r="P29" s="1431"/>
      <c r="Q29" s="1426"/>
      <c r="R29" s="1433"/>
      <c r="S29" s="1431"/>
      <c r="T29" s="1414"/>
      <c r="U29" s="394"/>
      <c r="V29" s="394"/>
      <c r="W29" s="686"/>
      <c r="X29" s="687"/>
      <c r="Y29" s="687"/>
      <c r="Z29" s="688"/>
      <c r="AA29" s="689"/>
      <c r="AB29" s="690"/>
      <c r="AC29" s="688"/>
      <c r="AD29" s="691"/>
      <c r="AE29" s="692"/>
      <c r="AF29" s="227"/>
      <c r="AH29" s="1390"/>
    </row>
    <row r="30" spans="1:34" s="4" customFormat="1" ht="5.0999999999999996" customHeight="1" x14ac:dyDescent="0.2">
      <c r="A30" s="465"/>
      <c r="B30" s="227"/>
      <c r="C30" s="668"/>
      <c r="D30" s="227"/>
      <c r="E30" s="389"/>
      <c r="F30" s="670"/>
      <c r="G30" s="670"/>
      <c r="H30" s="670"/>
      <c r="I30" s="227"/>
      <c r="J30" s="394"/>
      <c r="K30" s="394"/>
      <c r="L30" s="394"/>
      <c r="M30" s="394"/>
      <c r="N30" s="394"/>
      <c r="O30" s="394"/>
      <c r="P30" s="394"/>
      <c r="Q30" s="394"/>
      <c r="R30" s="394"/>
      <c r="S30" s="394"/>
      <c r="T30" s="394"/>
      <c r="U30" s="227"/>
      <c r="V30" s="227"/>
      <c r="W30" s="227"/>
      <c r="X30" s="227"/>
      <c r="Y30" s="227"/>
      <c r="Z30" s="227"/>
      <c r="AA30" s="227"/>
      <c r="AB30" s="394"/>
      <c r="AC30" s="233"/>
      <c r="AD30" s="233"/>
      <c r="AE30" s="442"/>
      <c r="AF30" s="227"/>
      <c r="AH30" s="700"/>
    </row>
    <row r="31" spans="1:34" s="4" customFormat="1" ht="5.0999999999999996" customHeight="1" x14ac:dyDescent="0.2">
      <c r="A31" s="465"/>
      <c r="B31" s="227"/>
      <c r="C31" s="668"/>
      <c r="D31" s="227"/>
      <c r="E31" s="389"/>
      <c r="F31" s="670"/>
      <c r="G31" s="670"/>
      <c r="H31" s="670"/>
      <c r="I31" s="227"/>
      <c r="J31" s="394"/>
      <c r="K31" s="394"/>
      <c r="L31" s="394"/>
      <c r="M31" s="394"/>
      <c r="N31" s="394"/>
      <c r="O31" s="394"/>
      <c r="P31" s="394"/>
      <c r="Q31" s="394"/>
      <c r="R31" s="394"/>
      <c r="S31" s="394"/>
      <c r="T31" s="394"/>
      <c r="U31" s="227"/>
      <c r="V31" s="227"/>
      <c r="W31" s="227"/>
      <c r="X31" s="227"/>
      <c r="Y31" s="227"/>
      <c r="Z31" s="227"/>
      <c r="AA31" s="227"/>
      <c r="AB31" s="394"/>
      <c r="AC31" s="233"/>
      <c r="AD31" s="233"/>
      <c r="AE31" s="442"/>
      <c r="AF31" s="227"/>
      <c r="AH31" s="700"/>
    </row>
    <row r="32" spans="1:34" s="4" customFormat="1" ht="14.1" customHeight="1" x14ac:dyDescent="0.2">
      <c r="A32" s="465"/>
      <c r="B32" s="227"/>
      <c r="C32" s="668"/>
      <c r="D32" s="227"/>
      <c r="E32" s="234" t="s">
        <v>678</v>
      </c>
      <c r="F32" s="670"/>
      <c r="G32" s="670"/>
      <c r="H32" s="670"/>
      <c r="I32" s="227"/>
      <c r="J32" s="394"/>
      <c r="K32" s="394"/>
      <c r="L32" s="394"/>
      <c r="M32" s="394"/>
      <c r="N32" s="394"/>
      <c r="O32" s="394"/>
      <c r="P32" s="394"/>
      <c r="Q32" s="394"/>
      <c r="R32" s="394"/>
      <c r="S32" s="394"/>
      <c r="T32" s="394"/>
      <c r="U32" s="227"/>
      <c r="V32" s="227"/>
      <c r="W32" s="227"/>
      <c r="X32" s="227"/>
      <c r="Y32" s="227"/>
      <c r="Z32" s="227"/>
      <c r="AA32" s="227"/>
      <c r="AB32" s="1330"/>
      <c r="AC32" s="233"/>
      <c r="AD32" s="233"/>
      <c r="AE32" s="442"/>
      <c r="AF32" s="227"/>
      <c r="AH32" s="700"/>
    </row>
    <row r="33" spans="1:34" s="4" customFormat="1" ht="9" customHeight="1" x14ac:dyDescent="0.2">
      <c r="A33" s="465"/>
      <c r="B33" s="227"/>
      <c r="C33" s="1038"/>
      <c r="D33" s="993"/>
      <c r="E33" s="1441" t="s">
        <v>1297</v>
      </c>
      <c r="F33" s="1391"/>
      <c r="G33" s="670"/>
      <c r="H33" s="670"/>
      <c r="I33" s="1379" t="s">
        <v>164</v>
      </c>
      <c r="J33" s="1372">
        <f>'40'!O20</f>
        <v>48171</v>
      </c>
      <c r="K33" s="1372">
        <f>'40'!Q20</f>
        <v>70175</v>
      </c>
      <c r="L33" s="1372">
        <f>'40'!R20</f>
        <v>0</v>
      </c>
      <c r="M33" s="1372">
        <f>'40'!S20</f>
        <v>0</v>
      </c>
      <c r="N33" s="1382">
        <f>'40'!T20</f>
        <v>0</v>
      </c>
      <c r="O33" s="1372">
        <f>'40'!Y20</f>
        <v>0</v>
      </c>
      <c r="P33" s="1372">
        <f>'40'!Z20</f>
        <v>0</v>
      </c>
      <c r="Q33" s="1387"/>
      <c r="R33" s="1372">
        <f>'12'!T18</f>
        <v>1239</v>
      </c>
      <c r="S33" s="1397"/>
      <c r="T33" s="1375">
        <f>SUM(J33:P36)-SUM(Q33:S36)</f>
        <v>117107</v>
      </c>
      <c r="U33" s="394"/>
      <c r="V33" s="394"/>
      <c r="W33" s="671"/>
      <c r="X33" s="672"/>
      <c r="Y33" s="672"/>
      <c r="Z33" s="673"/>
      <c r="AA33" s="674"/>
      <c r="AB33" s="672"/>
      <c r="AC33" s="673"/>
      <c r="AD33" s="693"/>
      <c r="AE33" s="676"/>
      <c r="AF33" s="227"/>
      <c r="AH33" s="1390" t="e">
        <f>IF(COUNTIF(eS91LIST,I33)=1,0,1)</f>
        <v>#REF!</v>
      </c>
    </row>
    <row r="34" spans="1:34" s="4" customFormat="1" ht="18" customHeight="1" x14ac:dyDescent="0.2">
      <c r="A34" s="465"/>
      <c r="B34" s="227"/>
      <c r="C34" s="1038" t="s">
        <v>861</v>
      </c>
      <c r="D34" s="993"/>
      <c r="E34" s="1442"/>
      <c r="F34" s="1391"/>
      <c r="G34" s="1391"/>
      <c r="H34" s="1391"/>
      <c r="I34" s="1380"/>
      <c r="J34" s="1392"/>
      <c r="K34" s="1392"/>
      <c r="L34" s="1392"/>
      <c r="M34" s="1392"/>
      <c r="N34" s="1383"/>
      <c r="O34" s="1392"/>
      <c r="P34" s="1392"/>
      <c r="Q34" s="1388"/>
      <c r="R34" s="1392"/>
      <c r="S34" s="1398"/>
      <c r="T34" s="1376"/>
      <c r="U34" s="394"/>
      <c r="V34" s="394"/>
      <c r="W34" s="677"/>
      <c r="X34" s="678" t="s">
        <v>598</v>
      </c>
      <c r="Y34" s="678"/>
      <c r="Z34" s="679"/>
      <c r="AA34" s="680"/>
      <c r="AB34" s="681">
        <f>T33</f>
        <v>117107</v>
      </c>
      <c r="AC34" s="679"/>
      <c r="AD34" s="694">
        <f>IF(OR(AB34=0,AB35=0),"NA",AB34/AB35)</f>
        <v>0.57210903130778457</v>
      </c>
      <c r="AE34" s="1378" t="s">
        <v>2188</v>
      </c>
      <c r="AF34" s="227"/>
      <c r="AH34" s="1390"/>
    </row>
    <row r="35" spans="1:34" s="4" customFormat="1" ht="21" customHeight="1" x14ac:dyDescent="0.2">
      <c r="A35" s="465"/>
      <c r="B35" s="227"/>
      <c r="C35" s="1038"/>
      <c r="D35" s="993"/>
      <c r="E35" s="1442"/>
      <c r="F35" s="1391"/>
      <c r="G35" s="1391"/>
      <c r="H35" s="1391"/>
      <c r="I35" s="1380"/>
      <c r="J35" s="1392"/>
      <c r="K35" s="1392"/>
      <c r="L35" s="1392"/>
      <c r="M35" s="1392"/>
      <c r="N35" s="1383"/>
      <c r="O35" s="1392"/>
      <c r="P35" s="1392"/>
      <c r="Q35" s="1388"/>
      <c r="R35" s="1392"/>
      <c r="S35" s="1398"/>
      <c r="T35" s="1376"/>
      <c r="U35" s="394"/>
      <c r="V35" s="394"/>
      <c r="W35" s="677"/>
      <c r="X35" s="682" t="s">
        <v>211</v>
      </c>
      <c r="Y35" s="682"/>
      <c r="Z35" s="679"/>
      <c r="AA35" s="680"/>
      <c r="AB35" s="114">
        <v>204693.5</v>
      </c>
      <c r="AC35" s="679"/>
      <c r="AD35" s="695"/>
      <c r="AE35" s="1378"/>
      <c r="AF35" s="227"/>
      <c r="AH35" s="1390"/>
    </row>
    <row r="36" spans="1:34" s="4" customFormat="1" ht="5.0999999999999996" customHeight="1" x14ac:dyDescent="0.2">
      <c r="A36" s="465"/>
      <c r="B36" s="227"/>
      <c r="C36" s="1038"/>
      <c r="D36" s="993"/>
      <c r="E36" s="1171"/>
      <c r="F36" s="685"/>
      <c r="G36" s="670"/>
      <c r="H36" s="670"/>
      <c r="I36" s="1381"/>
      <c r="J36" s="1393"/>
      <c r="K36" s="1393"/>
      <c r="L36" s="1393"/>
      <c r="M36" s="1393"/>
      <c r="N36" s="1384"/>
      <c r="O36" s="1393"/>
      <c r="P36" s="1393"/>
      <c r="Q36" s="1389"/>
      <c r="R36" s="1393"/>
      <c r="S36" s="1398"/>
      <c r="T36" s="1377"/>
      <c r="U36" s="394"/>
      <c r="V36" s="394"/>
      <c r="W36" s="686"/>
      <c r="X36" s="687"/>
      <c r="Y36" s="687"/>
      <c r="Z36" s="688"/>
      <c r="AA36" s="689"/>
      <c r="AB36" s="690"/>
      <c r="AC36" s="688"/>
      <c r="AD36" s="697"/>
      <c r="AE36" s="692"/>
      <c r="AF36" s="227"/>
      <c r="AH36" s="1390"/>
    </row>
    <row r="37" spans="1:34" s="4" customFormat="1" ht="9" customHeight="1" x14ac:dyDescent="0.2">
      <c r="A37" s="465"/>
      <c r="B37" s="227"/>
      <c r="C37" s="1038"/>
      <c r="D37" s="993"/>
      <c r="E37" s="1443" t="s">
        <v>832</v>
      </c>
      <c r="F37" s="1411"/>
      <c r="G37" s="1044"/>
      <c r="H37" s="1044"/>
      <c r="I37" s="1416" t="s">
        <v>164</v>
      </c>
      <c r="J37" s="1382">
        <f>'40'!O21</f>
        <v>0</v>
      </c>
      <c r="K37" s="1382">
        <f>'40'!Q21</f>
        <v>0</v>
      </c>
      <c r="L37" s="1382">
        <f>'40'!R21</f>
        <v>231020</v>
      </c>
      <c r="M37" s="1382">
        <f>'40'!S21</f>
        <v>0</v>
      </c>
      <c r="N37" s="1382">
        <f>'40'!T21</f>
        <v>0</v>
      </c>
      <c r="O37" s="1382">
        <f>'40'!Y21</f>
        <v>0</v>
      </c>
      <c r="P37" s="1382">
        <f>'40'!Z21</f>
        <v>0</v>
      </c>
      <c r="Q37" s="1427"/>
      <c r="R37" s="1382">
        <f>'12'!T19</f>
        <v>0</v>
      </c>
      <c r="S37" s="1437"/>
      <c r="T37" s="1434">
        <f>SUM(J37:P40)-SUM(Q37:S40)</f>
        <v>231020</v>
      </c>
      <c r="U37" s="1050"/>
      <c r="V37" s="1050"/>
      <c r="W37" s="1057"/>
      <c r="X37" s="1058"/>
      <c r="Y37" s="1058"/>
      <c r="Z37" s="1059"/>
      <c r="AA37" s="1060"/>
      <c r="AB37" s="1058"/>
      <c r="AC37" s="1059"/>
      <c r="AD37" s="1061"/>
      <c r="AE37" s="1062"/>
      <c r="AF37" s="227"/>
      <c r="AH37" s="1390" t="e">
        <f>IF(COUNTIF(eS91LIST,I37)=1,0,1)</f>
        <v>#REF!</v>
      </c>
    </row>
    <row r="38" spans="1:34" s="4" customFormat="1" ht="21" customHeight="1" x14ac:dyDescent="0.2">
      <c r="A38" s="465"/>
      <c r="B38" s="227"/>
      <c r="C38" s="1038" t="s">
        <v>2566</v>
      </c>
      <c r="D38" s="993"/>
      <c r="E38" s="1442"/>
      <c r="F38" s="1411"/>
      <c r="G38" s="1411"/>
      <c r="H38" s="1411"/>
      <c r="I38" s="1417"/>
      <c r="J38" s="1383"/>
      <c r="K38" s="1383"/>
      <c r="L38" s="1383"/>
      <c r="M38" s="1383"/>
      <c r="N38" s="1383"/>
      <c r="O38" s="1383"/>
      <c r="P38" s="1383"/>
      <c r="Q38" s="1428"/>
      <c r="R38" s="1383"/>
      <c r="S38" s="1438"/>
      <c r="T38" s="1435"/>
      <c r="U38" s="1050"/>
      <c r="V38" s="1050"/>
      <c r="W38" s="1051"/>
      <c r="X38" s="1172" t="s">
        <v>167</v>
      </c>
      <c r="Y38" s="1052"/>
      <c r="Z38" s="1053"/>
      <c r="AA38" s="1054"/>
      <c r="AB38" s="1174">
        <f>T37</f>
        <v>231020</v>
      </c>
      <c r="AC38" s="1175"/>
      <c r="AD38" s="1176">
        <f>IF(OR(AB38=0,AB39=0),"NA",AB38/AB39)</f>
        <v>98.895547945205479</v>
      </c>
      <c r="AE38" s="1415" t="s">
        <v>839</v>
      </c>
      <c r="AF38" s="227"/>
      <c r="AH38" s="1390"/>
    </row>
    <row r="39" spans="1:34" s="4" customFormat="1" ht="18" customHeight="1" x14ac:dyDescent="0.2">
      <c r="A39" s="465"/>
      <c r="B39" s="227"/>
      <c r="C39" s="1038"/>
      <c r="D39" s="993"/>
      <c r="E39" s="1442"/>
      <c r="F39" s="1411"/>
      <c r="G39" s="1411"/>
      <c r="H39" s="1411"/>
      <c r="I39" s="1417"/>
      <c r="J39" s="1383"/>
      <c r="K39" s="1383"/>
      <c r="L39" s="1383"/>
      <c r="M39" s="1383"/>
      <c r="N39" s="1383"/>
      <c r="O39" s="1383"/>
      <c r="P39" s="1383"/>
      <c r="Q39" s="1428"/>
      <c r="R39" s="1383"/>
      <c r="S39" s="1438"/>
      <c r="T39" s="1435"/>
      <c r="U39" s="1050"/>
      <c r="V39" s="1050"/>
      <c r="W39" s="1051"/>
      <c r="X39" s="1173" t="s">
        <v>1001</v>
      </c>
      <c r="Y39" s="1055"/>
      <c r="Z39" s="1053"/>
      <c r="AA39" s="1054"/>
      <c r="AB39" s="114">
        <v>2336</v>
      </c>
      <c r="AC39" s="1175"/>
      <c r="AD39" s="1177"/>
      <c r="AE39" s="1415"/>
      <c r="AF39" s="227"/>
      <c r="AH39" s="1390"/>
    </row>
    <row r="40" spans="1:34" s="4" customFormat="1" ht="5.0999999999999996" customHeight="1" x14ac:dyDescent="0.2">
      <c r="A40" s="465"/>
      <c r="B40" s="227"/>
      <c r="C40" s="1043"/>
      <c r="D40" s="1072"/>
      <c r="E40" s="1063"/>
      <c r="F40" s="1064"/>
      <c r="G40" s="1044"/>
      <c r="H40" s="1044"/>
      <c r="I40" s="1418"/>
      <c r="J40" s="1384"/>
      <c r="K40" s="1384"/>
      <c r="L40" s="1384"/>
      <c r="M40" s="1384"/>
      <c r="N40" s="1384"/>
      <c r="O40" s="1384"/>
      <c r="P40" s="1384"/>
      <c r="Q40" s="1429"/>
      <c r="R40" s="1384"/>
      <c r="S40" s="1438"/>
      <c r="T40" s="1436"/>
      <c r="U40" s="1050"/>
      <c r="V40" s="1050"/>
      <c r="W40" s="1065"/>
      <c r="X40" s="1066"/>
      <c r="Y40" s="1066"/>
      <c r="Z40" s="1067"/>
      <c r="AA40" s="1068"/>
      <c r="AB40" s="1069"/>
      <c r="AC40" s="1067"/>
      <c r="AD40" s="1070"/>
      <c r="AE40" s="1071"/>
      <c r="AF40" s="227"/>
      <c r="AH40" s="1390"/>
    </row>
    <row r="41" spans="1:34" s="4" customFormat="1" ht="5.0999999999999996" customHeight="1" x14ac:dyDescent="0.2">
      <c r="A41" s="465"/>
      <c r="B41" s="227"/>
      <c r="C41" s="668"/>
      <c r="D41" s="227"/>
      <c r="E41" s="389"/>
      <c r="F41" s="670"/>
      <c r="G41" s="670"/>
      <c r="H41" s="670"/>
      <c r="I41" s="227"/>
      <c r="J41" s="394"/>
      <c r="K41" s="394"/>
      <c r="L41" s="394"/>
      <c r="M41" s="394"/>
      <c r="N41" s="394"/>
      <c r="O41" s="394"/>
      <c r="P41" s="394"/>
      <c r="Q41" s="394"/>
      <c r="R41" s="394"/>
      <c r="S41" s="394"/>
      <c r="T41" s="394"/>
      <c r="U41" s="227"/>
      <c r="V41" s="227"/>
      <c r="W41" s="227"/>
      <c r="X41" s="227"/>
      <c r="Y41" s="227"/>
      <c r="Z41" s="227"/>
      <c r="AA41" s="227"/>
      <c r="AB41" s="394"/>
      <c r="AC41" s="233"/>
      <c r="AD41" s="233"/>
      <c r="AE41" s="442"/>
      <c r="AF41" s="227"/>
      <c r="AH41" s="700"/>
    </row>
    <row r="42" spans="1:34" s="4" customFormat="1" ht="5.0999999999999996" customHeight="1" x14ac:dyDescent="0.2">
      <c r="A42" s="465"/>
      <c r="B42" s="227"/>
      <c r="C42" s="668"/>
      <c r="D42" s="227"/>
      <c r="E42" s="389"/>
      <c r="F42" s="670"/>
      <c r="G42" s="670"/>
      <c r="H42" s="670"/>
      <c r="I42" s="227"/>
      <c r="J42" s="394"/>
      <c r="K42" s="394"/>
      <c r="L42" s="394"/>
      <c r="M42" s="394"/>
      <c r="N42" s="394"/>
      <c r="O42" s="394"/>
      <c r="P42" s="394"/>
      <c r="Q42" s="394"/>
      <c r="R42" s="394"/>
      <c r="S42" s="394"/>
      <c r="T42" s="394"/>
      <c r="U42" s="227"/>
      <c r="V42" s="227"/>
      <c r="W42" s="227"/>
      <c r="X42" s="227"/>
      <c r="Y42" s="227"/>
      <c r="Z42" s="227"/>
      <c r="AA42" s="227"/>
      <c r="AB42" s="394"/>
      <c r="AC42" s="233"/>
      <c r="AD42" s="233"/>
      <c r="AE42" s="442"/>
      <c r="AF42" s="227"/>
      <c r="AH42" s="700"/>
    </row>
    <row r="43" spans="1:34" s="4" customFormat="1" ht="14.1" customHeight="1" x14ac:dyDescent="0.2">
      <c r="A43" s="465"/>
      <c r="B43" s="227"/>
      <c r="C43" s="668"/>
      <c r="D43" s="227"/>
      <c r="E43" s="234" t="s">
        <v>2732</v>
      </c>
      <c r="F43" s="670"/>
      <c r="G43" s="670"/>
      <c r="H43" s="670"/>
      <c r="I43" s="227"/>
      <c r="J43" s="394"/>
      <c r="K43" s="394"/>
      <c r="L43" s="394"/>
      <c r="M43" s="394"/>
      <c r="N43" s="394"/>
      <c r="O43" s="394"/>
      <c r="P43" s="394"/>
      <c r="Q43" s="394"/>
      <c r="R43" s="394"/>
      <c r="S43" s="394"/>
      <c r="T43" s="394"/>
      <c r="U43" s="227"/>
      <c r="V43" s="227"/>
      <c r="W43" s="227"/>
      <c r="X43" s="227"/>
      <c r="Y43" s="227"/>
      <c r="Z43" s="227"/>
      <c r="AA43" s="227"/>
      <c r="AB43" s="394"/>
      <c r="AC43" s="233"/>
      <c r="AD43" s="233"/>
      <c r="AE43" s="442"/>
      <c r="AF43" s="227"/>
      <c r="AH43" s="700"/>
    </row>
    <row r="44" spans="1:34" s="4" customFormat="1" ht="9" customHeight="1" x14ac:dyDescent="0.2">
      <c r="A44" s="465"/>
      <c r="B44" s="227"/>
      <c r="C44" s="668"/>
      <c r="D44" s="227"/>
      <c r="E44" s="1400" t="s">
        <v>2339</v>
      </c>
      <c r="F44" s="1391"/>
      <c r="G44" s="670"/>
      <c r="H44" s="670"/>
      <c r="I44" s="1379" t="s">
        <v>164</v>
      </c>
      <c r="J44" s="1387">
        <v>18576</v>
      </c>
      <c r="K44" s="1387">
        <v>10939</v>
      </c>
      <c r="L44" s="1387"/>
      <c r="M44" s="1387"/>
      <c r="N44" s="1387"/>
      <c r="O44" s="1387"/>
      <c r="P44" s="1387"/>
      <c r="Q44" s="1419"/>
      <c r="R44" s="1387"/>
      <c r="S44" s="1419"/>
      <c r="T44" s="1375">
        <f>SUM(J44:P47)-SUM(Q44:S47)</f>
        <v>29515</v>
      </c>
      <c r="U44" s="394"/>
      <c r="V44" s="394"/>
      <c r="W44" s="671"/>
      <c r="X44" s="672"/>
      <c r="Y44" s="672"/>
      <c r="Z44" s="673"/>
      <c r="AA44" s="674"/>
      <c r="AB44" s="672"/>
      <c r="AC44" s="673"/>
      <c r="AD44" s="693"/>
      <c r="AE44" s="676"/>
      <c r="AF44" s="227"/>
      <c r="AH44" s="1390" t="e">
        <f>IF(COUNTIF(eS91LIST,I44)=1,0,1)</f>
        <v>#REF!</v>
      </c>
    </row>
    <row r="45" spans="1:34" s="4" customFormat="1" ht="21" customHeight="1" x14ac:dyDescent="0.2">
      <c r="A45" s="465"/>
      <c r="B45" s="227"/>
      <c r="C45" s="1038" t="s">
        <v>862</v>
      </c>
      <c r="D45" s="227"/>
      <c r="E45" s="1401"/>
      <c r="F45" s="1391"/>
      <c r="G45" s="1391"/>
      <c r="H45" s="1391"/>
      <c r="I45" s="1380"/>
      <c r="J45" s="1388"/>
      <c r="K45" s="1388"/>
      <c r="L45" s="1388"/>
      <c r="M45" s="1388"/>
      <c r="N45" s="1388"/>
      <c r="O45" s="1388"/>
      <c r="P45" s="1388"/>
      <c r="Q45" s="1406"/>
      <c r="R45" s="1388"/>
      <c r="S45" s="1406"/>
      <c r="T45" s="1376"/>
      <c r="U45" s="394"/>
      <c r="V45" s="394"/>
      <c r="W45" s="677"/>
      <c r="X45" s="678" t="s">
        <v>398</v>
      </c>
      <c r="Y45" s="678"/>
      <c r="Z45" s="679"/>
      <c r="AA45" s="680"/>
      <c r="AB45" s="681">
        <f>T44</f>
        <v>29515</v>
      </c>
      <c r="AC45" s="679"/>
      <c r="AD45" s="694">
        <f>IF(OR(AB45=0,AB46=0),"NA",AB45/AB46)</f>
        <v>199.42567567567568</v>
      </c>
      <c r="AE45" s="1378" t="s">
        <v>1122</v>
      </c>
      <c r="AF45" s="227"/>
      <c r="AH45" s="1390"/>
    </row>
    <row r="46" spans="1:34" s="4" customFormat="1" ht="18" customHeight="1" x14ac:dyDescent="0.2">
      <c r="A46" s="465"/>
      <c r="B46" s="227"/>
      <c r="C46" s="1038"/>
      <c r="D46" s="227"/>
      <c r="E46" s="1401"/>
      <c r="F46" s="1391"/>
      <c r="G46" s="1391"/>
      <c r="H46" s="1391"/>
      <c r="I46" s="1380"/>
      <c r="J46" s="1388"/>
      <c r="K46" s="1388"/>
      <c r="L46" s="1388"/>
      <c r="M46" s="1388"/>
      <c r="N46" s="1388"/>
      <c r="O46" s="1388"/>
      <c r="P46" s="1388"/>
      <c r="Q46" s="1406"/>
      <c r="R46" s="1388"/>
      <c r="S46" s="1406"/>
      <c r="T46" s="1376"/>
      <c r="U46" s="394"/>
      <c r="V46" s="394"/>
      <c r="W46" s="677"/>
      <c r="X46" s="682" t="s">
        <v>1121</v>
      </c>
      <c r="Y46" s="682"/>
      <c r="Z46" s="679"/>
      <c r="AA46" s="680"/>
      <c r="AB46" s="114">
        <v>148</v>
      </c>
      <c r="AC46" s="679"/>
      <c r="AD46" s="695"/>
      <c r="AE46" s="1378"/>
      <c r="AF46" s="227"/>
      <c r="AH46" s="1390"/>
    </row>
    <row r="47" spans="1:34" s="4" customFormat="1" ht="5.0999999999999996" customHeight="1" x14ac:dyDescent="0.2">
      <c r="A47" s="465"/>
      <c r="B47" s="227"/>
      <c r="C47" s="1038"/>
      <c r="D47" s="227"/>
      <c r="E47" s="698"/>
      <c r="F47" s="670"/>
      <c r="G47" s="670"/>
      <c r="H47" s="670"/>
      <c r="I47" s="1381"/>
      <c r="J47" s="1389"/>
      <c r="K47" s="1389"/>
      <c r="L47" s="1389"/>
      <c r="M47" s="1389"/>
      <c r="N47" s="1389"/>
      <c r="O47" s="1389"/>
      <c r="P47" s="1389"/>
      <c r="Q47" s="1406"/>
      <c r="R47" s="1389"/>
      <c r="S47" s="1406"/>
      <c r="T47" s="1377"/>
      <c r="U47" s="394"/>
      <c r="V47" s="394"/>
      <c r="W47" s="686"/>
      <c r="X47" s="687"/>
      <c r="Y47" s="687"/>
      <c r="Z47" s="688"/>
      <c r="AA47" s="689"/>
      <c r="AB47" s="690"/>
      <c r="AC47" s="688"/>
      <c r="AD47" s="697"/>
      <c r="AE47" s="692"/>
      <c r="AF47" s="227"/>
      <c r="AH47" s="1390"/>
    </row>
    <row r="48" spans="1:34" s="4" customFormat="1" ht="9" customHeight="1" x14ac:dyDescent="0.2">
      <c r="A48" s="465"/>
      <c r="B48" s="227"/>
      <c r="C48" s="1038"/>
      <c r="D48" s="227"/>
      <c r="E48" s="1400" t="s">
        <v>2340</v>
      </c>
      <c r="F48" s="1391"/>
      <c r="G48" s="670"/>
      <c r="H48" s="670"/>
      <c r="I48" s="1379" t="s">
        <v>164</v>
      </c>
      <c r="J48" s="1387">
        <v>150300</v>
      </c>
      <c r="K48" s="1387">
        <v>171376</v>
      </c>
      <c r="L48" s="1387"/>
      <c r="M48" s="1387"/>
      <c r="N48" s="1387"/>
      <c r="O48" s="1387"/>
      <c r="P48" s="1387"/>
      <c r="Q48" s="1405"/>
      <c r="R48" s="1387"/>
      <c r="S48" s="1405"/>
      <c r="T48" s="1375">
        <f>SUM(J48:P51)-SUM(Q48:S51)</f>
        <v>321676</v>
      </c>
      <c r="U48" s="394"/>
      <c r="V48" s="394"/>
      <c r="W48" s="671"/>
      <c r="X48" s="672"/>
      <c r="Y48" s="672"/>
      <c r="Z48" s="673"/>
      <c r="AA48" s="674"/>
      <c r="AB48" s="672"/>
      <c r="AC48" s="673"/>
      <c r="AD48" s="693"/>
      <c r="AE48" s="676"/>
      <c r="AF48" s="227"/>
      <c r="AH48" s="1390" t="e">
        <f>IF(COUNTIF(eS91LIST,I48)=1,0,1)</f>
        <v>#REF!</v>
      </c>
    </row>
    <row r="49" spans="1:34" s="4" customFormat="1" ht="21" customHeight="1" x14ac:dyDescent="0.2">
      <c r="A49" s="465"/>
      <c r="B49" s="227"/>
      <c r="C49" s="1038" t="s">
        <v>863</v>
      </c>
      <c r="D49" s="227"/>
      <c r="E49" s="1401"/>
      <c r="F49" s="1391"/>
      <c r="G49" s="1391"/>
      <c r="H49" s="1391"/>
      <c r="I49" s="1380"/>
      <c r="J49" s="1388"/>
      <c r="K49" s="1388"/>
      <c r="L49" s="1388"/>
      <c r="M49" s="1388"/>
      <c r="N49" s="1388"/>
      <c r="O49" s="1388"/>
      <c r="P49" s="1388"/>
      <c r="Q49" s="1406"/>
      <c r="R49" s="1388"/>
      <c r="S49" s="1406"/>
      <c r="T49" s="1376"/>
      <c r="U49" s="394"/>
      <c r="V49" s="394"/>
      <c r="W49" s="677"/>
      <c r="X49" s="678" t="s">
        <v>399</v>
      </c>
      <c r="Y49" s="678"/>
      <c r="Z49" s="679"/>
      <c r="AA49" s="680"/>
      <c r="AB49" s="681">
        <f>T48</f>
        <v>321676</v>
      </c>
      <c r="AC49" s="679"/>
      <c r="AD49" s="694">
        <f>IF(OR(AB49=0,AB50=0),"NA",AB49/AB50)</f>
        <v>1475.5779816513761</v>
      </c>
      <c r="AE49" s="1378" t="s">
        <v>1123</v>
      </c>
      <c r="AF49" s="227"/>
      <c r="AH49" s="1390"/>
    </row>
    <row r="50" spans="1:34" s="4" customFormat="1" ht="18" customHeight="1" x14ac:dyDescent="0.2">
      <c r="A50" s="465"/>
      <c r="B50" s="227"/>
      <c r="C50" s="1038"/>
      <c r="D50" s="227"/>
      <c r="E50" s="1401"/>
      <c r="F50" s="1391"/>
      <c r="G50" s="1391"/>
      <c r="H50" s="1391"/>
      <c r="I50" s="1380"/>
      <c r="J50" s="1388"/>
      <c r="K50" s="1388"/>
      <c r="L50" s="1388"/>
      <c r="M50" s="1388"/>
      <c r="N50" s="1388"/>
      <c r="O50" s="1388"/>
      <c r="P50" s="1388"/>
      <c r="Q50" s="1406"/>
      <c r="R50" s="1388"/>
      <c r="S50" s="1406"/>
      <c r="T50" s="1376"/>
      <c r="U50" s="394"/>
      <c r="V50" s="394"/>
      <c r="W50" s="677"/>
      <c r="X50" s="682" t="s">
        <v>1124</v>
      </c>
      <c r="Y50" s="682"/>
      <c r="Z50" s="679"/>
      <c r="AA50" s="680"/>
      <c r="AB50" s="114">
        <v>218</v>
      </c>
      <c r="AC50" s="679"/>
      <c r="AD50" s="695"/>
      <c r="AE50" s="1378"/>
      <c r="AF50" s="227"/>
      <c r="AH50" s="1390"/>
    </row>
    <row r="51" spans="1:34" s="4" customFormat="1" ht="5.0999999999999996" customHeight="1" x14ac:dyDescent="0.2">
      <c r="A51" s="465"/>
      <c r="B51" s="227"/>
      <c r="C51" s="1038"/>
      <c r="D51" s="227"/>
      <c r="E51" s="698"/>
      <c r="F51" s="670"/>
      <c r="G51" s="670"/>
      <c r="H51" s="670"/>
      <c r="I51" s="1381"/>
      <c r="J51" s="1389"/>
      <c r="K51" s="1389"/>
      <c r="L51" s="1389"/>
      <c r="M51" s="1389"/>
      <c r="N51" s="1389"/>
      <c r="O51" s="1389"/>
      <c r="P51" s="1389"/>
      <c r="Q51" s="1406"/>
      <c r="R51" s="1389"/>
      <c r="S51" s="1406"/>
      <c r="T51" s="1377"/>
      <c r="U51" s="394"/>
      <c r="V51" s="394"/>
      <c r="W51" s="686"/>
      <c r="X51" s="687"/>
      <c r="Y51" s="687"/>
      <c r="Z51" s="688"/>
      <c r="AA51" s="689"/>
      <c r="AB51" s="690"/>
      <c r="AC51" s="688"/>
      <c r="AD51" s="697"/>
      <c r="AE51" s="692"/>
      <c r="AF51" s="227"/>
      <c r="AH51" s="1390"/>
    </row>
    <row r="52" spans="1:34" s="4" customFormat="1" ht="9" customHeight="1" x14ac:dyDescent="0.2">
      <c r="A52" s="465"/>
      <c r="B52" s="227"/>
      <c r="C52" s="1038"/>
      <c r="D52" s="227"/>
      <c r="E52" s="1400" t="s">
        <v>7</v>
      </c>
      <c r="F52" s="1391"/>
      <c r="G52" s="670"/>
      <c r="H52" s="670"/>
      <c r="I52" s="1379" t="s">
        <v>164</v>
      </c>
      <c r="J52" s="1387">
        <v>59335</v>
      </c>
      <c r="K52" s="1387">
        <v>251769</v>
      </c>
      <c r="L52" s="1387"/>
      <c r="M52" s="1387"/>
      <c r="N52" s="1387"/>
      <c r="O52" s="1387"/>
      <c r="P52" s="1387"/>
      <c r="Q52" s="1405"/>
      <c r="R52" s="1387"/>
      <c r="S52" s="1405"/>
      <c r="T52" s="1375">
        <f>SUM(J52:P55)-SUM(Q52:S55)</f>
        <v>311104</v>
      </c>
      <c r="U52" s="394"/>
      <c r="V52" s="394"/>
      <c r="W52" s="671"/>
      <c r="X52" s="672"/>
      <c r="Y52" s="672"/>
      <c r="Z52" s="673"/>
      <c r="AA52" s="674"/>
      <c r="AB52" s="672"/>
      <c r="AC52" s="673"/>
      <c r="AD52" s="693"/>
      <c r="AE52" s="676"/>
      <c r="AF52" s="227"/>
      <c r="AH52" s="1390" t="e">
        <f>IF(COUNTIF(eS91LIST,I52)=1,0,1)</f>
        <v>#REF!</v>
      </c>
    </row>
    <row r="53" spans="1:34" s="4" customFormat="1" ht="21" customHeight="1" x14ac:dyDescent="0.2">
      <c r="A53" s="465"/>
      <c r="B53" s="227"/>
      <c r="C53" s="1038" t="s">
        <v>293</v>
      </c>
      <c r="D53" s="227"/>
      <c r="E53" s="1401"/>
      <c r="F53" s="1391"/>
      <c r="G53" s="1391"/>
      <c r="H53" s="1391"/>
      <c r="I53" s="1380"/>
      <c r="J53" s="1388"/>
      <c r="K53" s="1388"/>
      <c r="L53" s="1388"/>
      <c r="M53" s="1388"/>
      <c r="N53" s="1388"/>
      <c r="O53" s="1388"/>
      <c r="P53" s="1388"/>
      <c r="Q53" s="1406"/>
      <c r="R53" s="1388"/>
      <c r="S53" s="1406"/>
      <c r="T53" s="1376"/>
      <c r="U53" s="394"/>
      <c r="V53" s="394"/>
      <c r="W53" s="677"/>
      <c r="X53" s="678" t="s">
        <v>2815</v>
      </c>
      <c r="Y53" s="678"/>
      <c r="Z53" s="679"/>
      <c r="AA53" s="680"/>
      <c r="AB53" s="681">
        <f>T52</f>
        <v>311104</v>
      </c>
      <c r="AC53" s="679"/>
      <c r="AD53" s="694">
        <f>IF(OR(AB53=0,AB54=0),"NA",AB53/AB54)</f>
        <v>850.01092896174862</v>
      </c>
      <c r="AE53" s="1378" t="s">
        <v>1125</v>
      </c>
      <c r="AF53" s="227"/>
      <c r="AH53" s="1390"/>
    </row>
    <row r="54" spans="1:34" s="4" customFormat="1" ht="21" customHeight="1" x14ac:dyDescent="0.2">
      <c r="A54" s="465"/>
      <c r="B54" s="227"/>
      <c r="C54" s="1038"/>
      <c r="D54" s="227"/>
      <c r="E54" s="1401"/>
      <c r="F54" s="1391"/>
      <c r="G54" s="1391"/>
      <c r="H54" s="1391"/>
      <c r="I54" s="1380"/>
      <c r="J54" s="1388"/>
      <c r="K54" s="1388"/>
      <c r="L54" s="1388"/>
      <c r="M54" s="1388"/>
      <c r="N54" s="1388"/>
      <c r="O54" s="1388"/>
      <c r="P54" s="1388"/>
      <c r="Q54" s="1406"/>
      <c r="R54" s="1388"/>
      <c r="S54" s="1406"/>
      <c r="T54" s="1376"/>
      <c r="U54" s="394"/>
      <c r="V54" s="394"/>
      <c r="W54" s="677"/>
      <c r="X54" s="682" t="s">
        <v>1739</v>
      </c>
      <c r="Y54" s="682"/>
      <c r="Z54" s="679"/>
      <c r="AA54" s="680"/>
      <c r="AB54" s="114">
        <v>366</v>
      </c>
      <c r="AC54" s="679"/>
      <c r="AD54" s="695"/>
      <c r="AE54" s="1378"/>
      <c r="AF54" s="227"/>
      <c r="AH54" s="1390"/>
    </row>
    <row r="55" spans="1:34" s="4" customFormat="1" ht="5.0999999999999996" customHeight="1" x14ac:dyDescent="0.2">
      <c r="A55" s="465"/>
      <c r="B55" s="227"/>
      <c r="C55" s="1038"/>
      <c r="D55" s="227"/>
      <c r="E55" s="389"/>
      <c r="F55" s="685"/>
      <c r="G55" s="670"/>
      <c r="H55" s="670"/>
      <c r="I55" s="1381"/>
      <c r="J55" s="1389"/>
      <c r="K55" s="1389"/>
      <c r="L55" s="1389"/>
      <c r="M55" s="1389"/>
      <c r="N55" s="1389"/>
      <c r="O55" s="1389"/>
      <c r="P55" s="1389"/>
      <c r="Q55" s="1407"/>
      <c r="R55" s="1389"/>
      <c r="S55" s="1407"/>
      <c r="T55" s="1377"/>
      <c r="U55" s="394"/>
      <c r="V55" s="394"/>
      <c r="W55" s="686"/>
      <c r="X55" s="687"/>
      <c r="Y55" s="687"/>
      <c r="Z55" s="688"/>
      <c r="AA55" s="689"/>
      <c r="AB55" s="690"/>
      <c r="AC55" s="688"/>
      <c r="AD55" s="697"/>
      <c r="AE55" s="692"/>
      <c r="AF55" s="227"/>
      <c r="AH55" s="1390"/>
    </row>
    <row r="56" spans="1:34" s="4" customFormat="1" ht="5.0999999999999996" customHeight="1" x14ac:dyDescent="0.2">
      <c r="A56" s="465"/>
      <c r="B56" s="227"/>
      <c r="C56" s="1038"/>
      <c r="D56" s="227"/>
      <c r="E56" s="389"/>
      <c r="F56" s="670"/>
      <c r="G56" s="670"/>
      <c r="H56" s="670"/>
      <c r="I56" s="227"/>
      <c r="J56" s="227"/>
      <c r="K56" s="227"/>
      <c r="L56" s="227"/>
      <c r="M56" s="227"/>
      <c r="N56" s="227"/>
      <c r="O56" s="227"/>
      <c r="P56" s="227"/>
      <c r="Q56" s="227"/>
      <c r="R56" s="227"/>
      <c r="S56" s="227"/>
      <c r="T56" s="227"/>
      <c r="U56" s="227"/>
      <c r="V56" s="227"/>
      <c r="W56" s="227"/>
      <c r="X56" s="227"/>
      <c r="Y56" s="227"/>
      <c r="Z56" s="227"/>
      <c r="AA56" s="227"/>
      <c r="AB56" s="227"/>
      <c r="AC56" s="233"/>
      <c r="AD56" s="233"/>
      <c r="AE56" s="442"/>
      <c r="AF56" s="227"/>
      <c r="AH56" s="700"/>
    </row>
    <row r="57" spans="1:34" s="4" customFormat="1" ht="5.0999999999999996" customHeight="1" x14ac:dyDescent="0.2">
      <c r="A57" s="465"/>
      <c r="B57" s="227"/>
      <c r="C57" s="1038"/>
      <c r="D57" s="227"/>
      <c r="E57" s="389"/>
      <c r="F57" s="670"/>
      <c r="G57" s="670"/>
      <c r="H57" s="670"/>
      <c r="I57" s="227"/>
      <c r="J57" s="227"/>
      <c r="K57" s="227"/>
      <c r="L57" s="227"/>
      <c r="M57" s="227"/>
      <c r="N57" s="227"/>
      <c r="O57" s="227"/>
      <c r="P57" s="227"/>
      <c r="Q57" s="227"/>
      <c r="R57" s="227"/>
      <c r="S57" s="227"/>
      <c r="T57" s="227"/>
      <c r="U57" s="227"/>
      <c r="V57" s="227"/>
      <c r="W57" s="227"/>
      <c r="X57" s="227"/>
      <c r="Y57" s="227"/>
      <c r="Z57" s="227"/>
      <c r="AA57" s="227"/>
      <c r="AB57" s="227"/>
      <c r="AC57" s="233"/>
      <c r="AD57" s="233"/>
      <c r="AE57" s="442"/>
      <c r="AF57" s="227"/>
      <c r="AH57" s="700"/>
    </row>
    <row r="58" spans="1:34" s="4" customFormat="1" ht="27.95" customHeight="1" x14ac:dyDescent="0.2">
      <c r="A58" s="465"/>
      <c r="B58" s="227"/>
      <c r="C58" s="192"/>
      <c r="D58" s="227"/>
      <c r="E58" s="389"/>
      <c r="F58" s="227"/>
      <c r="G58" s="227"/>
      <c r="H58" s="227"/>
      <c r="I58" s="702" t="s">
        <v>2197</v>
      </c>
      <c r="J58" s="657" t="s">
        <v>792</v>
      </c>
      <c r="K58" s="657" t="s">
        <v>133</v>
      </c>
      <c r="L58" s="657" t="s">
        <v>1828</v>
      </c>
      <c r="M58" s="657" t="s">
        <v>1829</v>
      </c>
      <c r="N58" s="1167" t="s">
        <v>1830</v>
      </c>
      <c r="O58" s="657" t="s">
        <v>502</v>
      </c>
      <c r="P58" s="657" t="s">
        <v>2648</v>
      </c>
      <c r="Q58" s="657" t="s">
        <v>107</v>
      </c>
      <c r="R58" s="657" t="s">
        <v>1485</v>
      </c>
      <c r="S58" s="1167" t="s">
        <v>2837</v>
      </c>
      <c r="T58" s="657" t="s">
        <v>1487</v>
      </c>
      <c r="U58" s="394"/>
      <c r="V58" s="394"/>
      <c r="W58" s="659"/>
      <c r="X58" s="660" t="s">
        <v>346</v>
      </c>
      <c r="Y58" s="661"/>
      <c r="Z58" s="662"/>
      <c r="AA58" s="663"/>
      <c r="AB58" s="1302" t="s">
        <v>2229</v>
      </c>
      <c r="AC58" s="662"/>
      <c r="AD58" s="657" t="s">
        <v>132</v>
      </c>
      <c r="AE58" s="657" t="s">
        <v>744</v>
      </c>
      <c r="AF58" s="227"/>
      <c r="AH58" s="700"/>
    </row>
    <row r="59" spans="1:34" s="4" customFormat="1" ht="12" customHeight="1" x14ac:dyDescent="0.2">
      <c r="A59" s="465"/>
      <c r="B59" s="227"/>
      <c r="C59" s="192"/>
      <c r="D59" s="227"/>
      <c r="E59" s="234"/>
      <c r="F59" s="227"/>
      <c r="G59" s="227"/>
      <c r="H59" s="227"/>
      <c r="I59" s="70">
        <v>3</v>
      </c>
      <c r="J59" s="70">
        <v>4</v>
      </c>
      <c r="K59" s="70">
        <v>5</v>
      </c>
      <c r="L59" s="70">
        <v>6</v>
      </c>
      <c r="M59" s="70">
        <v>7</v>
      </c>
      <c r="N59" s="1168">
        <v>15</v>
      </c>
      <c r="O59" s="70">
        <v>21</v>
      </c>
      <c r="P59" s="70">
        <v>22</v>
      </c>
      <c r="Q59" s="70">
        <v>16</v>
      </c>
      <c r="R59" s="70">
        <v>9</v>
      </c>
      <c r="S59" s="1168">
        <v>19</v>
      </c>
      <c r="T59" s="70">
        <v>10</v>
      </c>
      <c r="U59" s="394"/>
      <c r="V59" s="394"/>
      <c r="W59" s="664"/>
      <c r="X59" s="665" t="s">
        <v>1743</v>
      </c>
      <c r="Y59" s="665"/>
      <c r="Z59" s="666"/>
      <c r="AA59" s="667"/>
      <c r="AB59" s="1303" t="s">
        <v>2838</v>
      </c>
      <c r="AC59" s="666"/>
      <c r="AD59" s="70">
        <v>13</v>
      </c>
      <c r="AE59" s="70">
        <v>14</v>
      </c>
      <c r="AF59" s="227"/>
      <c r="AH59" s="700"/>
    </row>
    <row r="60" spans="1:34" s="4" customFormat="1" ht="10.5" customHeight="1" x14ac:dyDescent="0.2">
      <c r="A60" s="465"/>
      <c r="B60" s="227"/>
      <c r="C60" s="668"/>
      <c r="D60" s="227"/>
      <c r="E60" s="234" t="s">
        <v>2351</v>
      </c>
      <c r="F60" s="227"/>
      <c r="G60" s="227"/>
      <c r="H60" s="227"/>
      <c r="I60" s="69" t="s">
        <v>2433</v>
      </c>
      <c r="J60" s="69" t="s">
        <v>1476</v>
      </c>
      <c r="K60" s="69" t="s">
        <v>1476</v>
      </c>
      <c r="L60" s="69" t="s">
        <v>1476</v>
      </c>
      <c r="M60" s="69" t="s">
        <v>1476</v>
      </c>
      <c r="N60" s="1169" t="s">
        <v>1476</v>
      </c>
      <c r="O60" s="69" t="s">
        <v>1476</v>
      </c>
      <c r="P60" s="69" t="s">
        <v>1476</v>
      </c>
      <c r="Q60" s="69" t="s">
        <v>1476</v>
      </c>
      <c r="R60" s="69" t="s">
        <v>1476</v>
      </c>
      <c r="S60" s="1169" t="s">
        <v>1476</v>
      </c>
      <c r="T60" s="69" t="s">
        <v>1476</v>
      </c>
      <c r="U60" s="394"/>
      <c r="V60" s="394"/>
      <c r="W60" s="65"/>
      <c r="X60" s="66"/>
      <c r="Y60" s="66"/>
      <c r="Z60" s="67"/>
      <c r="AA60" s="68"/>
      <c r="AB60" s="1304"/>
      <c r="AC60" s="67"/>
      <c r="AD60" s="69"/>
      <c r="AE60" s="69"/>
      <c r="AF60" s="227"/>
      <c r="AH60" s="700"/>
    </row>
    <row r="61" spans="1:34" s="4" customFormat="1" ht="12.75" hidden="1" customHeight="1" x14ac:dyDescent="0.2">
      <c r="A61" s="465" t="s">
        <v>1188</v>
      </c>
      <c r="B61" s="227"/>
      <c r="C61" s="668"/>
      <c r="D61" s="227"/>
      <c r="E61" s="389"/>
      <c r="F61" s="284"/>
      <c r="G61" s="284"/>
      <c r="H61" s="284"/>
      <c r="I61" s="75"/>
      <c r="J61" s="75"/>
      <c r="K61" s="75"/>
      <c r="L61" s="75"/>
      <c r="M61" s="75"/>
      <c r="N61" s="75"/>
      <c r="O61" s="75"/>
      <c r="P61" s="75"/>
      <c r="Q61" s="75"/>
      <c r="R61" s="75"/>
      <c r="S61" s="75"/>
      <c r="T61" s="75"/>
      <c r="U61" s="394"/>
      <c r="V61" s="394"/>
      <c r="W61" s="71"/>
      <c r="X61" s="72"/>
      <c r="Y61" s="72"/>
      <c r="Z61" s="73"/>
      <c r="AA61" s="74"/>
      <c r="AB61" s="72"/>
      <c r="AC61" s="73"/>
      <c r="AD61" s="75"/>
      <c r="AE61" s="75"/>
      <c r="AF61" s="227"/>
      <c r="AH61" s="700"/>
    </row>
    <row r="62" spans="1:34" s="4" customFormat="1" ht="12.75" hidden="1" customHeight="1" x14ac:dyDescent="0.2">
      <c r="A62" s="465" t="s">
        <v>1188</v>
      </c>
      <c r="B62" s="227"/>
      <c r="C62" s="668"/>
      <c r="D62" s="227"/>
      <c r="E62" s="389"/>
      <c r="F62" s="284"/>
      <c r="G62" s="284"/>
      <c r="H62" s="284"/>
      <c r="I62" s="75"/>
      <c r="J62" s="75"/>
      <c r="K62" s="75"/>
      <c r="L62" s="75"/>
      <c r="M62" s="75"/>
      <c r="N62" s="75"/>
      <c r="O62" s="75"/>
      <c r="P62" s="75"/>
      <c r="Q62" s="75"/>
      <c r="R62" s="75"/>
      <c r="S62" s="75"/>
      <c r="T62" s="75"/>
      <c r="U62" s="394"/>
      <c r="V62" s="394"/>
      <c r="W62" s="71"/>
      <c r="X62" s="72"/>
      <c r="Y62" s="72"/>
      <c r="Z62" s="73"/>
      <c r="AA62" s="74"/>
      <c r="AB62" s="72"/>
      <c r="AC62" s="73"/>
      <c r="AD62" s="75"/>
      <c r="AE62" s="75"/>
      <c r="AF62" s="227"/>
      <c r="AH62" s="700"/>
    </row>
    <row r="63" spans="1:34" s="4" customFormat="1" ht="12.75" hidden="1" customHeight="1" x14ac:dyDescent="0.2">
      <c r="A63" s="465" t="s">
        <v>1188</v>
      </c>
      <c r="B63" s="227"/>
      <c r="C63" s="668"/>
      <c r="D63" s="227"/>
      <c r="E63" s="389"/>
      <c r="F63" s="284"/>
      <c r="G63" s="284"/>
      <c r="H63" s="284"/>
      <c r="I63" s="69"/>
      <c r="J63" s="69"/>
      <c r="K63" s="69"/>
      <c r="L63" s="69"/>
      <c r="M63" s="69"/>
      <c r="N63" s="69"/>
      <c r="O63" s="69"/>
      <c r="P63" s="69"/>
      <c r="Q63" s="69"/>
      <c r="R63" s="69"/>
      <c r="S63" s="69"/>
      <c r="T63" s="69"/>
      <c r="U63" s="394"/>
      <c r="V63" s="394"/>
      <c r="W63" s="65"/>
      <c r="X63" s="66"/>
      <c r="Y63" s="66"/>
      <c r="Z63" s="67"/>
      <c r="AA63" s="68"/>
      <c r="AB63" s="66"/>
      <c r="AC63" s="67"/>
      <c r="AD63" s="69"/>
      <c r="AE63" s="69"/>
      <c r="AF63" s="227"/>
      <c r="AH63" s="700"/>
    </row>
    <row r="64" spans="1:34" s="4" customFormat="1" ht="9" customHeight="1" x14ac:dyDescent="0.2">
      <c r="A64" s="465"/>
      <c r="B64" s="227"/>
      <c r="C64" s="668"/>
      <c r="D64" s="227"/>
      <c r="E64" s="1400" t="s">
        <v>8</v>
      </c>
      <c r="F64" s="1391"/>
      <c r="G64" s="670"/>
      <c r="H64" s="670"/>
      <c r="I64" s="1379" t="s">
        <v>2087</v>
      </c>
      <c r="J64" s="1387"/>
      <c r="K64" s="1387"/>
      <c r="L64" s="1387"/>
      <c r="M64" s="1387"/>
      <c r="N64" s="1387"/>
      <c r="O64" s="1387"/>
      <c r="P64" s="1387"/>
      <c r="Q64" s="1419"/>
      <c r="R64" s="1387"/>
      <c r="S64" s="1419"/>
      <c r="T64" s="1375">
        <f>SUM(J64:P67)-SUM(Q64:S67)</f>
        <v>0</v>
      </c>
      <c r="U64" s="394"/>
      <c r="V64" s="394"/>
      <c r="W64" s="671"/>
      <c r="X64" s="672"/>
      <c r="Y64" s="672"/>
      <c r="Z64" s="673"/>
      <c r="AA64" s="674"/>
      <c r="AB64" s="672"/>
      <c r="AC64" s="673"/>
      <c r="AD64" s="675"/>
      <c r="AE64" s="676"/>
      <c r="AF64" s="227"/>
      <c r="AH64" s="1390" t="e">
        <f>IF(COUNTIF(eS91LIST,I64)=1,0,1)</f>
        <v>#REF!</v>
      </c>
    </row>
    <row r="65" spans="1:34" s="4" customFormat="1" ht="21" customHeight="1" x14ac:dyDescent="0.2">
      <c r="A65" s="465"/>
      <c r="B65" s="227"/>
      <c r="C65" s="1038" t="s">
        <v>864</v>
      </c>
      <c r="D65" s="227"/>
      <c r="E65" s="1401"/>
      <c r="F65" s="1391"/>
      <c r="G65" s="1391"/>
      <c r="H65" s="1391"/>
      <c r="I65" s="1380"/>
      <c r="J65" s="1388"/>
      <c r="K65" s="1388"/>
      <c r="L65" s="1388"/>
      <c r="M65" s="1388"/>
      <c r="N65" s="1388"/>
      <c r="O65" s="1388"/>
      <c r="P65" s="1388"/>
      <c r="Q65" s="1406"/>
      <c r="R65" s="1388"/>
      <c r="S65" s="1406"/>
      <c r="T65" s="1376"/>
      <c r="U65" s="394"/>
      <c r="V65" s="394"/>
      <c r="W65" s="677"/>
      <c r="X65" s="678" t="s">
        <v>400</v>
      </c>
      <c r="Y65" s="678"/>
      <c r="Z65" s="679"/>
      <c r="AA65" s="680"/>
      <c r="AB65" s="681">
        <f>T64</f>
        <v>0</v>
      </c>
      <c r="AC65" s="679"/>
      <c r="AD65" s="694" t="str">
        <f>IF(OR(AB65=0,AB66=0),"NA",AB65/AB66)</f>
        <v>NA</v>
      </c>
      <c r="AE65" s="1378" t="s">
        <v>1434</v>
      </c>
      <c r="AF65" s="227"/>
      <c r="AH65" s="1390"/>
    </row>
    <row r="66" spans="1:34" s="4" customFormat="1" ht="30" customHeight="1" x14ac:dyDescent="0.2">
      <c r="A66" s="465"/>
      <c r="B66" s="227"/>
      <c r="C66" s="668"/>
      <c r="D66" s="227"/>
      <c r="E66" s="1401"/>
      <c r="F66" s="1391"/>
      <c r="G66" s="1391"/>
      <c r="H66" s="1391"/>
      <c r="I66" s="1380"/>
      <c r="J66" s="1388"/>
      <c r="K66" s="1388"/>
      <c r="L66" s="1388"/>
      <c r="M66" s="1388"/>
      <c r="N66" s="1388"/>
      <c r="O66" s="1388"/>
      <c r="P66" s="1388"/>
      <c r="Q66" s="1406"/>
      <c r="R66" s="1388"/>
      <c r="S66" s="1406"/>
      <c r="T66" s="1376"/>
      <c r="U66" s="394"/>
      <c r="V66" s="394"/>
      <c r="W66" s="677"/>
      <c r="X66" s="682" t="s">
        <v>168</v>
      </c>
      <c r="Y66" s="682"/>
      <c r="Z66" s="679"/>
      <c r="AA66" s="680"/>
      <c r="AB66" s="114"/>
      <c r="AC66" s="679"/>
      <c r="AD66" s="684"/>
      <c r="AE66" s="1378"/>
      <c r="AF66" s="227"/>
      <c r="AH66" s="1390"/>
    </row>
    <row r="67" spans="1:34" s="4" customFormat="1" ht="5.0999999999999996" customHeight="1" x14ac:dyDescent="0.2">
      <c r="A67" s="465"/>
      <c r="B67" s="227"/>
      <c r="C67" s="668"/>
      <c r="D67" s="227"/>
      <c r="E67" s="389"/>
      <c r="F67" s="685"/>
      <c r="G67" s="670"/>
      <c r="H67" s="670"/>
      <c r="I67" s="1381"/>
      <c r="J67" s="1389"/>
      <c r="K67" s="1389"/>
      <c r="L67" s="1389"/>
      <c r="M67" s="1389"/>
      <c r="N67" s="1389"/>
      <c r="O67" s="1389"/>
      <c r="P67" s="1389"/>
      <c r="Q67" s="1407"/>
      <c r="R67" s="1389"/>
      <c r="S67" s="1407"/>
      <c r="T67" s="1377"/>
      <c r="U67" s="394"/>
      <c r="V67" s="394"/>
      <c r="W67" s="686"/>
      <c r="X67" s="687"/>
      <c r="Y67" s="687"/>
      <c r="Z67" s="688"/>
      <c r="AA67" s="689"/>
      <c r="AB67" s="690"/>
      <c r="AC67" s="688"/>
      <c r="AD67" s="691"/>
      <c r="AE67" s="692"/>
      <c r="AF67" s="227"/>
      <c r="AH67" s="1390"/>
    </row>
    <row r="68" spans="1:34" s="4" customFormat="1" ht="5.0999999999999996" customHeight="1" x14ac:dyDescent="0.2">
      <c r="A68" s="465"/>
      <c r="B68" s="227"/>
      <c r="C68" s="668"/>
      <c r="D68" s="227"/>
      <c r="E68" s="389"/>
      <c r="F68" s="670"/>
      <c r="G68" s="670"/>
      <c r="H68" s="670"/>
      <c r="I68" s="227"/>
      <c r="J68" s="394"/>
      <c r="K68" s="394"/>
      <c r="L68" s="394"/>
      <c r="M68" s="394"/>
      <c r="N68" s="394"/>
      <c r="O68" s="394"/>
      <c r="P68" s="394"/>
      <c r="Q68" s="394"/>
      <c r="R68" s="394"/>
      <c r="S68" s="394"/>
      <c r="T68" s="394"/>
      <c r="U68" s="227"/>
      <c r="V68" s="227"/>
      <c r="W68" s="227"/>
      <c r="X68" s="227"/>
      <c r="Y68" s="227"/>
      <c r="Z68" s="227"/>
      <c r="AA68" s="227"/>
      <c r="AB68" s="394"/>
      <c r="AC68" s="233"/>
      <c r="AD68" s="233"/>
      <c r="AE68" s="442"/>
      <c r="AF68" s="227"/>
      <c r="AH68" s="700"/>
    </row>
    <row r="69" spans="1:34" s="4" customFormat="1" x14ac:dyDescent="0.2">
      <c r="A69" s="465"/>
      <c r="B69" s="227"/>
      <c r="C69" s="668"/>
      <c r="D69" s="227"/>
      <c r="E69" s="316" t="s">
        <v>2242</v>
      </c>
      <c r="F69" s="670"/>
      <c r="G69" s="670"/>
      <c r="H69" s="670"/>
      <c r="I69" s="227"/>
      <c r="J69" s="394"/>
      <c r="K69" s="394"/>
      <c r="L69" s="394"/>
      <c r="M69" s="394"/>
      <c r="N69" s="394"/>
      <c r="O69" s="394"/>
      <c r="P69" s="394"/>
      <c r="Q69" s="394"/>
      <c r="R69" s="394"/>
      <c r="S69" s="394"/>
      <c r="T69" s="394"/>
      <c r="U69" s="227"/>
      <c r="V69" s="227"/>
      <c r="W69" s="227"/>
      <c r="X69" s="227"/>
      <c r="Y69" s="227"/>
      <c r="Z69" s="227"/>
      <c r="AA69" s="227"/>
      <c r="AB69" s="394"/>
      <c r="AC69" s="233"/>
      <c r="AD69" s="233"/>
      <c r="AE69" s="442"/>
      <c r="AF69" s="227"/>
      <c r="AH69" s="700"/>
    </row>
    <row r="70" spans="1:34" s="4" customFormat="1" ht="14.1" customHeight="1" x14ac:dyDescent="0.2">
      <c r="A70" s="465"/>
      <c r="B70" s="227"/>
      <c r="C70" s="668"/>
      <c r="D70" s="227"/>
      <c r="E70" s="234" t="s">
        <v>2600</v>
      </c>
      <c r="F70" s="670"/>
      <c r="G70" s="670"/>
      <c r="H70" s="670"/>
      <c r="I70" s="227"/>
      <c r="J70" s="394"/>
      <c r="K70" s="394"/>
      <c r="L70" s="394"/>
      <c r="M70" s="394"/>
      <c r="N70" s="394"/>
      <c r="O70" s="394"/>
      <c r="P70" s="394"/>
      <c r="Q70" s="394"/>
      <c r="R70" s="394"/>
      <c r="S70" s="394"/>
      <c r="T70" s="394"/>
      <c r="U70" s="227"/>
      <c r="V70" s="227"/>
      <c r="W70" s="227"/>
      <c r="X70" s="227"/>
      <c r="Y70" s="227"/>
      <c r="Z70" s="227"/>
      <c r="AA70" s="227"/>
      <c r="AB70" s="394"/>
      <c r="AC70" s="233"/>
      <c r="AD70" s="233"/>
      <c r="AE70" s="442"/>
      <c r="AF70" s="227"/>
      <c r="AH70" s="700"/>
    </row>
    <row r="71" spans="1:34" s="4" customFormat="1" ht="9" customHeight="1" x14ac:dyDescent="0.2">
      <c r="A71" s="465"/>
      <c r="B71" s="227"/>
      <c r="C71" s="668"/>
      <c r="D71" s="227"/>
      <c r="E71" s="1441" t="s">
        <v>2842</v>
      </c>
      <c r="F71" s="1391"/>
      <c r="G71" s="670"/>
      <c r="H71" s="670"/>
      <c r="I71" s="1379" t="s">
        <v>2087</v>
      </c>
      <c r="J71" s="1387"/>
      <c r="K71" s="1387"/>
      <c r="L71" s="1387"/>
      <c r="M71" s="1387"/>
      <c r="N71" s="1387"/>
      <c r="O71" s="1387"/>
      <c r="P71" s="1387"/>
      <c r="Q71" s="1419"/>
      <c r="R71" s="1387"/>
      <c r="S71" s="1419"/>
      <c r="T71" s="1375">
        <f>SUM(J71:P74)-SUM(Q71:S74)</f>
        <v>0</v>
      </c>
      <c r="U71" s="394"/>
      <c r="V71" s="394"/>
      <c r="W71" s="671"/>
      <c r="X71" s="672"/>
      <c r="Y71" s="672"/>
      <c r="Z71" s="673"/>
      <c r="AA71" s="674"/>
      <c r="AB71" s="672"/>
      <c r="AC71" s="673"/>
      <c r="AD71" s="675"/>
      <c r="AE71" s="676"/>
      <c r="AF71" s="227"/>
      <c r="AH71" s="1390" t="e">
        <f>IF(COUNTIF(eS91LIST,I71)=1,0,1)</f>
        <v>#REF!</v>
      </c>
    </row>
    <row r="72" spans="1:34" s="4" customFormat="1" ht="21" customHeight="1" x14ac:dyDescent="0.2">
      <c r="A72" s="465"/>
      <c r="B72" s="227"/>
      <c r="C72" s="1038" t="s">
        <v>1513</v>
      </c>
      <c r="D72" s="227"/>
      <c r="E72" s="1442"/>
      <c r="F72" s="1391"/>
      <c r="G72" s="1391"/>
      <c r="H72" s="1404"/>
      <c r="I72" s="1380"/>
      <c r="J72" s="1388"/>
      <c r="K72" s="1388"/>
      <c r="L72" s="1388"/>
      <c r="M72" s="1388"/>
      <c r="N72" s="1388"/>
      <c r="O72" s="1388"/>
      <c r="P72" s="1388"/>
      <c r="Q72" s="1406"/>
      <c r="R72" s="1388"/>
      <c r="S72" s="1406"/>
      <c r="T72" s="1376"/>
      <c r="U72" s="394"/>
      <c r="V72" s="394"/>
      <c r="W72" s="677"/>
      <c r="X72" s="678" t="s">
        <v>791</v>
      </c>
      <c r="Y72" s="678"/>
      <c r="Z72" s="679"/>
      <c r="AA72" s="680"/>
      <c r="AB72" s="681">
        <f>T71</f>
        <v>0</v>
      </c>
      <c r="AC72" s="679"/>
      <c r="AD72" s="694" t="str">
        <f>IF(OR(AB72=0,AB73=0),"NA",AB72/AB73)</f>
        <v>NA</v>
      </c>
      <c r="AE72" s="1378" t="s">
        <v>1129</v>
      </c>
      <c r="AF72" s="227"/>
      <c r="AH72" s="1390"/>
    </row>
    <row r="73" spans="1:34" s="4" customFormat="1" ht="27" customHeight="1" x14ac:dyDescent="0.2">
      <c r="A73" s="465"/>
      <c r="B73" s="227"/>
      <c r="C73" s="1038"/>
      <c r="D73" s="227"/>
      <c r="E73" s="1442"/>
      <c r="F73" s="1391"/>
      <c r="G73" s="1391"/>
      <c r="H73" s="1404"/>
      <c r="I73" s="1380"/>
      <c r="J73" s="1388"/>
      <c r="K73" s="1388"/>
      <c r="L73" s="1388"/>
      <c r="M73" s="1388"/>
      <c r="N73" s="1388"/>
      <c r="O73" s="1388"/>
      <c r="P73" s="1388"/>
      <c r="Q73" s="1406"/>
      <c r="R73" s="1388"/>
      <c r="S73" s="1406"/>
      <c r="T73" s="1376"/>
      <c r="U73" s="394"/>
      <c r="V73" s="394"/>
      <c r="W73" s="677"/>
      <c r="X73" s="1173" t="s">
        <v>1298</v>
      </c>
      <c r="Y73" s="682"/>
      <c r="Z73" s="679"/>
      <c r="AA73" s="680"/>
      <c r="AB73" s="114">
        <v>10</v>
      </c>
      <c r="AC73" s="679"/>
      <c r="AD73" s="684"/>
      <c r="AE73" s="1378"/>
      <c r="AF73" s="227"/>
      <c r="AH73" s="1390"/>
    </row>
    <row r="74" spans="1:34" s="4" customFormat="1" ht="5.0999999999999996" customHeight="1" x14ac:dyDescent="0.2">
      <c r="A74" s="465"/>
      <c r="B74" s="227"/>
      <c r="C74" s="1038"/>
      <c r="D74" s="227"/>
      <c r="E74" s="696"/>
      <c r="F74" s="685"/>
      <c r="G74" s="670"/>
      <c r="H74" s="670"/>
      <c r="I74" s="1381"/>
      <c r="J74" s="1389"/>
      <c r="K74" s="1389"/>
      <c r="L74" s="1389"/>
      <c r="M74" s="1389"/>
      <c r="N74" s="1389"/>
      <c r="O74" s="1389"/>
      <c r="P74" s="1389"/>
      <c r="Q74" s="1406"/>
      <c r="R74" s="1389"/>
      <c r="S74" s="1406"/>
      <c r="T74" s="1377"/>
      <c r="U74" s="394"/>
      <c r="V74" s="394"/>
      <c r="W74" s="686"/>
      <c r="X74" s="687"/>
      <c r="Y74" s="687"/>
      <c r="Z74" s="688"/>
      <c r="AA74" s="689"/>
      <c r="AB74" s="690"/>
      <c r="AC74" s="688"/>
      <c r="AD74" s="691"/>
      <c r="AE74" s="692"/>
      <c r="AF74" s="227"/>
      <c r="AH74" s="1390"/>
    </row>
    <row r="75" spans="1:34" s="4" customFormat="1" ht="9" customHeight="1" x14ac:dyDescent="0.2">
      <c r="A75" s="465"/>
      <c r="B75" s="227"/>
      <c r="C75" s="1038"/>
      <c r="D75" s="227"/>
      <c r="E75" s="1400" t="s">
        <v>2816</v>
      </c>
      <c r="F75" s="1391"/>
      <c r="G75" s="670"/>
      <c r="H75" s="670"/>
      <c r="I75" s="1379" t="s">
        <v>164</v>
      </c>
      <c r="J75" s="1387">
        <v>870</v>
      </c>
      <c r="K75" s="1387">
        <v>26880</v>
      </c>
      <c r="L75" s="1387">
        <v>91036</v>
      </c>
      <c r="M75" s="1387"/>
      <c r="N75" s="1387"/>
      <c r="O75" s="1387"/>
      <c r="P75" s="1387"/>
      <c r="Q75" s="1405"/>
      <c r="R75" s="1387"/>
      <c r="S75" s="1405"/>
      <c r="T75" s="1375">
        <f>SUM(J75:P78)-SUM(Q75:S78)</f>
        <v>118786</v>
      </c>
      <c r="U75" s="394"/>
      <c r="V75" s="394"/>
      <c r="W75" s="671"/>
      <c r="X75" s="672"/>
      <c r="Y75" s="672"/>
      <c r="Z75" s="673"/>
      <c r="AA75" s="674"/>
      <c r="AB75" s="672"/>
      <c r="AC75" s="673"/>
      <c r="AD75" s="675"/>
      <c r="AE75" s="676"/>
      <c r="AF75" s="227"/>
      <c r="AH75" s="1390" t="e">
        <f>IF(COUNTIF(eS91LIST,I75)=1,0,1)</f>
        <v>#REF!</v>
      </c>
    </row>
    <row r="76" spans="1:34" s="4" customFormat="1" ht="21" customHeight="1" x14ac:dyDescent="0.2">
      <c r="A76" s="465"/>
      <c r="B76" s="227"/>
      <c r="C76" s="1038" t="s">
        <v>865</v>
      </c>
      <c r="D76" s="227"/>
      <c r="E76" s="1401"/>
      <c r="F76" s="1391"/>
      <c r="G76" s="1391"/>
      <c r="H76" s="1404"/>
      <c r="I76" s="1380"/>
      <c r="J76" s="1388"/>
      <c r="K76" s="1388"/>
      <c r="L76" s="1388"/>
      <c r="M76" s="1388"/>
      <c r="N76" s="1388"/>
      <c r="O76" s="1388"/>
      <c r="P76" s="1388"/>
      <c r="Q76" s="1406"/>
      <c r="R76" s="1388"/>
      <c r="S76" s="1406"/>
      <c r="T76" s="1376"/>
      <c r="U76" s="394"/>
      <c r="V76" s="394"/>
      <c r="W76" s="677"/>
      <c r="X76" s="678" t="s">
        <v>961</v>
      </c>
      <c r="Y76" s="678"/>
      <c r="Z76" s="679"/>
      <c r="AA76" s="680"/>
      <c r="AB76" s="681">
        <f>T75</f>
        <v>118786</v>
      </c>
      <c r="AC76" s="679"/>
      <c r="AD76" s="694">
        <f>IF(OR(AB76=0,AB77=0),"NA",AB76/AB77)</f>
        <v>994.8242939935011</v>
      </c>
      <c r="AE76" s="1378" t="s">
        <v>1127</v>
      </c>
      <c r="AF76" s="227"/>
      <c r="AH76" s="1390"/>
    </row>
    <row r="77" spans="1:34" s="4" customFormat="1" ht="18" customHeight="1" x14ac:dyDescent="0.2">
      <c r="A77" s="465"/>
      <c r="B77" s="227"/>
      <c r="C77" s="668"/>
      <c r="D77" s="227"/>
      <c r="E77" s="1401"/>
      <c r="F77" s="1391"/>
      <c r="G77" s="1391"/>
      <c r="H77" s="1404"/>
      <c r="I77" s="1380"/>
      <c r="J77" s="1388"/>
      <c r="K77" s="1388"/>
      <c r="L77" s="1388"/>
      <c r="M77" s="1388"/>
      <c r="N77" s="1388"/>
      <c r="O77" s="1388"/>
      <c r="P77" s="1388"/>
      <c r="Q77" s="1406"/>
      <c r="R77" s="1388"/>
      <c r="S77" s="1406"/>
      <c r="T77" s="1376"/>
      <c r="U77" s="394"/>
      <c r="V77" s="394"/>
      <c r="W77" s="677"/>
      <c r="X77" s="682" t="s">
        <v>1126</v>
      </c>
      <c r="Y77" s="682"/>
      <c r="Z77" s="679"/>
      <c r="AA77" s="680"/>
      <c r="AB77" s="718">
        <v>119.404</v>
      </c>
      <c r="AC77" s="679"/>
      <c r="AD77" s="684"/>
      <c r="AE77" s="1378"/>
      <c r="AF77" s="227"/>
      <c r="AH77" s="1390"/>
    </row>
    <row r="78" spans="1:34" s="4" customFormat="1" ht="5.0999999999999996" customHeight="1" x14ac:dyDescent="0.2">
      <c r="A78" s="465"/>
      <c r="B78" s="227"/>
      <c r="C78" s="668"/>
      <c r="D78" s="227"/>
      <c r="E78" s="696"/>
      <c r="F78" s="685"/>
      <c r="G78" s="670"/>
      <c r="H78" s="670"/>
      <c r="I78" s="1381"/>
      <c r="J78" s="1389"/>
      <c r="K78" s="1389"/>
      <c r="L78" s="1389"/>
      <c r="M78" s="1389"/>
      <c r="N78" s="1389"/>
      <c r="O78" s="1389"/>
      <c r="P78" s="1389"/>
      <c r="Q78" s="1406"/>
      <c r="R78" s="1389"/>
      <c r="S78" s="1406"/>
      <c r="T78" s="1377"/>
      <c r="U78" s="394"/>
      <c r="V78" s="394"/>
      <c r="W78" s="686"/>
      <c r="X78" s="687"/>
      <c r="Y78" s="687"/>
      <c r="Z78" s="688"/>
      <c r="AA78" s="689"/>
      <c r="AB78" s="690"/>
      <c r="AC78" s="688"/>
      <c r="AD78" s="691"/>
      <c r="AE78" s="692"/>
      <c r="AF78" s="227"/>
      <c r="AH78" s="1390"/>
    </row>
    <row r="79" spans="1:34" s="4" customFormat="1" ht="9" customHeight="1" x14ac:dyDescent="0.2">
      <c r="A79" s="465"/>
      <c r="B79" s="227"/>
      <c r="C79" s="668"/>
      <c r="D79" s="227"/>
      <c r="E79" s="1400" t="s">
        <v>2499</v>
      </c>
      <c r="F79" s="1391"/>
      <c r="G79" s="670"/>
      <c r="H79" s="670"/>
      <c r="I79" s="1379" t="s">
        <v>2087</v>
      </c>
      <c r="J79" s="1372" t="str">
        <f>IF(OR(T71=0,T75=0),"",'40'!O38)</f>
        <v/>
      </c>
      <c r="K79" s="1372" t="str">
        <f>IF(OR(T71=0,T75=0),"",'40'!Q38)</f>
        <v/>
      </c>
      <c r="L79" s="1372" t="str">
        <f>IF(OR(T71=0,T75=0),"",'40'!R38)</f>
        <v/>
      </c>
      <c r="M79" s="1372" t="str">
        <f>IF(OR(T71=0,T75=0),"",'40'!S38)</f>
        <v/>
      </c>
      <c r="N79" s="1382" t="str">
        <f>IF(OR(T71=0,T75=0),"",'40'!T38)</f>
        <v/>
      </c>
      <c r="O79" s="1372" t="str">
        <f>IF(OR(T71=0,T75=0),"",'40'!Y38)</f>
        <v/>
      </c>
      <c r="P79" s="1372" t="str">
        <f>IF(OR(T71=0,T75=0),"",'40'!Z38)</f>
        <v/>
      </c>
      <c r="Q79" s="1405"/>
      <c r="R79" s="1372" t="str">
        <f>IF(OR(T71=0,T75=0),"",'12'!T36)</f>
        <v/>
      </c>
      <c r="S79" s="1405"/>
      <c r="T79" s="1375">
        <f>SUM(J79:P82)-SUM(Q79:S82)</f>
        <v>0</v>
      </c>
      <c r="U79" s="394"/>
      <c r="V79" s="394"/>
      <c r="W79" s="671"/>
      <c r="X79" s="672"/>
      <c r="Y79" s="672"/>
      <c r="Z79" s="673"/>
      <c r="AA79" s="674"/>
      <c r="AB79" s="672"/>
      <c r="AC79" s="673"/>
      <c r="AD79" s="675"/>
      <c r="AE79" s="676"/>
      <c r="AF79" s="227"/>
      <c r="AH79" s="1390" t="e">
        <f>IF(COUNTIF(eS91LIST,I79)=1,0,1)</f>
        <v>#REF!</v>
      </c>
    </row>
    <row r="80" spans="1:34" s="4" customFormat="1" ht="30" customHeight="1" x14ac:dyDescent="0.2">
      <c r="A80" s="465"/>
      <c r="B80" s="227"/>
      <c r="C80" s="1038" t="s">
        <v>866</v>
      </c>
      <c r="D80" s="227"/>
      <c r="E80" s="1401"/>
      <c r="F80" s="1391"/>
      <c r="G80" s="1391"/>
      <c r="H80" s="1404"/>
      <c r="I80" s="1380"/>
      <c r="J80" s="1392"/>
      <c r="K80" s="1392"/>
      <c r="L80" s="1392"/>
      <c r="M80" s="1392"/>
      <c r="N80" s="1383"/>
      <c r="O80" s="1392"/>
      <c r="P80" s="1392"/>
      <c r="Q80" s="1406"/>
      <c r="R80" s="1392"/>
      <c r="S80" s="1406"/>
      <c r="T80" s="1376"/>
      <c r="U80" s="394"/>
      <c r="V80" s="394"/>
      <c r="W80" s="677"/>
      <c r="X80" s="678" t="s">
        <v>93</v>
      </c>
      <c r="Y80" s="678"/>
      <c r="Z80" s="679"/>
      <c r="AA80" s="680"/>
      <c r="AB80" s="681">
        <f>T79</f>
        <v>0</v>
      </c>
      <c r="AC80" s="679"/>
      <c r="AD80" s="694" t="str">
        <f>IF(OR(AB80=0,AB81=0),"NA",AB80/AB81)</f>
        <v>NA</v>
      </c>
      <c r="AE80" s="1378" t="s">
        <v>1127</v>
      </c>
      <c r="AF80" s="227"/>
      <c r="AH80" s="1390"/>
    </row>
    <row r="81" spans="1:34" s="4" customFormat="1" ht="30" customHeight="1" x14ac:dyDescent="0.2">
      <c r="A81" s="465"/>
      <c r="B81" s="227"/>
      <c r="C81" s="668"/>
      <c r="D81" s="227"/>
      <c r="E81" s="1401"/>
      <c r="F81" s="1391"/>
      <c r="G81" s="1391"/>
      <c r="H81" s="1404"/>
      <c r="I81" s="1380"/>
      <c r="J81" s="1392"/>
      <c r="K81" s="1392"/>
      <c r="L81" s="1392"/>
      <c r="M81" s="1392"/>
      <c r="N81" s="1383"/>
      <c r="O81" s="1392"/>
      <c r="P81" s="1392"/>
      <c r="Q81" s="1406"/>
      <c r="R81" s="1392"/>
      <c r="S81" s="1406"/>
      <c r="T81" s="1376"/>
      <c r="U81" s="394"/>
      <c r="V81" s="394"/>
      <c r="W81" s="677"/>
      <c r="X81" s="682" t="s">
        <v>1128</v>
      </c>
      <c r="Y81" s="682"/>
      <c r="Z81" s="679"/>
      <c r="AA81" s="680"/>
      <c r="AB81" s="718"/>
      <c r="AC81" s="679"/>
      <c r="AD81" s="684"/>
      <c r="AE81" s="1378"/>
      <c r="AF81" s="227"/>
      <c r="AH81" s="1390"/>
    </row>
    <row r="82" spans="1:34" s="4" customFormat="1" ht="5.0999999999999996" customHeight="1" x14ac:dyDescent="0.2">
      <c r="A82" s="465"/>
      <c r="B82" s="227"/>
      <c r="C82" s="668"/>
      <c r="D82" s="227"/>
      <c r="E82" s="389"/>
      <c r="F82" s="685"/>
      <c r="G82" s="670"/>
      <c r="H82" s="670"/>
      <c r="I82" s="1381"/>
      <c r="J82" s="1393"/>
      <c r="K82" s="1393"/>
      <c r="L82" s="1393"/>
      <c r="M82" s="1393"/>
      <c r="N82" s="1384"/>
      <c r="O82" s="1393"/>
      <c r="P82" s="1393"/>
      <c r="Q82" s="1407"/>
      <c r="R82" s="1393"/>
      <c r="S82" s="1407"/>
      <c r="T82" s="1377"/>
      <c r="U82" s="394"/>
      <c r="V82" s="394"/>
      <c r="W82" s="686"/>
      <c r="X82" s="687"/>
      <c r="Y82" s="687"/>
      <c r="Z82" s="688"/>
      <c r="AA82" s="689"/>
      <c r="AB82" s="690"/>
      <c r="AC82" s="688"/>
      <c r="AD82" s="691"/>
      <c r="AE82" s="692"/>
      <c r="AF82" s="227"/>
      <c r="AH82" s="1390"/>
    </row>
    <row r="83" spans="1:34" s="4" customFormat="1" x14ac:dyDescent="0.2">
      <c r="A83" s="465"/>
      <c r="B83" s="227"/>
      <c r="C83" s="668"/>
      <c r="D83" s="227"/>
      <c r="E83" s="389" t="s">
        <v>2718</v>
      </c>
      <c r="F83" s="670"/>
      <c r="G83" s="670"/>
      <c r="H83" s="670"/>
      <c r="I83" s="227"/>
      <c r="J83" s="394"/>
      <c r="K83" s="394"/>
      <c r="L83" s="394"/>
      <c r="M83" s="394"/>
      <c r="N83" s="394"/>
      <c r="O83" s="394"/>
      <c r="P83" s="394"/>
      <c r="Q83" s="394"/>
      <c r="R83" s="394"/>
      <c r="S83" s="394"/>
      <c r="T83" s="394"/>
      <c r="U83" s="227"/>
      <c r="V83" s="227"/>
      <c r="W83" s="227"/>
      <c r="X83" s="227" t="s">
        <v>2533</v>
      </c>
      <c r="Y83" s="227"/>
      <c r="Z83" s="227"/>
      <c r="AA83" s="227"/>
      <c r="AB83" s="394"/>
      <c r="AC83" s="233"/>
      <c r="AD83" s="233"/>
      <c r="AE83" s="442"/>
      <c r="AF83" s="227"/>
      <c r="AH83" s="700"/>
    </row>
    <row r="84" spans="1:34" s="4" customFormat="1" ht="5.0999999999999996" customHeight="1" x14ac:dyDescent="0.2">
      <c r="A84" s="465"/>
      <c r="B84" s="227"/>
      <c r="C84" s="668"/>
      <c r="D84" s="227"/>
      <c r="E84" s="389"/>
      <c r="F84" s="670"/>
      <c r="G84" s="670"/>
      <c r="H84" s="670"/>
      <c r="I84" s="227"/>
      <c r="J84" s="394"/>
      <c r="K84" s="394"/>
      <c r="L84" s="394"/>
      <c r="M84" s="394"/>
      <c r="N84" s="394"/>
      <c r="O84" s="394"/>
      <c r="P84" s="394"/>
      <c r="Q84" s="394"/>
      <c r="R84" s="394"/>
      <c r="S84" s="394"/>
      <c r="T84" s="394"/>
      <c r="U84" s="227"/>
      <c r="V84" s="227"/>
      <c r="W84" s="227"/>
      <c r="X84" s="227"/>
      <c r="Y84" s="227"/>
      <c r="Z84" s="227"/>
      <c r="AA84" s="227"/>
      <c r="AB84" s="394"/>
      <c r="AC84" s="233"/>
      <c r="AD84" s="233"/>
      <c r="AE84" s="442"/>
      <c r="AF84" s="227"/>
      <c r="AH84" s="700"/>
    </row>
    <row r="85" spans="1:34" s="4" customFormat="1" ht="14.1" customHeight="1" x14ac:dyDescent="0.2">
      <c r="A85" s="465"/>
      <c r="B85" s="227"/>
      <c r="C85" s="668"/>
      <c r="D85" s="227"/>
      <c r="E85" s="234" t="s">
        <v>2599</v>
      </c>
      <c r="F85" s="670"/>
      <c r="G85" s="670"/>
      <c r="H85" s="670"/>
      <c r="I85" s="227"/>
      <c r="J85" s="394"/>
      <c r="K85" s="394"/>
      <c r="L85" s="394"/>
      <c r="M85" s="394"/>
      <c r="N85" s="394"/>
      <c r="O85" s="394"/>
      <c r="P85" s="394"/>
      <c r="Q85" s="394"/>
      <c r="R85" s="394"/>
      <c r="S85" s="394"/>
      <c r="T85" s="394"/>
      <c r="U85" s="227"/>
      <c r="V85" s="227"/>
      <c r="W85" s="227"/>
      <c r="X85" s="227"/>
      <c r="Y85" s="227"/>
      <c r="Z85" s="227"/>
      <c r="AA85" s="227"/>
      <c r="AB85" s="394"/>
      <c r="AC85" s="233"/>
      <c r="AD85" s="233"/>
      <c r="AE85" s="442"/>
      <c r="AF85" s="227"/>
      <c r="AH85" s="700"/>
    </row>
    <row r="86" spans="1:34" s="4" customFormat="1" ht="9" customHeight="1" x14ac:dyDescent="0.2">
      <c r="A86" s="465"/>
      <c r="B86" s="227"/>
      <c r="C86" s="1043"/>
      <c r="D86" s="1072"/>
      <c r="E86" s="1441" t="s">
        <v>2843</v>
      </c>
      <c r="F86" s="1391"/>
      <c r="G86" s="670"/>
      <c r="H86" s="670"/>
      <c r="I86" s="1379" t="s">
        <v>2087</v>
      </c>
      <c r="J86" s="1387"/>
      <c r="K86" s="1387"/>
      <c r="L86" s="1387"/>
      <c r="M86" s="1387"/>
      <c r="N86" s="1387"/>
      <c r="O86" s="1387"/>
      <c r="P86" s="1387"/>
      <c r="Q86" s="1419"/>
      <c r="R86" s="1387"/>
      <c r="S86" s="1403"/>
      <c r="T86" s="1375">
        <f>SUM(J86:P89)-SUM(Q86:S89)</f>
        <v>0</v>
      </c>
      <c r="U86" s="394"/>
      <c r="V86" s="394"/>
      <c r="W86" s="671"/>
      <c r="X86" s="672"/>
      <c r="Y86" s="672"/>
      <c r="Z86" s="673"/>
      <c r="AA86" s="674"/>
      <c r="AB86" s="672"/>
      <c r="AC86" s="673"/>
      <c r="AD86" s="693"/>
      <c r="AE86" s="676"/>
      <c r="AF86" s="227"/>
      <c r="AH86" s="1390" t="e">
        <f>IF(COUNTIF(eS91LIST,I86)=1,0,1)</f>
        <v>#REF!</v>
      </c>
    </row>
    <row r="87" spans="1:34" s="4" customFormat="1" ht="27" customHeight="1" x14ac:dyDescent="0.2">
      <c r="A87" s="465"/>
      <c r="B87" s="227"/>
      <c r="C87" s="1038" t="s">
        <v>1791</v>
      </c>
      <c r="D87" s="1072"/>
      <c r="E87" s="1442"/>
      <c r="F87" s="1391"/>
      <c r="G87" s="1391"/>
      <c r="H87" s="1391"/>
      <c r="I87" s="1380"/>
      <c r="J87" s="1388"/>
      <c r="K87" s="1388"/>
      <c r="L87" s="1388"/>
      <c r="M87" s="1388"/>
      <c r="N87" s="1388"/>
      <c r="O87" s="1388"/>
      <c r="P87" s="1388"/>
      <c r="Q87" s="1406"/>
      <c r="R87" s="1388"/>
      <c r="S87" s="1398"/>
      <c r="T87" s="1376"/>
      <c r="U87" s="394"/>
      <c r="V87" s="394"/>
      <c r="W87" s="677"/>
      <c r="X87" s="678" t="s">
        <v>94</v>
      </c>
      <c r="Y87" s="678"/>
      <c r="Z87" s="679"/>
      <c r="AA87" s="680"/>
      <c r="AB87" s="681">
        <f>T86</f>
        <v>0</v>
      </c>
      <c r="AC87" s="679"/>
      <c r="AD87" s="694" t="str">
        <f>IF(OR(AB87=0,AB88=0),"NA",AB87/AB88)</f>
        <v>NA</v>
      </c>
      <c r="AE87" s="1378" t="s">
        <v>1462</v>
      </c>
      <c r="AF87" s="227"/>
      <c r="AH87" s="1390"/>
    </row>
    <row r="88" spans="1:34" s="4" customFormat="1" ht="36.950000000000003" customHeight="1" x14ac:dyDescent="0.2">
      <c r="A88" s="465"/>
      <c r="B88" s="227"/>
      <c r="C88" s="1043"/>
      <c r="D88" s="1072"/>
      <c r="E88" s="1442"/>
      <c r="F88" s="1391"/>
      <c r="G88" s="1391"/>
      <c r="H88" s="1391"/>
      <c r="I88" s="1380"/>
      <c r="J88" s="1388"/>
      <c r="K88" s="1388"/>
      <c r="L88" s="1388"/>
      <c r="M88" s="1388"/>
      <c r="N88" s="1388"/>
      <c r="O88" s="1388"/>
      <c r="P88" s="1388"/>
      <c r="Q88" s="1406"/>
      <c r="R88" s="1388"/>
      <c r="S88" s="1398"/>
      <c r="T88" s="1376"/>
      <c r="U88" s="394"/>
      <c r="V88" s="394"/>
      <c r="W88" s="677"/>
      <c r="X88" s="1173" t="s">
        <v>2846</v>
      </c>
      <c r="Y88" s="682"/>
      <c r="Z88" s="679"/>
      <c r="AA88" s="680"/>
      <c r="AB88" s="114"/>
      <c r="AC88" s="679"/>
      <c r="AD88" s="695"/>
      <c r="AE88" s="1378"/>
      <c r="AF88" s="227"/>
      <c r="AH88" s="1390"/>
    </row>
    <row r="89" spans="1:34" s="4" customFormat="1" ht="5.0999999999999996" customHeight="1" x14ac:dyDescent="0.2">
      <c r="A89" s="465"/>
      <c r="B89" s="227"/>
      <c r="C89" s="1038"/>
      <c r="D89" s="227"/>
      <c r="E89" s="696"/>
      <c r="F89" s="685"/>
      <c r="G89" s="670"/>
      <c r="H89" s="670"/>
      <c r="I89" s="1381"/>
      <c r="J89" s="1389"/>
      <c r="K89" s="1389"/>
      <c r="L89" s="1389"/>
      <c r="M89" s="1389"/>
      <c r="N89" s="1389"/>
      <c r="O89" s="1389"/>
      <c r="P89" s="1389"/>
      <c r="Q89" s="1406"/>
      <c r="R89" s="1389"/>
      <c r="S89" s="1398"/>
      <c r="T89" s="1377"/>
      <c r="U89" s="394"/>
      <c r="V89" s="394"/>
      <c r="W89" s="686"/>
      <c r="X89" s="687"/>
      <c r="Y89" s="687"/>
      <c r="Z89" s="688"/>
      <c r="AA89" s="689"/>
      <c r="AB89" s="690"/>
      <c r="AC89" s="688"/>
      <c r="AD89" s="697"/>
      <c r="AE89" s="692"/>
      <c r="AF89" s="227"/>
      <c r="AH89" s="1390"/>
    </row>
    <row r="90" spans="1:34" s="4" customFormat="1" ht="9" customHeight="1" x14ac:dyDescent="0.2">
      <c r="A90" s="465"/>
      <c r="B90" s="227"/>
      <c r="C90" s="1043"/>
      <c r="D90" s="1072"/>
      <c r="E90" s="1441" t="s">
        <v>2217</v>
      </c>
      <c r="F90" s="1391"/>
      <c r="G90" s="670"/>
      <c r="H90" s="670"/>
      <c r="I90" s="1379" t="s">
        <v>2087</v>
      </c>
      <c r="J90" s="1387"/>
      <c r="K90" s="1387"/>
      <c r="L90" s="1387"/>
      <c r="M90" s="1387"/>
      <c r="N90" s="1387"/>
      <c r="O90" s="1387"/>
      <c r="P90" s="1387"/>
      <c r="Q90" s="1405"/>
      <c r="R90" s="1387"/>
      <c r="S90" s="1397"/>
      <c r="T90" s="1375">
        <f>SUM(J90:P93)-SUM(Q90:S93)</f>
        <v>0</v>
      </c>
      <c r="U90" s="394"/>
      <c r="V90" s="394"/>
      <c r="W90" s="671"/>
      <c r="X90" s="672"/>
      <c r="Y90" s="672"/>
      <c r="Z90" s="673"/>
      <c r="AA90" s="674"/>
      <c r="AB90" s="672"/>
      <c r="AC90" s="673"/>
      <c r="AD90" s="693"/>
      <c r="AE90" s="676"/>
      <c r="AF90" s="227"/>
      <c r="AH90" s="1390" t="e">
        <f>IF(COUNTIF(eS91LIST,I90)=1,0,1)</f>
        <v>#REF!</v>
      </c>
    </row>
    <row r="91" spans="1:34" s="4" customFormat="1" ht="27" customHeight="1" x14ac:dyDescent="0.2">
      <c r="A91" s="465"/>
      <c r="B91" s="227"/>
      <c r="C91" s="1038" t="s">
        <v>1792</v>
      </c>
      <c r="D91" s="1072"/>
      <c r="E91" s="1442"/>
      <c r="F91" s="1391"/>
      <c r="G91" s="1391"/>
      <c r="H91" s="1391"/>
      <c r="I91" s="1380"/>
      <c r="J91" s="1388"/>
      <c r="K91" s="1388"/>
      <c r="L91" s="1388"/>
      <c r="M91" s="1388"/>
      <c r="N91" s="1388"/>
      <c r="O91" s="1388"/>
      <c r="P91" s="1388"/>
      <c r="Q91" s="1406"/>
      <c r="R91" s="1388"/>
      <c r="S91" s="1398"/>
      <c r="T91" s="1376"/>
      <c r="U91" s="394"/>
      <c r="V91" s="394"/>
      <c r="W91" s="677"/>
      <c r="X91" s="678" t="s">
        <v>95</v>
      </c>
      <c r="Y91" s="678"/>
      <c r="Z91" s="679"/>
      <c r="AA91" s="680"/>
      <c r="AB91" s="681">
        <f>T90</f>
        <v>0</v>
      </c>
      <c r="AC91" s="679"/>
      <c r="AD91" s="694" t="str">
        <f>IF(OR(AB91=0,AB92=0),"NA",AB91/AB92)</f>
        <v>NA</v>
      </c>
      <c r="AE91" s="1378" t="s">
        <v>1462</v>
      </c>
      <c r="AF91" s="227"/>
      <c r="AH91" s="1390"/>
    </row>
    <row r="92" spans="1:34" s="4" customFormat="1" ht="36.950000000000003" customHeight="1" x14ac:dyDescent="0.2">
      <c r="A92" s="465"/>
      <c r="B92" s="227"/>
      <c r="C92" s="1043"/>
      <c r="D92" s="1072"/>
      <c r="E92" s="1442"/>
      <c r="F92" s="1391"/>
      <c r="G92" s="1391"/>
      <c r="H92" s="1391"/>
      <c r="I92" s="1380"/>
      <c r="J92" s="1388"/>
      <c r="K92" s="1388"/>
      <c r="L92" s="1388"/>
      <c r="M92" s="1388"/>
      <c r="N92" s="1388"/>
      <c r="O92" s="1388"/>
      <c r="P92" s="1388"/>
      <c r="Q92" s="1406"/>
      <c r="R92" s="1388"/>
      <c r="S92" s="1398"/>
      <c r="T92" s="1376"/>
      <c r="U92" s="394"/>
      <c r="V92" s="394"/>
      <c r="W92" s="677"/>
      <c r="X92" s="1173" t="s">
        <v>2845</v>
      </c>
      <c r="Y92" s="682"/>
      <c r="Z92" s="679"/>
      <c r="AA92" s="680"/>
      <c r="AB92" s="114"/>
      <c r="AC92" s="679"/>
      <c r="AD92" s="695"/>
      <c r="AE92" s="1378"/>
      <c r="AF92" s="227"/>
      <c r="AH92" s="1390"/>
    </row>
    <row r="93" spans="1:34" s="4" customFormat="1" ht="5.0999999999999996" customHeight="1" x14ac:dyDescent="0.2">
      <c r="A93" s="465"/>
      <c r="B93" s="227"/>
      <c r="C93" s="668"/>
      <c r="D93" s="227"/>
      <c r="E93" s="389"/>
      <c r="F93" s="685"/>
      <c r="G93" s="670"/>
      <c r="H93" s="670"/>
      <c r="I93" s="1381"/>
      <c r="J93" s="1389"/>
      <c r="K93" s="1389"/>
      <c r="L93" s="1389"/>
      <c r="M93" s="1389"/>
      <c r="N93" s="1389"/>
      <c r="O93" s="1389"/>
      <c r="P93" s="1389"/>
      <c r="Q93" s="1407"/>
      <c r="R93" s="1389"/>
      <c r="S93" s="1399"/>
      <c r="T93" s="1377"/>
      <c r="U93" s="394"/>
      <c r="V93" s="394"/>
      <c r="W93" s="686"/>
      <c r="X93" s="687"/>
      <c r="Y93" s="687"/>
      <c r="Z93" s="688"/>
      <c r="AA93" s="689"/>
      <c r="AB93" s="690"/>
      <c r="AC93" s="688"/>
      <c r="AD93" s="697"/>
      <c r="AE93" s="692"/>
      <c r="AF93" s="227"/>
      <c r="AH93" s="1390"/>
    </row>
    <row r="94" spans="1:34" s="4" customFormat="1" ht="5.0999999999999996" customHeight="1" x14ac:dyDescent="0.2">
      <c r="A94" s="465"/>
      <c r="B94" s="227"/>
      <c r="C94" s="668"/>
      <c r="D94" s="227"/>
      <c r="E94" s="389"/>
      <c r="F94" s="670"/>
      <c r="G94" s="670"/>
      <c r="H94" s="670"/>
      <c r="I94" s="227"/>
      <c r="J94" s="394"/>
      <c r="K94" s="394"/>
      <c r="L94" s="394"/>
      <c r="M94" s="394"/>
      <c r="N94" s="394"/>
      <c r="O94" s="394"/>
      <c r="P94" s="394"/>
      <c r="Q94" s="394"/>
      <c r="R94" s="394"/>
      <c r="S94" s="394"/>
      <c r="T94" s="394"/>
      <c r="U94" s="227"/>
      <c r="V94" s="227"/>
      <c r="W94" s="227"/>
      <c r="X94" s="227"/>
      <c r="Y94" s="227"/>
      <c r="Z94" s="227"/>
      <c r="AA94" s="227"/>
      <c r="AB94" s="394"/>
      <c r="AC94" s="233"/>
      <c r="AD94" s="233"/>
      <c r="AE94" s="442"/>
      <c r="AF94" s="227"/>
      <c r="AH94" s="700"/>
    </row>
    <row r="95" spans="1:34" s="4" customFormat="1" ht="5.0999999999999996" customHeight="1" x14ac:dyDescent="0.2">
      <c r="A95" s="465"/>
      <c r="B95" s="227"/>
      <c r="C95" s="668"/>
      <c r="D95" s="227"/>
      <c r="E95" s="389"/>
      <c r="F95" s="670"/>
      <c r="G95" s="670"/>
      <c r="H95" s="670"/>
      <c r="I95" s="227"/>
      <c r="J95" s="394"/>
      <c r="K95" s="394"/>
      <c r="L95" s="394"/>
      <c r="M95" s="394"/>
      <c r="N95" s="394"/>
      <c r="O95" s="394"/>
      <c r="P95" s="394"/>
      <c r="Q95" s="394"/>
      <c r="R95" s="394"/>
      <c r="S95" s="394"/>
      <c r="T95" s="394"/>
      <c r="U95" s="227"/>
      <c r="V95" s="227"/>
      <c r="W95" s="227"/>
      <c r="X95" s="227"/>
      <c r="Y95" s="227"/>
      <c r="Z95" s="227"/>
      <c r="AA95" s="227"/>
      <c r="AB95" s="394"/>
      <c r="AC95" s="233"/>
      <c r="AD95" s="233"/>
      <c r="AE95" s="442"/>
      <c r="AF95" s="227"/>
      <c r="AH95" s="700"/>
    </row>
    <row r="96" spans="1:34" s="4" customFormat="1" ht="27.95" customHeight="1" x14ac:dyDescent="0.2">
      <c r="A96" s="465"/>
      <c r="B96" s="227"/>
      <c r="C96" s="192"/>
      <c r="D96" s="227"/>
      <c r="E96" s="389"/>
      <c r="F96" s="227"/>
      <c r="G96" s="227"/>
      <c r="H96" s="227"/>
      <c r="I96" s="702" t="s">
        <v>2197</v>
      </c>
      <c r="J96" s="657" t="s">
        <v>792</v>
      </c>
      <c r="K96" s="657" t="s">
        <v>133</v>
      </c>
      <c r="L96" s="657" t="s">
        <v>1828</v>
      </c>
      <c r="M96" s="657" t="s">
        <v>1829</v>
      </c>
      <c r="N96" s="1167" t="s">
        <v>1830</v>
      </c>
      <c r="O96" s="657" t="s">
        <v>502</v>
      </c>
      <c r="P96" s="657" t="s">
        <v>2648</v>
      </c>
      <c r="Q96" s="657" t="s">
        <v>107</v>
      </c>
      <c r="R96" s="657" t="s">
        <v>1485</v>
      </c>
      <c r="S96" s="1167" t="s">
        <v>2837</v>
      </c>
      <c r="T96" s="657" t="s">
        <v>1487</v>
      </c>
      <c r="U96" s="394"/>
      <c r="V96" s="394"/>
      <c r="W96" s="659"/>
      <c r="X96" s="660" t="s">
        <v>346</v>
      </c>
      <c r="Y96" s="661"/>
      <c r="Z96" s="662"/>
      <c r="AA96" s="663"/>
      <c r="AB96" s="1302" t="s">
        <v>2229</v>
      </c>
      <c r="AC96" s="662"/>
      <c r="AD96" s="657" t="s">
        <v>132</v>
      </c>
      <c r="AE96" s="657" t="s">
        <v>744</v>
      </c>
      <c r="AF96" s="227"/>
      <c r="AH96" s="700"/>
    </row>
    <row r="97" spans="1:34" s="4" customFormat="1" ht="12" customHeight="1" x14ac:dyDescent="0.2">
      <c r="A97" s="465"/>
      <c r="B97" s="227"/>
      <c r="C97" s="192"/>
      <c r="D97" s="227"/>
      <c r="E97" s="234"/>
      <c r="F97" s="227"/>
      <c r="G97" s="227"/>
      <c r="H97" s="227"/>
      <c r="I97" s="70">
        <v>3</v>
      </c>
      <c r="J97" s="70">
        <v>4</v>
      </c>
      <c r="K97" s="70">
        <v>5</v>
      </c>
      <c r="L97" s="70">
        <v>6</v>
      </c>
      <c r="M97" s="70">
        <v>7</v>
      </c>
      <c r="N97" s="1168">
        <v>15</v>
      </c>
      <c r="O97" s="70">
        <v>21</v>
      </c>
      <c r="P97" s="70">
        <v>22</v>
      </c>
      <c r="Q97" s="70">
        <v>16</v>
      </c>
      <c r="R97" s="70">
        <v>9</v>
      </c>
      <c r="S97" s="1168">
        <v>19</v>
      </c>
      <c r="T97" s="70">
        <v>10</v>
      </c>
      <c r="U97" s="394"/>
      <c r="V97" s="394"/>
      <c r="W97" s="664"/>
      <c r="X97" s="665" t="s">
        <v>1743</v>
      </c>
      <c r="Y97" s="665"/>
      <c r="Z97" s="666"/>
      <c r="AA97" s="667"/>
      <c r="AB97" s="1303" t="s">
        <v>2838</v>
      </c>
      <c r="AC97" s="666"/>
      <c r="AD97" s="70">
        <v>13</v>
      </c>
      <c r="AE97" s="70">
        <v>14</v>
      </c>
      <c r="AF97" s="227"/>
      <c r="AH97" s="700"/>
    </row>
    <row r="98" spans="1:34" s="4" customFormat="1" ht="10.5" customHeight="1" x14ac:dyDescent="0.2">
      <c r="A98" s="465"/>
      <c r="B98" s="227"/>
      <c r="C98" s="668"/>
      <c r="D98" s="227"/>
      <c r="E98" s="234" t="s">
        <v>1408</v>
      </c>
      <c r="F98" s="227"/>
      <c r="G98" s="227"/>
      <c r="H98" s="227"/>
      <c r="I98" s="69" t="s">
        <v>2433</v>
      </c>
      <c r="J98" s="69" t="s">
        <v>1476</v>
      </c>
      <c r="K98" s="69" t="s">
        <v>1476</v>
      </c>
      <c r="L98" s="69" t="s">
        <v>1476</v>
      </c>
      <c r="M98" s="69" t="s">
        <v>1476</v>
      </c>
      <c r="N98" s="1169" t="s">
        <v>1476</v>
      </c>
      <c r="O98" s="69" t="s">
        <v>1476</v>
      </c>
      <c r="P98" s="69" t="s">
        <v>1476</v>
      </c>
      <c r="Q98" s="69" t="s">
        <v>1476</v>
      </c>
      <c r="R98" s="69" t="s">
        <v>1476</v>
      </c>
      <c r="S98" s="1169" t="s">
        <v>1476</v>
      </c>
      <c r="T98" s="69" t="s">
        <v>1476</v>
      </c>
      <c r="U98" s="394"/>
      <c r="V98" s="394"/>
      <c r="W98" s="65"/>
      <c r="X98" s="66"/>
      <c r="Y98" s="66"/>
      <c r="Z98" s="67"/>
      <c r="AA98" s="68"/>
      <c r="AB98" s="1304"/>
      <c r="AC98" s="67"/>
      <c r="AD98" s="69"/>
      <c r="AE98" s="69" t="s">
        <v>2433</v>
      </c>
      <c r="AF98" s="227"/>
      <c r="AH98" s="700"/>
    </row>
    <row r="99" spans="1:34" s="4" customFormat="1" ht="12.75" hidden="1" customHeight="1" x14ac:dyDescent="0.2">
      <c r="A99" s="465" t="s">
        <v>1188</v>
      </c>
      <c r="B99" s="227"/>
      <c r="C99" s="668"/>
      <c r="D99" s="227"/>
      <c r="E99" s="389"/>
      <c r="F99" s="284"/>
      <c r="G99" s="284"/>
      <c r="H99" s="284"/>
      <c r="I99" s="75"/>
      <c r="J99" s="75"/>
      <c r="K99" s="75"/>
      <c r="L99" s="75"/>
      <c r="M99" s="75"/>
      <c r="N99" s="75"/>
      <c r="O99" s="75"/>
      <c r="P99" s="75"/>
      <c r="Q99" s="75"/>
      <c r="R99" s="75"/>
      <c r="S99" s="75"/>
      <c r="T99" s="75"/>
      <c r="U99" s="394"/>
      <c r="V99" s="394"/>
      <c r="W99" s="71"/>
      <c r="X99" s="72"/>
      <c r="Y99" s="72"/>
      <c r="Z99" s="73"/>
      <c r="AA99" s="74"/>
      <c r="AB99" s="72"/>
      <c r="AC99" s="73"/>
      <c r="AD99" s="75"/>
      <c r="AE99" s="75"/>
      <c r="AF99" s="227"/>
      <c r="AH99" s="700"/>
    </row>
    <row r="100" spans="1:34" s="4" customFormat="1" ht="12.75" hidden="1" customHeight="1" x14ac:dyDescent="0.2">
      <c r="A100" s="465" t="s">
        <v>1188</v>
      </c>
      <c r="B100" s="227"/>
      <c r="C100" s="668"/>
      <c r="D100" s="227"/>
      <c r="E100" s="389"/>
      <c r="F100" s="284"/>
      <c r="G100" s="284"/>
      <c r="H100" s="284"/>
      <c r="I100" s="75"/>
      <c r="J100" s="75"/>
      <c r="K100" s="75"/>
      <c r="L100" s="75"/>
      <c r="M100" s="75"/>
      <c r="N100" s="75"/>
      <c r="O100" s="75"/>
      <c r="P100" s="75"/>
      <c r="Q100" s="75"/>
      <c r="R100" s="75"/>
      <c r="S100" s="75"/>
      <c r="T100" s="75"/>
      <c r="U100" s="394"/>
      <c r="V100" s="394"/>
      <c r="W100" s="71"/>
      <c r="X100" s="72"/>
      <c r="Y100" s="72"/>
      <c r="Z100" s="73"/>
      <c r="AA100" s="74"/>
      <c r="AB100" s="72"/>
      <c r="AC100" s="73"/>
      <c r="AD100" s="75"/>
      <c r="AE100" s="75"/>
      <c r="AF100" s="227"/>
      <c r="AH100" s="700"/>
    </row>
    <row r="101" spans="1:34" s="4" customFormat="1" ht="12.75" hidden="1" customHeight="1" x14ac:dyDescent="0.2">
      <c r="A101" s="465" t="s">
        <v>1188</v>
      </c>
      <c r="B101" s="227"/>
      <c r="C101" s="668"/>
      <c r="D101" s="227"/>
      <c r="E101" s="389"/>
      <c r="F101" s="284"/>
      <c r="G101" s="284"/>
      <c r="H101" s="284"/>
      <c r="I101" s="69"/>
      <c r="J101" s="69"/>
      <c r="K101" s="69"/>
      <c r="L101" s="69"/>
      <c r="M101" s="69"/>
      <c r="N101" s="69"/>
      <c r="O101" s="69"/>
      <c r="P101" s="69"/>
      <c r="Q101" s="69"/>
      <c r="R101" s="69"/>
      <c r="S101" s="69"/>
      <c r="T101" s="69"/>
      <c r="U101" s="394"/>
      <c r="V101" s="394"/>
      <c r="W101" s="65"/>
      <c r="X101" s="66"/>
      <c r="Y101" s="66"/>
      <c r="Z101" s="67"/>
      <c r="AA101" s="68"/>
      <c r="AB101" s="66"/>
      <c r="AC101" s="67"/>
      <c r="AD101" s="69"/>
      <c r="AE101" s="69"/>
      <c r="AF101" s="227"/>
      <c r="AH101" s="700"/>
    </row>
    <row r="102" spans="1:34" s="4" customFormat="1" ht="9" customHeight="1" x14ac:dyDescent="0.2">
      <c r="A102" s="465"/>
      <c r="B102" s="227"/>
      <c r="C102" s="668"/>
      <c r="D102" s="227"/>
      <c r="E102" s="1400" t="s">
        <v>2800</v>
      </c>
      <c r="F102" s="1391"/>
      <c r="G102" s="670"/>
      <c r="H102" s="670"/>
      <c r="I102" s="1379" t="s">
        <v>164</v>
      </c>
      <c r="J102" s="1387"/>
      <c r="K102" s="1387"/>
      <c r="L102" s="1387"/>
      <c r="M102" s="1387"/>
      <c r="N102" s="1387"/>
      <c r="O102" s="1387"/>
      <c r="P102" s="1387"/>
      <c r="Q102" s="1419"/>
      <c r="R102" s="1387"/>
      <c r="S102" s="1419"/>
      <c r="T102" s="1375">
        <f>SUM(J102:P105)-SUM(Q102:S105)</f>
        <v>0</v>
      </c>
      <c r="U102" s="394"/>
      <c r="V102" s="394"/>
      <c r="W102" s="671"/>
      <c r="X102" s="672"/>
      <c r="Y102" s="672"/>
      <c r="Z102" s="673"/>
      <c r="AA102" s="674"/>
      <c r="AB102" s="672"/>
      <c r="AC102" s="673"/>
      <c r="AD102" s="675"/>
      <c r="AE102" s="676"/>
      <c r="AF102" s="227"/>
      <c r="AH102" s="1390" t="e">
        <f>IF(COUNTIF(eS91LIST,I102)=1,0,1)</f>
        <v>#REF!</v>
      </c>
    </row>
    <row r="103" spans="1:34" s="4" customFormat="1" ht="18" customHeight="1" x14ac:dyDescent="0.2">
      <c r="A103" s="465"/>
      <c r="B103" s="227"/>
      <c r="C103" s="1038" t="s">
        <v>867</v>
      </c>
      <c r="D103" s="227"/>
      <c r="E103" s="1401"/>
      <c r="F103" s="1391"/>
      <c r="G103" s="1391"/>
      <c r="H103" s="1404"/>
      <c r="I103" s="1380"/>
      <c r="J103" s="1388"/>
      <c r="K103" s="1388"/>
      <c r="L103" s="1388"/>
      <c r="M103" s="1388"/>
      <c r="N103" s="1388"/>
      <c r="O103" s="1388"/>
      <c r="P103" s="1388"/>
      <c r="Q103" s="1406"/>
      <c r="R103" s="1388"/>
      <c r="S103" s="1406"/>
      <c r="T103" s="1376"/>
      <c r="U103" s="394"/>
      <c r="V103" s="394"/>
      <c r="W103" s="677"/>
      <c r="X103" s="678" t="s">
        <v>96</v>
      </c>
      <c r="Y103" s="678"/>
      <c r="Z103" s="679"/>
      <c r="AA103" s="680"/>
      <c r="AB103" s="681">
        <f>T102</f>
        <v>0</v>
      </c>
      <c r="AC103" s="679"/>
      <c r="AD103" s="694" t="str">
        <f>IF(OR(AB103=0,AB104=0),"NA",AB103/AB104)</f>
        <v>NA</v>
      </c>
      <c r="AE103" s="1378" t="s">
        <v>1127</v>
      </c>
      <c r="AF103" s="227"/>
      <c r="AH103" s="1390"/>
    </row>
    <row r="104" spans="1:34" s="4" customFormat="1" ht="18" customHeight="1" x14ac:dyDescent="0.2">
      <c r="A104" s="465"/>
      <c r="B104" s="227"/>
      <c r="C104" s="1038"/>
      <c r="D104" s="227"/>
      <c r="E104" s="1401"/>
      <c r="F104" s="1391"/>
      <c r="G104" s="1391"/>
      <c r="H104" s="1404"/>
      <c r="I104" s="1380"/>
      <c r="J104" s="1388"/>
      <c r="K104" s="1388"/>
      <c r="L104" s="1388"/>
      <c r="M104" s="1388"/>
      <c r="N104" s="1388"/>
      <c r="O104" s="1388"/>
      <c r="P104" s="1388"/>
      <c r="Q104" s="1406"/>
      <c r="R104" s="1388"/>
      <c r="S104" s="1406"/>
      <c r="T104" s="1376"/>
      <c r="U104" s="394"/>
      <c r="V104" s="394"/>
      <c r="W104" s="677"/>
      <c r="X104" s="682" t="s">
        <v>1463</v>
      </c>
      <c r="Y104" s="682"/>
      <c r="Z104" s="679"/>
      <c r="AA104" s="680"/>
      <c r="AB104" s="718"/>
      <c r="AC104" s="679"/>
      <c r="AD104" s="684"/>
      <c r="AE104" s="1378"/>
      <c r="AF104" s="227"/>
      <c r="AH104" s="1390"/>
    </row>
    <row r="105" spans="1:34" s="4" customFormat="1" ht="5.0999999999999996" customHeight="1" x14ac:dyDescent="0.2">
      <c r="A105" s="465"/>
      <c r="B105" s="227"/>
      <c r="C105" s="1038"/>
      <c r="D105" s="227"/>
      <c r="E105" s="696"/>
      <c r="F105" s="685"/>
      <c r="G105" s="670"/>
      <c r="H105" s="670"/>
      <c r="I105" s="1381"/>
      <c r="J105" s="1389"/>
      <c r="K105" s="1389"/>
      <c r="L105" s="1389"/>
      <c r="M105" s="1389"/>
      <c r="N105" s="1389"/>
      <c r="O105" s="1389"/>
      <c r="P105" s="1389"/>
      <c r="Q105" s="1406"/>
      <c r="R105" s="1389"/>
      <c r="S105" s="1406"/>
      <c r="T105" s="1377"/>
      <c r="U105" s="394"/>
      <c r="V105" s="394"/>
      <c r="W105" s="686"/>
      <c r="X105" s="687"/>
      <c r="Y105" s="687"/>
      <c r="Z105" s="688"/>
      <c r="AA105" s="689"/>
      <c r="AB105" s="690"/>
      <c r="AC105" s="688"/>
      <c r="AD105" s="691"/>
      <c r="AE105" s="692"/>
      <c r="AF105" s="227"/>
      <c r="AH105" s="1390"/>
    </row>
    <row r="106" spans="1:34" s="4" customFormat="1" ht="9" customHeight="1" x14ac:dyDescent="0.2">
      <c r="A106" s="465"/>
      <c r="B106" s="227"/>
      <c r="C106" s="1038"/>
      <c r="D106" s="227"/>
      <c r="E106" s="1441" t="s">
        <v>2844</v>
      </c>
      <c r="F106" s="1391"/>
      <c r="G106" s="670"/>
      <c r="H106" s="670"/>
      <c r="I106" s="1379" t="s">
        <v>164</v>
      </c>
      <c r="J106" s="1387">
        <v>2249</v>
      </c>
      <c r="K106" s="1387">
        <v>46369</v>
      </c>
      <c r="L106" s="1387">
        <v>91124</v>
      </c>
      <c r="M106" s="1387"/>
      <c r="N106" s="1387"/>
      <c r="O106" s="1387"/>
      <c r="P106" s="1387"/>
      <c r="Q106" s="1405"/>
      <c r="R106" s="1387"/>
      <c r="S106" s="1405"/>
      <c r="T106" s="1375">
        <f>SUM(J106:P109)-SUM(Q106:S109)</f>
        <v>139742</v>
      </c>
      <c r="U106" s="394"/>
      <c r="V106" s="394"/>
      <c r="W106" s="671"/>
      <c r="X106" s="672"/>
      <c r="Y106" s="672"/>
      <c r="Z106" s="673"/>
      <c r="AA106" s="674"/>
      <c r="AB106" s="672"/>
      <c r="AC106" s="673"/>
      <c r="AD106" s="675"/>
      <c r="AE106" s="676"/>
      <c r="AF106" s="227"/>
      <c r="AH106" s="1390" t="e">
        <f>IF(COUNTIF(eS91LIST,I106)=1,0,1)</f>
        <v>#REF!</v>
      </c>
    </row>
    <row r="107" spans="1:34" s="4" customFormat="1" ht="18" customHeight="1" x14ac:dyDescent="0.2">
      <c r="A107" s="465"/>
      <c r="B107" s="227"/>
      <c r="C107" s="1038" t="s">
        <v>1567</v>
      </c>
      <c r="D107" s="227"/>
      <c r="E107" s="1442"/>
      <c r="F107" s="1391"/>
      <c r="G107" s="1391"/>
      <c r="H107" s="1404"/>
      <c r="I107" s="1380"/>
      <c r="J107" s="1388"/>
      <c r="K107" s="1388"/>
      <c r="L107" s="1388"/>
      <c r="M107" s="1388"/>
      <c r="N107" s="1388"/>
      <c r="O107" s="1388"/>
      <c r="P107" s="1388"/>
      <c r="Q107" s="1406"/>
      <c r="R107" s="1388"/>
      <c r="S107" s="1406"/>
      <c r="T107" s="1376"/>
      <c r="U107" s="394"/>
      <c r="V107" s="394"/>
      <c r="W107" s="677"/>
      <c r="X107" s="678" t="s">
        <v>97</v>
      </c>
      <c r="Y107" s="678"/>
      <c r="Z107" s="679"/>
      <c r="AA107" s="680"/>
      <c r="AB107" s="681">
        <f>T106</f>
        <v>139742</v>
      </c>
      <c r="AC107" s="679"/>
      <c r="AD107" s="694">
        <f>IF(OR(AB107=0,AB108=0),"NA",AB107/AB108)</f>
        <v>5589.68</v>
      </c>
      <c r="AE107" s="1378" t="s">
        <v>1464</v>
      </c>
      <c r="AF107" s="227"/>
      <c r="AH107" s="1390"/>
    </row>
    <row r="108" spans="1:34" s="4" customFormat="1" ht="33.950000000000003" customHeight="1" x14ac:dyDescent="0.2">
      <c r="A108" s="465"/>
      <c r="B108" s="227"/>
      <c r="C108" s="668"/>
      <c r="D108" s="227"/>
      <c r="E108" s="1442"/>
      <c r="F108" s="1391"/>
      <c r="G108" s="1391"/>
      <c r="H108" s="1404"/>
      <c r="I108" s="1380"/>
      <c r="J108" s="1388"/>
      <c r="K108" s="1388"/>
      <c r="L108" s="1388"/>
      <c r="M108" s="1388"/>
      <c r="N108" s="1388"/>
      <c r="O108" s="1388"/>
      <c r="P108" s="1388"/>
      <c r="Q108" s="1406"/>
      <c r="R108" s="1388"/>
      <c r="S108" s="1406"/>
      <c r="T108" s="1376"/>
      <c r="U108" s="394"/>
      <c r="V108" s="394"/>
      <c r="W108" s="677"/>
      <c r="X108" s="1173" t="s">
        <v>895</v>
      </c>
      <c r="Y108" s="682"/>
      <c r="Z108" s="679"/>
      <c r="AA108" s="680"/>
      <c r="AB108" s="114">
        <v>25</v>
      </c>
      <c r="AC108" s="679"/>
      <c r="AD108" s="684"/>
      <c r="AE108" s="1378"/>
      <c r="AF108" s="227"/>
      <c r="AH108" s="1390"/>
    </row>
    <row r="109" spans="1:34" s="4" customFormat="1" ht="5.0999999999999996" customHeight="1" x14ac:dyDescent="0.2">
      <c r="A109" s="465"/>
      <c r="B109" s="227"/>
      <c r="C109" s="668"/>
      <c r="D109" s="227"/>
      <c r="E109" s="696"/>
      <c r="F109" s="685"/>
      <c r="G109" s="670"/>
      <c r="H109" s="670"/>
      <c r="I109" s="1381"/>
      <c r="J109" s="1389"/>
      <c r="K109" s="1389"/>
      <c r="L109" s="1389"/>
      <c r="M109" s="1389"/>
      <c r="N109" s="1389"/>
      <c r="O109" s="1389"/>
      <c r="P109" s="1389"/>
      <c r="Q109" s="1406"/>
      <c r="R109" s="1389"/>
      <c r="S109" s="1406"/>
      <c r="T109" s="1377"/>
      <c r="U109" s="394"/>
      <c r="V109" s="394"/>
      <c r="W109" s="686"/>
      <c r="X109" s="687"/>
      <c r="Y109" s="687"/>
      <c r="Z109" s="688"/>
      <c r="AA109" s="689"/>
      <c r="AB109" s="690"/>
      <c r="AC109" s="688"/>
      <c r="AD109" s="691"/>
      <c r="AE109" s="692"/>
      <c r="AF109" s="227"/>
      <c r="AH109" s="1390"/>
    </row>
    <row r="110" spans="1:34" s="4" customFormat="1" ht="9" customHeight="1" x14ac:dyDescent="0.2">
      <c r="A110" s="465"/>
      <c r="B110" s="227"/>
      <c r="C110" s="668"/>
      <c r="D110" s="227"/>
      <c r="E110" s="1400" t="s">
        <v>2387</v>
      </c>
      <c r="F110" s="1391"/>
      <c r="G110" s="670"/>
      <c r="H110" s="670"/>
      <c r="I110" s="1379" t="s">
        <v>164</v>
      </c>
      <c r="J110" s="1372" t="str">
        <f>IF(OR(T102=0,T106=0),"",SUM(J102:J109))</f>
        <v/>
      </c>
      <c r="K110" s="1372" t="str">
        <f>IF(OR(T102=0,T106=0),"",SUM(K102:K109))</f>
        <v/>
      </c>
      <c r="L110" s="1372" t="str">
        <f>IF(OR(T102=0,T106=0),"",SUM(L102:L109))</f>
        <v/>
      </c>
      <c r="M110" s="1372" t="str">
        <f>IF(OR(T102=0,T106=0),"",SUM(M102:M109))</f>
        <v/>
      </c>
      <c r="N110" s="1382" t="str">
        <f>IF(OR(T102=0,T106=0),"",SUM(N102:N109))</f>
        <v/>
      </c>
      <c r="O110" s="1372" t="str">
        <f>IF(OR(T102=0,T106=0),"",SUM(O102:O109))</f>
        <v/>
      </c>
      <c r="P110" s="1372" t="str">
        <f>IF(OR(T102=0,T106=0),"",SUM(P102:P109))</f>
        <v/>
      </c>
      <c r="Q110" s="1405"/>
      <c r="R110" s="1372" t="str">
        <f>IF(OR(T102=0,T106=0),"",SUM(R102:R109))</f>
        <v/>
      </c>
      <c r="S110" s="1405"/>
      <c r="T110" s="1375">
        <f>SUM(J110:P113)-SUM(Q110:S113)</f>
        <v>0</v>
      </c>
      <c r="U110" s="394"/>
      <c r="V110" s="394"/>
      <c r="W110" s="671"/>
      <c r="X110" s="672"/>
      <c r="Y110" s="672"/>
      <c r="Z110" s="673"/>
      <c r="AA110" s="674"/>
      <c r="AB110" s="672"/>
      <c r="AC110" s="673"/>
      <c r="AD110" s="675"/>
      <c r="AE110" s="676"/>
      <c r="AF110" s="227"/>
      <c r="AH110" s="1390" t="e">
        <f>IF(COUNTIF(eS91LIST,I110)=1,0,1)</f>
        <v>#REF!</v>
      </c>
    </row>
    <row r="111" spans="1:34" s="4" customFormat="1" ht="30" customHeight="1" x14ac:dyDescent="0.2">
      <c r="A111" s="465"/>
      <c r="B111" s="227"/>
      <c r="C111" s="1038" t="s">
        <v>868</v>
      </c>
      <c r="D111" s="227"/>
      <c r="E111" s="1401"/>
      <c r="F111" s="1391"/>
      <c r="G111" s="1391"/>
      <c r="H111" s="1404"/>
      <c r="I111" s="1380"/>
      <c r="J111" s="1392"/>
      <c r="K111" s="1392"/>
      <c r="L111" s="1392"/>
      <c r="M111" s="1392"/>
      <c r="N111" s="1383"/>
      <c r="O111" s="1392"/>
      <c r="P111" s="1392"/>
      <c r="Q111" s="1406"/>
      <c r="R111" s="1392"/>
      <c r="S111" s="1406"/>
      <c r="T111" s="1376"/>
      <c r="U111" s="394"/>
      <c r="V111" s="394"/>
      <c r="W111" s="677"/>
      <c r="X111" s="678" t="s">
        <v>98</v>
      </c>
      <c r="Y111" s="678"/>
      <c r="Z111" s="679"/>
      <c r="AA111" s="680"/>
      <c r="AB111" s="681">
        <f>T110</f>
        <v>0</v>
      </c>
      <c r="AC111" s="679"/>
      <c r="AD111" s="694" t="str">
        <f>IF(OR(AB111=0,AB112=0),"NA",AB111/AB112)</f>
        <v>NA</v>
      </c>
      <c r="AE111" s="1378" t="s">
        <v>1127</v>
      </c>
      <c r="AF111" s="227"/>
      <c r="AH111" s="1390"/>
    </row>
    <row r="112" spans="1:34" s="4" customFormat="1" ht="30" customHeight="1" x14ac:dyDescent="0.2">
      <c r="A112" s="465"/>
      <c r="B112" s="227"/>
      <c r="C112" s="668"/>
      <c r="D112" s="227"/>
      <c r="E112" s="1401"/>
      <c r="F112" s="1391"/>
      <c r="G112" s="1391"/>
      <c r="H112" s="1404"/>
      <c r="I112" s="1380"/>
      <c r="J112" s="1392"/>
      <c r="K112" s="1392"/>
      <c r="L112" s="1392"/>
      <c r="M112" s="1392"/>
      <c r="N112" s="1383"/>
      <c r="O112" s="1392"/>
      <c r="P112" s="1392"/>
      <c r="Q112" s="1406"/>
      <c r="R112" s="1392"/>
      <c r="S112" s="1406"/>
      <c r="T112" s="1376"/>
      <c r="U112" s="394"/>
      <c r="V112" s="394"/>
      <c r="W112" s="677"/>
      <c r="X112" s="682" t="s">
        <v>1463</v>
      </c>
      <c r="Y112" s="682"/>
      <c r="Z112" s="679"/>
      <c r="AA112" s="680"/>
      <c r="AB112" s="718"/>
      <c r="AC112" s="679"/>
      <c r="AD112" s="684"/>
      <c r="AE112" s="1378"/>
      <c r="AF112" s="227"/>
      <c r="AH112" s="1390"/>
    </row>
    <row r="113" spans="1:34" s="4" customFormat="1" ht="5.0999999999999996" customHeight="1" x14ac:dyDescent="0.2">
      <c r="A113" s="465"/>
      <c r="B113" s="227"/>
      <c r="C113" s="668"/>
      <c r="D113" s="227"/>
      <c r="E113" s="389"/>
      <c r="F113" s="685"/>
      <c r="G113" s="670"/>
      <c r="H113" s="670"/>
      <c r="I113" s="1381"/>
      <c r="J113" s="1393"/>
      <c r="K113" s="1393"/>
      <c r="L113" s="1393"/>
      <c r="M113" s="1393"/>
      <c r="N113" s="1384"/>
      <c r="O113" s="1393"/>
      <c r="P113" s="1393"/>
      <c r="Q113" s="1407"/>
      <c r="R113" s="1393"/>
      <c r="S113" s="1407"/>
      <c r="T113" s="1377"/>
      <c r="U113" s="394"/>
      <c r="V113" s="394"/>
      <c r="W113" s="686"/>
      <c r="X113" s="687"/>
      <c r="Y113" s="687"/>
      <c r="Z113" s="688"/>
      <c r="AA113" s="689"/>
      <c r="AB113" s="690"/>
      <c r="AC113" s="688"/>
      <c r="AD113" s="691"/>
      <c r="AE113" s="692"/>
      <c r="AF113" s="227"/>
      <c r="AH113" s="1390"/>
    </row>
    <row r="114" spans="1:34" s="4" customFormat="1" x14ac:dyDescent="0.2">
      <c r="A114" s="465"/>
      <c r="B114" s="227"/>
      <c r="C114" s="668"/>
      <c r="D114" s="227"/>
      <c r="E114" s="389" t="s">
        <v>2413</v>
      </c>
      <c r="F114" s="670"/>
      <c r="G114" s="670"/>
      <c r="H114" s="670"/>
      <c r="I114" s="227"/>
      <c r="J114" s="227"/>
      <c r="K114" s="227"/>
      <c r="L114" s="227"/>
      <c r="M114" s="227"/>
      <c r="N114" s="227"/>
      <c r="O114" s="227"/>
      <c r="P114" s="227"/>
      <c r="Q114" s="227"/>
      <c r="R114" s="227"/>
      <c r="S114" s="227"/>
      <c r="T114" s="227"/>
      <c r="U114" s="227"/>
      <c r="V114" s="227"/>
      <c r="W114" s="227"/>
      <c r="X114" s="227" t="s">
        <v>2533</v>
      </c>
      <c r="Y114" s="227"/>
      <c r="Z114" s="227"/>
      <c r="AA114" s="227"/>
      <c r="AB114" s="227"/>
      <c r="AC114" s="233"/>
      <c r="AD114" s="233"/>
      <c r="AE114" s="442"/>
      <c r="AF114" s="227"/>
      <c r="AH114" s="700"/>
    </row>
    <row r="115" spans="1:34" s="4" customFormat="1" ht="5.0999999999999996" customHeight="1" x14ac:dyDescent="0.2">
      <c r="A115" s="465"/>
      <c r="B115" s="227"/>
      <c r="C115" s="668"/>
      <c r="D115" s="227"/>
      <c r="E115" s="389"/>
      <c r="F115" s="670"/>
      <c r="G115" s="670"/>
      <c r="H115" s="670"/>
      <c r="I115" s="227"/>
      <c r="J115" s="227"/>
      <c r="K115" s="227"/>
      <c r="L115" s="227"/>
      <c r="M115" s="227"/>
      <c r="N115" s="227"/>
      <c r="O115" s="227"/>
      <c r="P115" s="227"/>
      <c r="Q115" s="227"/>
      <c r="R115" s="227"/>
      <c r="S115" s="227"/>
      <c r="T115" s="227"/>
      <c r="U115" s="227"/>
      <c r="V115" s="227"/>
      <c r="W115" s="227"/>
      <c r="X115" s="227"/>
      <c r="Y115" s="227"/>
      <c r="Z115" s="227"/>
      <c r="AA115" s="227"/>
      <c r="AB115" s="227"/>
      <c r="AC115" s="233"/>
      <c r="AD115" s="233"/>
      <c r="AE115" s="442"/>
      <c r="AF115" s="227"/>
      <c r="AH115" s="700"/>
    </row>
    <row r="116" spans="1:34" s="4" customFormat="1" ht="14.1" customHeight="1" x14ac:dyDescent="0.2">
      <c r="A116" s="465"/>
      <c r="B116" s="227"/>
      <c r="C116" s="668"/>
      <c r="D116" s="227"/>
      <c r="E116" s="234" t="s">
        <v>2601</v>
      </c>
      <c r="F116" s="670"/>
      <c r="G116" s="670"/>
      <c r="H116" s="670"/>
      <c r="I116" s="227"/>
      <c r="J116" s="227"/>
      <c r="K116" s="227"/>
      <c r="L116" s="227"/>
      <c r="M116" s="227"/>
      <c r="N116" s="227"/>
      <c r="O116" s="227"/>
      <c r="P116" s="227"/>
      <c r="Q116" s="227"/>
      <c r="R116" s="227"/>
      <c r="S116" s="227"/>
      <c r="T116" s="227"/>
      <c r="U116" s="227"/>
      <c r="V116" s="227"/>
      <c r="W116" s="227"/>
      <c r="X116" s="227"/>
      <c r="Y116" s="227"/>
      <c r="Z116" s="227"/>
      <c r="AA116" s="227"/>
      <c r="AB116" s="227"/>
      <c r="AC116" s="233"/>
      <c r="AD116" s="233"/>
      <c r="AE116" s="442"/>
      <c r="AF116" s="227"/>
      <c r="AH116" s="700"/>
    </row>
    <row r="117" spans="1:34" s="4" customFormat="1" ht="9" customHeight="1" x14ac:dyDescent="0.2">
      <c r="A117" s="465"/>
      <c r="B117" s="227"/>
      <c r="C117" s="668"/>
      <c r="D117" s="227"/>
      <c r="E117" s="1400" t="s">
        <v>2142</v>
      </c>
      <c r="F117" s="1391"/>
      <c r="G117" s="670"/>
      <c r="H117" s="670"/>
      <c r="I117" s="1379" t="s">
        <v>2087</v>
      </c>
      <c r="J117" s="1372">
        <f>'40'!O41</f>
        <v>0</v>
      </c>
      <c r="K117" s="1372">
        <f>'40'!Q41</f>
        <v>0</v>
      </c>
      <c r="L117" s="1372">
        <f>'40'!R41</f>
        <v>0</v>
      </c>
      <c r="M117" s="1372">
        <f>'40'!S41</f>
        <v>0</v>
      </c>
      <c r="N117" s="1382">
        <f>'40'!T41</f>
        <v>0</v>
      </c>
      <c r="O117" s="1372">
        <f>'40'!Y41</f>
        <v>0</v>
      </c>
      <c r="P117" s="1372">
        <f>'40'!Z41</f>
        <v>0</v>
      </c>
      <c r="Q117" s="1422"/>
      <c r="R117" s="1439"/>
      <c r="S117" s="1403"/>
      <c r="T117" s="1375">
        <f>SUM(J117:P120)-SUM(Q117:S120)</f>
        <v>0</v>
      </c>
      <c r="U117" s="394"/>
      <c r="V117" s="394"/>
      <c r="W117" s="671"/>
      <c r="X117" s="672"/>
      <c r="Y117" s="672"/>
      <c r="Z117" s="673"/>
      <c r="AA117" s="674"/>
      <c r="AB117" s="672"/>
      <c r="AC117" s="673"/>
      <c r="AD117" s="675"/>
      <c r="AE117" s="1408"/>
      <c r="AF117" s="227"/>
      <c r="AH117" s="1390" t="e">
        <f>IF(COUNTIF(eS91LIST,I117)=1,0,1)</f>
        <v>#REF!</v>
      </c>
    </row>
    <row r="118" spans="1:34" s="4" customFormat="1" ht="21" customHeight="1" x14ac:dyDescent="0.2">
      <c r="A118" s="465"/>
      <c r="B118" s="993"/>
      <c r="C118" s="1038" t="s">
        <v>869</v>
      </c>
      <c r="D118" s="227"/>
      <c r="E118" s="1401"/>
      <c r="F118" s="1391"/>
      <c r="G118" s="1391"/>
      <c r="H118" s="1404"/>
      <c r="I118" s="1380"/>
      <c r="J118" s="1392"/>
      <c r="K118" s="1392"/>
      <c r="L118" s="1392"/>
      <c r="M118" s="1392"/>
      <c r="N118" s="1383"/>
      <c r="O118" s="1392"/>
      <c r="P118" s="1392"/>
      <c r="Q118" s="1421"/>
      <c r="R118" s="1440"/>
      <c r="S118" s="1398"/>
      <c r="T118" s="1376"/>
      <c r="U118" s="394"/>
      <c r="V118" s="394"/>
      <c r="W118" s="677"/>
      <c r="X118" s="678" t="s">
        <v>1362</v>
      </c>
      <c r="Y118" s="678"/>
      <c r="Z118" s="679"/>
      <c r="AA118" s="680"/>
      <c r="AB118" s="681">
        <f>T117</f>
        <v>0</v>
      </c>
      <c r="AC118" s="679"/>
      <c r="AD118" s="694" t="str">
        <f>IF(OR(AB118=0,AB119=0),"NA",AB118/AB119)</f>
        <v>NA</v>
      </c>
      <c r="AE118" s="1409"/>
      <c r="AF118" s="227"/>
      <c r="AH118" s="1390"/>
    </row>
    <row r="119" spans="1:34" s="4" customFormat="1" ht="21" customHeight="1" x14ac:dyDescent="0.2">
      <c r="A119" s="465"/>
      <c r="B119" s="993"/>
      <c r="C119" s="1038"/>
      <c r="D119" s="227"/>
      <c r="E119" s="1401"/>
      <c r="F119" s="1391"/>
      <c r="G119" s="1391"/>
      <c r="H119" s="1404"/>
      <c r="I119" s="1380"/>
      <c r="J119" s="1392"/>
      <c r="K119" s="1392"/>
      <c r="L119" s="1392"/>
      <c r="M119" s="1392"/>
      <c r="N119" s="1383"/>
      <c r="O119" s="1392"/>
      <c r="P119" s="1392"/>
      <c r="Q119" s="1421"/>
      <c r="R119" s="1440"/>
      <c r="S119" s="1398"/>
      <c r="T119" s="1376"/>
      <c r="U119" s="394"/>
      <c r="V119" s="394"/>
      <c r="W119" s="677"/>
      <c r="X119" s="682" t="str">
        <f>IF(AE117="","Please Select Units for Denominator in Column 14",VLOOKUP(AE117,#REF!,2,FALSE))</f>
        <v>Please Select Units for Denominator in Column 14</v>
      </c>
      <c r="Y119" s="682"/>
      <c r="Z119" s="679"/>
      <c r="AA119" s="680"/>
      <c r="AB119" s="699"/>
      <c r="AC119" s="679"/>
      <c r="AD119" s="684"/>
      <c r="AE119" s="1409"/>
      <c r="AF119" s="227"/>
      <c r="AH119" s="1390"/>
    </row>
    <row r="120" spans="1:34" s="4" customFormat="1" ht="5.0999999999999996" customHeight="1" x14ac:dyDescent="0.2">
      <c r="A120" s="465"/>
      <c r="B120" s="993"/>
      <c r="C120" s="1038"/>
      <c r="D120" s="227"/>
      <c r="E120" s="698"/>
      <c r="F120" s="670"/>
      <c r="G120" s="670"/>
      <c r="H120" s="670"/>
      <c r="I120" s="1381"/>
      <c r="J120" s="1393"/>
      <c r="K120" s="1393"/>
      <c r="L120" s="1393"/>
      <c r="M120" s="1393"/>
      <c r="N120" s="1384"/>
      <c r="O120" s="1393"/>
      <c r="P120" s="1393"/>
      <c r="Q120" s="1423"/>
      <c r="R120" s="1440"/>
      <c r="S120" s="1398"/>
      <c r="T120" s="1377"/>
      <c r="U120" s="394"/>
      <c r="V120" s="394"/>
      <c r="W120" s="686"/>
      <c r="X120" s="687"/>
      <c r="Y120" s="687"/>
      <c r="Z120" s="688"/>
      <c r="AA120" s="689"/>
      <c r="AB120" s="690"/>
      <c r="AC120" s="688"/>
      <c r="AD120" s="691"/>
      <c r="AE120" s="1410"/>
      <c r="AF120" s="227"/>
      <c r="AH120" s="1390"/>
    </row>
    <row r="121" spans="1:34" s="4" customFormat="1" ht="9" customHeight="1" x14ac:dyDescent="0.2">
      <c r="A121" s="465"/>
      <c r="B121" s="993"/>
      <c r="C121" s="1038"/>
      <c r="D121" s="227"/>
      <c r="E121" s="1400" t="s">
        <v>2134</v>
      </c>
      <c r="F121" s="1391"/>
      <c r="G121" s="670"/>
      <c r="H121" s="670"/>
      <c r="I121" s="1379" t="s">
        <v>164</v>
      </c>
      <c r="J121" s="1372">
        <f>'40'!O42</f>
        <v>65577</v>
      </c>
      <c r="K121" s="1372">
        <f>'40'!Q42</f>
        <v>124999</v>
      </c>
      <c r="L121" s="1372">
        <f>'40'!R42</f>
        <v>0</v>
      </c>
      <c r="M121" s="1372">
        <f>'40'!S42</f>
        <v>0</v>
      </c>
      <c r="N121" s="1382">
        <f>'40'!T42</f>
        <v>0</v>
      </c>
      <c r="O121" s="1372">
        <f>'40'!Y42</f>
        <v>0</v>
      </c>
      <c r="P121" s="1372">
        <f>'40'!Z42</f>
        <v>0</v>
      </c>
      <c r="Q121" s="1387"/>
      <c r="R121" s="1420"/>
      <c r="S121" s="1397"/>
      <c r="T121" s="1375">
        <f>SUM(J121:P124)-SUM(Q121:S124)</f>
        <v>190576</v>
      </c>
      <c r="U121" s="394"/>
      <c r="V121" s="394"/>
      <c r="W121" s="671"/>
      <c r="X121" s="672"/>
      <c r="Y121" s="672"/>
      <c r="Z121" s="673"/>
      <c r="AA121" s="674"/>
      <c r="AB121" s="672"/>
      <c r="AC121" s="673"/>
      <c r="AD121" s="675"/>
      <c r="AE121" s="1408" t="s">
        <v>2424</v>
      </c>
      <c r="AF121" s="227"/>
      <c r="AH121" s="1390" t="e">
        <f>IF(COUNTIF(eS91LIST,I121)=1,0,1)</f>
        <v>#REF!</v>
      </c>
    </row>
    <row r="122" spans="1:34" s="4" customFormat="1" ht="21" customHeight="1" x14ac:dyDescent="0.2">
      <c r="A122" s="465"/>
      <c r="B122" s="993"/>
      <c r="C122" s="1038" t="s">
        <v>870</v>
      </c>
      <c r="D122" s="227"/>
      <c r="E122" s="1401"/>
      <c r="F122" s="1391"/>
      <c r="G122" s="1391"/>
      <c r="H122" s="1404"/>
      <c r="I122" s="1424"/>
      <c r="J122" s="1392"/>
      <c r="K122" s="1392"/>
      <c r="L122" s="1392"/>
      <c r="M122" s="1392"/>
      <c r="N122" s="1383"/>
      <c r="O122" s="1392"/>
      <c r="P122" s="1392"/>
      <c r="Q122" s="1388"/>
      <c r="R122" s="1421"/>
      <c r="S122" s="1398"/>
      <c r="T122" s="1376"/>
      <c r="U122" s="394"/>
      <c r="V122" s="394"/>
      <c r="W122" s="677"/>
      <c r="X122" s="678" t="s">
        <v>1087</v>
      </c>
      <c r="Y122" s="678"/>
      <c r="Z122" s="679"/>
      <c r="AA122" s="680"/>
      <c r="AB122" s="681">
        <f>T121</f>
        <v>190576</v>
      </c>
      <c r="AC122" s="679"/>
      <c r="AD122" s="694">
        <f>IF(OR(AB122=0,AB123=0),"NA",AB122/AB123)</f>
        <v>119.78378378378379</v>
      </c>
      <c r="AE122" s="1409"/>
      <c r="AF122" s="227"/>
      <c r="AH122" s="1390"/>
    </row>
    <row r="123" spans="1:34" s="4" customFormat="1" ht="21" customHeight="1" x14ac:dyDescent="0.2">
      <c r="A123" s="465"/>
      <c r="B123" s="993"/>
      <c r="C123" s="1038"/>
      <c r="D123" s="227"/>
      <c r="E123" s="1401"/>
      <c r="F123" s="1391"/>
      <c r="G123" s="1391"/>
      <c r="H123" s="1404"/>
      <c r="I123" s="1424"/>
      <c r="J123" s="1392"/>
      <c r="K123" s="1392"/>
      <c r="L123" s="1392"/>
      <c r="M123" s="1392"/>
      <c r="N123" s="1383"/>
      <c r="O123" s="1392"/>
      <c r="P123" s="1392"/>
      <c r="Q123" s="1388"/>
      <c r="R123" s="1421"/>
      <c r="S123" s="1398"/>
      <c r="T123" s="1376"/>
      <c r="U123" s="394"/>
      <c r="V123" s="394"/>
      <c r="W123" s="677"/>
      <c r="X123" s="682" t="e">
        <f>IF(AE121="","Please Select Units for Denominator in Column 14",VLOOKUP(AE121,#REF!,3,FALSE))</f>
        <v>#REF!</v>
      </c>
      <c r="Y123" s="682"/>
      <c r="Z123" s="679"/>
      <c r="AA123" s="680"/>
      <c r="AB123" s="699">
        <v>1591</v>
      </c>
      <c r="AC123" s="679"/>
      <c r="AD123" s="684"/>
      <c r="AE123" s="1409"/>
      <c r="AF123" s="227"/>
      <c r="AH123" s="1390"/>
    </row>
    <row r="124" spans="1:34" s="4" customFormat="1" ht="5.0999999999999996" customHeight="1" x14ac:dyDescent="0.2">
      <c r="A124" s="465"/>
      <c r="B124" s="993"/>
      <c r="C124" s="1038"/>
      <c r="D124" s="227"/>
      <c r="E124" s="698"/>
      <c r="F124" s="670"/>
      <c r="G124" s="670"/>
      <c r="H124" s="670"/>
      <c r="I124" s="1425"/>
      <c r="J124" s="1393"/>
      <c r="K124" s="1393"/>
      <c r="L124" s="1393"/>
      <c r="M124" s="1393"/>
      <c r="N124" s="1384"/>
      <c r="O124" s="1393"/>
      <c r="P124" s="1393"/>
      <c r="Q124" s="1389"/>
      <c r="R124" s="1421"/>
      <c r="S124" s="1398"/>
      <c r="T124" s="1377"/>
      <c r="U124" s="394"/>
      <c r="V124" s="394"/>
      <c r="W124" s="686"/>
      <c r="X124" s="687"/>
      <c r="Y124" s="687"/>
      <c r="Z124" s="688"/>
      <c r="AA124" s="689"/>
      <c r="AB124" s="690"/>
      <c r="AC124" s="688"/>
      <c r="AD124" s="691"/>
      <c r="AE124" s="1410"/>
      <c r="AF124" s="227"/>
      <c r="AH124" s="1390"/>
    </row>
    <row r="125" spans="1:34" s="4" customFormat="1" ht="9" customHeight="1" x14ac:dyDescent="0.2">
      <c r="A125" s="465"/>
      <c r="B125" s="993"/>
      <c r="C125" s="1038"/>
      <c r="D125" s="227"/>
      <c r="E125" s="1400" t="s">
        <v>2135</v>
      </c>
      <c r="F125" s="1391"/>
      <c r="G125" s="670"/>
      <c r="H125" s="670"/>
      <c r="I125" s="1379" t="s">
        <v>164</v>
      </c>
      <c r="J125" s="1372">
        <f>'40'!O43</f>
        <v>5944</v>
      </c>
      <c r="K125" s="1372">
        <f>'40'!Q43</f>
        <v>8182</v>
      </c>
      <c r="L125" s="1372">
        <f>'40'!R43</f>
        <v>7724</v>
      </c>
      <c r="M125" s="1372">
        <f>'40'!S43</f>
        <v>0</v>
      </c>
      <c r="N125" s="1382">
        <f>'40'!T43</f>
        <v>0</v>
      </c>
      <c r="O125" s="1372">
        <f>'40'!Y43</f>
        <v>0</v>
      </c>
      <c r="P125" s="1372">
        <f>'40'!Z43</f>
        <v>0</v>
      </c>
      <c r="Q125" s="1387"/>
      <c r="R125" s="1420"/>
      <c r="S125" s="1397"/>
      <c r="T125" s="1375">
        <f>SUM(J125:P128)-SUM(Q125:S128)</f>
        <v>21850</v>
      </c>
      <c r="U125" s="394"/>
      <c r="V125" s="394"/>
      <c r="W125" s="671"/>
      <c r="X125" s="672"/>
      <c r="Y125" s="672"/>
      <c r="Z125" s="673"/>
      <c r="AA125" s="674"/>
      <c r="AB125" s="672"/>
      <c r="AC125" s="673"/>
      <c r="AD125" s="675"/>
      <c r="AE125" s="1408" t="s">
        <v>2424</v>
      </c>
      <c r="AF125" s="227"/>
      <c r="AH125" s="1390" t="e">
        <f>IF(COUNTIF(eS91LIST,I125)=1,0,1)</f>
        <v>#REF!</v>
      </c>
    </row>
    <row r="126" spans="1:34" s="4" customFormat="1" ht="21" customHeight="1" x14ac:dyDescent="0.2">
      <c r="A126" s="465"/>
      <c r="B126" s="993"/>
      <c r="C126" s="1038" t="s">
        <v>871</v>
      </c>
      <c r="D126" s="227"/>
      <c r="E126" s="1401"/>
      <c r="F126" s="1391"/>
      <c r="G126" s="1391"/>
      <c r="H126" s="1404"/>
      <c r="I126" s="1380"/>
      <c r="J126" s="1392"/>
      <c r="K126" s="1392"/>
      <c r="L126" s="1392"/>
      <c r="M126" s="1392"/>
      <c r="N126" s="1383"/>
      <c r="O126" s="1392"/>
      <c r="P126" s="1392"/>
      <c r="Q126" s="1388"/>
      <c r="R126" s="1421"/>
      <c r="S126" s="1398"/>
      <c r="T126" s="1376"/>
      <c r="U126" s="394"/>
      <c r="V126" s="394"/>
      <c r="W126" s="677"/>
      <c r="X126" s="678" t="s">
        <v>1088</v>
      </c>
      <c r="Y126" s="678"/>
      <c r="Z126" s="679"/>
      <c r="AA126" s="680"/>
      <c r="AB126" s="681">
        <f>T125</f>
        <v>21850</v>
      </c>
      <c r="AC126" s="679"/>
      <c r="AD126" s="694">
        <f>IF(OR(AB126=0,AB127=0),"NA",AB126/AB127)</f>
        <v>13.733500942803268</v>
      </c>
      <c r="AE126" s="1409"/>
      <c r="AF126" s="227"/>
      <c r="AH126" s="1390"/>
    </row>
    <row r="127" spans="1:34" s="4" customFormat="1" ht="21" customHeight="1" x14ac:dyDescent="0.2">
      <c r="A127" s="465"/>
      <c r="B127" s="993"/>
      <c r="C127" s="1038"/>
      <c r="D127" s="227"/>
      <c r="E127" s="1401"/>
      <c r="F127" s="1391"/>
      <c r="G127" s="1391"/>
      <c r="H127" s="1404"/>
      <c r="I127" s="1380"/>
      <c r="J127" s="1392"/>
      <c r="K127" s="1392"/>
      <c r="L127" s="1392"/>
      <c r="M127" s="1392"/>
      <c r="N127" s="1383"/>
      <c r="O127" s="1392"/>
      <c r="P127" s="1392"/>
      <c r="Q127" s="1388"/>
      <c r="R127" s="1421"/>
      <c r="S127" s="1398"/>
      <c r="T127" s="1376"/>
      <c r="U127" s="394"/>
      <c r="V127" s="394"/>
      <c r="W127" s="677"/>
      <c r="X127" s="682" t="e">
        <f>IF(AE125="","Please Select Units for Denominator in Column 14",VLOOKUP(AE125,#REF!,4,FALSE))</f>
        <v>#REF!</v>
      </c>
      <c r="Y127" s="682"/>
      <c r="Z127" s="679"/>
      <c r="AA127" s="680"/>
      <c r="AB127" s="699">
        <v>1591</v>
      </c>
      <c r="AC127" s="679"/>
      <c r="AD127" s="684"/>
      <c r="AE127" s="1409"/>
      <c r="AF127" s="227"/>
      <c r="AH127" s="1390"/>
    </row>
    <row r="128" spans="1:34" s="4" customFormat="1" ht="6" customHeight="1" x14ac:dyDescent="0.2">
      <c r="A128" s="465"/>
      <c r="B128" s="993"/>
      <c r="C128" s="1038"/>
      <c r="D128" s="227"/>
      <c r="E128" s="698"/>
      <c r="F128" s="670"/>
      <c r="G128" s="670"/>
      <c r="H128" s="670"/>
      <c r="I128" s="1381"/>
      <c r="J128" s="1393"/>
      <c r="K128" s="1393"/>
      <c r="L128" s="1393"/>
      <c r="M128" s="1393"/>
      <c r="N128" s="1384"/>
      <c r="O128" s="1393"/>
      <c r="P128" s="1393"/>
      <c r="Q128" s="1389"/>
      <c r="R128" s="1421"/>
      <c r="S128" s="1398"/>
      <c r="T128" s="1377"/>
      <c r="U128" s="394"/>
      <c r="V128" s="394"/>
      <c r="W128" s="686"/>
      <c r="X128" s="687"/>
      <c r="Y128" s="687"/>
      <c r="Z128" s="688"/>
      <c r="AA128" s="689"/>
      <c r="AB128" s="690"/>
      <c r="AC128" s="688"/>
      <c r="AD128" s="691"/>
      <c r="AE128" s="1410"/>
      <c r="AF128" s="227"/>
      <c r="AH128" s="1390"/>
    </row>
    <row r="129" spans="1:34" s="4" customFormat="1" ht="9" customHeight="1" x14ac:dyDescent="0.2">
      <c r="A129" s="465"/>
      <c r="B129" s="993"/>
      <c r="C129" s="1038"/>
      <c r="D129" s="227"/>
      <c r="E129" s="1400" t="s">
        <v>2717</v>
      </c>
      <c r="F129" s="1391"/>
      <c r="G129" s="670"/>
      <c r="H129" s="670"/>
      <c r="I129" s="1379" t="s">
        <v>2087</v>
      </c>
      <c r="J129" s="1372" t="str">
        <f>IF(OR(T117=0,T121=0,T125=0),"",SUM('40'!O41:O43))</f>
        <v/>
      </c>
      <c r="K129" s="1372" t="str">
        <f>IF(OR(T117=0,T121=0,T125=0),"",SUM('40'!Q41:Q43))</f>
        <v/>
      </c>
      <c r="L129" s="1372" t="str">
        <f>IF(OR(T117=0,T121=0,T125=0),"",SUM('40'!R41:R43))</f>
        <v/>
      </c>
      <c r="M129" s="1372" t="str">
        <f>IF(OR(T117=0,T121=0,T125=0),"",SUM('40'!S41:S43))</f>
        <v/>
      </c>
      <c r="N129" s="1382" t="str">
        <f>IF(OR(T117=0,T121=0,T125=0),"",SUM('40'!T41:T43))</f>
        <v/>
      </c>
      <c r="O129" s="1372" t="str">
        <f>IF(OR(T117=0,T121=0,T125=0),"",SUM('40'!Y41:Y43))</f>
        <v/>
      </c>
      <c r="P129" s="1372" t="str">
        <f>IF(OR(T117=0,T121=0,T125=0),"",SUM('40'!Z41:Z43))</f>
        <v/>
      </c>
      <c r="Q129" s="1372" t="str">
        <f>IF(OR(T117=0,T121=0,T125=0),"",SUM(Q121:Q128))</f>
        <v/>
      </c>
      <c r="R129" s="1420"/>
      <c r="S129" s="1397"/>
      <c r="T129" s="1375">
        <f>SUM(J129:P132)-SUM(Q129:S132)</f>
        <v>0</v>
      </c>
      <c r="U129" s="394"/>
      <c r="V129" s="394"/>
      <c r="W129" s="671"/>
      <c r="X129" s="672"/>
      <c r="Y129" s="672"/>
      <c r="Z129" s="673"/>
      <c r="AA129" s="674"/>
      <c r="AB129" s="672"/>
      <c r="AC129" s="673"/>
      <c r="AD129" s="675"/>
      <c r="AE129" s="1408"/>
      <c r="AF129" s="227"/>
      <c r="AH129" s="1390" t="e">
        <f>IF(COUNTIF(eS91LIST,I129)=1,0,1)</f>
        <v>#REF!</v>
      </c>
    </row>
    <row r="130" spans="1:34" s="4" customFormat="1" ht="32.1" customHeight="1" x14ac:dyDescent="0.2">
      <c r="A130" s="465"/>
      <c r="B130" s="993"/>
      <c r="C130" s="1038" t="s">
        <v>872</v>
      </c>
      <c r="D130" s="227"/>
      <c r="E130" s="1444"/>
      <c r="F130" s="1391"/>
      <c r="G130" s="1391"/>
      <c r="H130" s="1404"/>
      <c r="I130" s="1380"/>
      <c r="J130" s="1392"/>
      <c r="K130" s="1392"/>
      <c r="L130" s="1392"/>
      <c r="M130" s="1392"/>
      <c r="N130" s="1383"/>
      <c r="O130" s="1392"/>
      <c r="P130" s="1392"/>
      <c r="Q130" s="1392"/>
      <c r="R130" s="1421"/>
      <c r="S130" s="1398"/>
      <c r="T130" s="1376"/>
      <c r="U130" s="394"/>
      <c r="V130" s="394"/>
      <c r="W130" s="677"/>
      <c r="X130" s="678" t="s">
        <v>2423</v>
      </c>
      <c r="Y130" s="678"/>
      <c r="Z130" s="679"/>
      <c r="AA130" s="680"/>
      <c r="AB130" s="681">
        <f>T129</f>
        <v>0</v>
      </c>
      <c r="AC130" s="679"/>
      <c r="AD130" s="694" t="str">
        <f>IF(OR(AB130=0,AB131=0),"NA",AB130/AB131)</f>
        <v>NA</v>
      </c>
      <c r="AE130" s="1409"/>
      <c r="AF130" s="227"/>
      <c r="AH130" s="1390"/>
    </row>
    <row r="131" spans="1:34" s="4" customFormat="1" ht="32.1" customHeight="1" x14ac:dyDescent="0.2">
      <c r="A131" s="465"/>
      <c r="B131" s="993"/>
      <c r="C131" s="1038"/>
      <c r="D131" s="227"/>
      <c r="E131" s="1444"/>
      <c r="F131" s="1391"/>
      <c r="G131" s="1391"/>
      <c r="H131" s="1404"/>
      <c r="I131" s="1380"/>
      <c r="J131" s="1392"/>
      <c r="K131" s="1392"/>
      <c r="L131" s="1392"/>
      <c r="M131" s="1392"/>
      <c r="N131" s="1383"/>
      <c r="O131" s="1392"/>
      <c r="P131" s="1392"/>
      <c r="Q131" s="1392"/>
      <c r="R131" s="1421"/>
      <c r="S131" s="1398"/>
      <c r="T131" s="1376"/>
      <c r="U131" s="394"/>
      <c r="V131" s="394"/>
      <c r="W131" s="677"/>
      <c r="X131" s="682" t="str">
        <f>IF(AE129="","Please Select Units for Denominator in Column 14",VLOOKUP(AE129,#REF!,5,FALSE))</f>
        <v>Please Select Units for Denominator in Column 14</v>
      </c>
      <c r="Y131" s="682"/>
      <c r="Z131" s="679"/>
      <c r="AA131" s="680"/>
      <c r="AB131" s="699"/>
      <c r="AC131" s="679"/>
      <c r="AD131" s="684"/>
      <c r="AE131" s="1409"/>
      <c r="AF131" s="227"/>
      <c r="AH131" s="1390"/>
    </row>
    <row r="132" spans="1:34" s="4" customFormat="1" ht="5.0999999999999996" customHeight="1" x14ac:dyDescent="0.2">
      <c r="A132" s="465"/>
      <c r="B132" s="227"/>
      <c r="C132" s="668"/>
      <c r="D132" s="227"/>
      <c r="E132" s="389"/>
      <c r="F132" s="685"/>
      <c r="G132" s="227"/>
      <c r="H132" s="227"/>
      <c r="I132" s="1381"/>
      <c r="J132" s="1393"/>
      <c r="K132" s="1393"/>
      <c r="L132" s="1393"/>
      <c r="M132" s="1393"/>
      <c r="N132" s="1384"/>
      <c r="O132" s="1393"/>
      <c r="P132" s="1393"/>
      <c r="Q132" s="1393"/>
      <c r="R132" s="1423"/>
      <c r="S132" s="1399"/>
      <c r="T132" s="1377"/>
      <c r="U132" s="394"/>
      <c r="V132" s="394"/>
      <c r="W132" s="686"/>
      <c r="X132" s="687"/>
      <c r="Y132" s="687"/>
      <c r="Z132" s="688"/>
      <c r="AA132" s="689"/>
      <c r="AB132" s="690"/>
      <c r="AC132" s="688"/>
      <c r="AD132" s="691"/>
      <c r="AE132" s="1410"/>
      <c r="AF132" s="227"/>
      <c r="AH132" s="1390"/>
    </row>
    <row r="133" spans="1:34" s="4" customFormat="1" ht="9" x14ac:dyDescent="0.2">
      <c r="A133" s="465"/>
      <c r="B133" s="227"/>
      <c r="C133" s="192"/>
      <c r="D133" s="227"/>
      <c r="E133" s="389" t="s">
        <v>810</v>
      </c>
      <c r="F133" s="227"/>
      <c r="G133" s="227"/>
      <c r="H133" s="227"/>
      <c r="I133" s="227"/>
      <c r="J133" s="227"/>
      <c r="K133" s="227"/>
      <c r="L133" s="227"/>
      <c r="M133" s="227"/>
      <c r="N133" s="227"/>
      <c r="O133" s="227"/>
      <c r="P133" s="227"/>
      <c r="Q133" s="227"/>
      <c r="R133" s="227"/>
      <c r="S133" s="227"/>
      <c r="T133" s="227"/>
      <c r="U133" s="227"/>
      <c r="V133" s="227"/>
      <c r="W133" s="227"/>
      <c r="X133" s="227"/>
      <c r="Y133" s="227"/>
      <c r="Z133" s="227"/>
      <c r="AA133" s="227"/>
      <c r="AB133" s="227"/>
      <c r="AC133" s="233"/>
      <c r="AD133" s="233"/>
      <c r="AE133" s="515" t="s">
        <v>33</v>
      </c>
      <c r="AF133" s="227"/>
    </row>
    <row r="134" spans="1:34" s="4" customFormat="1" ht="9" x14ac:dyDescent="0.2">
      <c r="A134" s="465"/>
      <c r="B134" s="227"/>
      <c r="C134" s="192"/>
      <c r="D134" s="227"/>
      <c r="E134" s="389"/>
      <c r="F134" s="227"/>
      <c r="G134" s="227"/>
      <c r="H134" s="227"/>
      <c r="I134" s="227"/>
      <c r="J134" s="227"/>
      <c r="K134" s="227"/>
      <c r="L134" s="227"/>
      <c r="M134" s="227"/>
      <c r="N134" s="227"/>
      <c r="O134" s="227"/>
      <c r="P134" s="227"/>
      <c r="Q134" s="227"/>
      <c r="R134" s="227"/>
      <c r="S134" s="227"/>
      <c r="T134" s="227"/>
      <c r="U134" s="227"/>
      <c r="V134" s="227"/>
      <c r="W134" s="227"/>
      <c r="X134" s="227"/>
      <c r="Y134" s="227"/>
      <c r="Z134" s="227"/>
      <c r="AA134" s="227"/>
      <c r="AB134" s="227"/>
      <c r="AC134" s="233"/>
      <c r="AD134" s="233"/>
      <c r="AE134" s="515"/>
      <c r="AF134" s="227"/>
    </row>
    <row r="135" spans="1:34" s="4" customFormat="1" x14ac:dyDescent="0.2">
      <c r="A135" s="465"/>
      <c r="B135" s="227"/>
      <c r="C135" s="668"/>
      <c r="D135" s="227"/>
      <c r="E135" s="389"/>
      <c r="F135" s="670"/>
      <c r="G135" s="670"/>
      <c r="H135" s="670"/>
      <c r="I135" s="227"/>
      <c r="J135" s="394"/>
      <c r="K135" s="394"/>
      <c r="L135" s="394"/>
      <c r="M135" s="394"/>
      <c r="N135" s="394"/>
      <c r="O135" s="394"/>
      <c r="P135" s="394"/>
      <c r="Q135" s="394"/>
      <c r="R135" s="394"/>
      <c r="S135" s="394"/>
      <c r="T135" s="394"/>
      <c r="U135" s="227"/>
      <c r="V135" s="227"/>
      <c r="W135" s="227"/>
      <c r="X135" s="227"/>
      <c r="Y135" s="227"/>
      <c r="Z135" s="227"/>
      <c r="AA135" s="227"/>
      <c r="AB135" s="394"/>
      <c r="AC135" s="233"/>
      <c r="AD135" s="233"/>
      <c r="AE135" s="442"/>
      <c r="AF135" s="227"/>
      <c r="AH135" s="700"/>
    </row>
    <row r="136" spans="1:34" s="4" customFormat="1" ht="27.95" customHeight="1" x14ac:dyDescent="0.2">
      <c r="A136" s="928"/>
      <c r="B136" s="883"/>
      <c r="C136" s="192"/>
      <c r="D136" s="227"/>
      <c r="E136" s="389"/>
      <c r="F136" s="227"/>
      <c r="G136" s="227"/>
      <c r="H136" s="227"/>
      <c r="I136" s="702" t="s">
        <v>2197</v>
      </c>
      <c r="J136" s="657" t="s">
        <v>792</v>
      </c>
      <c r="K136" s="657" t="s">
        <v>133</v>
      </c>
      <c r="L136" s="657" t="s">
        <v>1828</v>
      </c>
      <c r="M136" s="657" t="s">
        <v>1829</v>
      </c>
      <c r="N136" s="1167" t="s">
        <v>1830</v>
      </c>
      <c r="O136" s="657" t="s">
        <v>502</v>
      </c>
      <c r="P136" s="657" t="s">
        <v>2648</v>
      </c>
      <c r="Q136" s="657" t="s">
        <v>107</v>
      </c>
      <c r="R136" s="657" t="s">
        <v>1485</v>
      </c>
      <c r="S136" s="1167" t="s">
        <v>2837</v>
      </c>
      <c r="T136" s="657" t="s">
        <v>1487</v>
      </c>
      <c r="U136" s="394"/>
      <c r="V136" s="394"/>
      <c r="W136" s="659"/>
      <c r="X136" s="660" t="s">
        <v>346</v>
      </c>
      <c r="Y136" s="661"/>
      <c r="Z136" s="662"/>
      <c r="AA136" s="663"/>
      <c r="AB136" s="1302" t="s">
        <v>2229</v>
      </c>
      <c r="AC136" s="662"/>
      <c r="AD136" s="657" t="s">
        <v>132</v>
      </c>
      <c r="AE136" s="657" t="s">
        <v>744</v>
      </c>
      <c r="AF136" s="227"/>
      <c r="AH136" s="700"/>
    </row>
    <row r="137" spans="1:34" s="4" customFormat="1" ht="12" customHeight="1" x14ac:dyDescent="0.2">
      <c r="A137" s="928"/>
      <c r="B137" s="883"/>
      <c r="C137" s="192"/>
      <c r="D137" s="227"/>
      <c r="E137" s="234"/>
      <c r="F137" s="227"/>
      <c r="G137" s="227"/>
      <c r="H137" s="227"/>
      <c r="I137" s="70">
        <v>3</v>
      </c>
      <c r="J137" s="70">
        <v>4</v>
      </c>
      <c r="K137" s="70">
        <v>5</v>
      </c>
      <c r="L137" s="70">
        <v>6</v>
      </c>
      <c r="M137" s="70">
        <v>7</v>
      </c>
      <c r="N137" s="1168">
        <v>15</v>
      </c>
      <c r="O137" s="70">
        <v>21</v>
      </c>
      <c r="P137" s="70">
        <v>22</v>
      </c>
      <c r="Q137" s="70">
        <v>16</v>
      </c>
      <c r="R137" s="70">
        <v>9</v>
      </c>
      <c r="S137" s="1168">
        <v>19</v>
      </c>
      <c r="T137" s="70">
        <v>10</v>
      </c>
      <c r="U137" s="394"/>
      <c r="V137" s="394"/>
      <c r="W137" s="664"/>
      <c r="X137" s="665" t="s">
        <v>1743</v>
      </c>
      <c r="Y137" s="665"/>
      <c r="Z137" s="666"/>
      <c r="AA137" s="667"/>
      <c r="AB137" s="1303" t="s">
        <v>2838</v>
      </c>
      <c r="AC137" s="666"/>
      <c r="AD137" s="70">
        <v>13</v>
      </c>
      <c r="AE137" s="70">
        <v>14</v>
      </c>
      <c r="AF137" s="227"/>
      <c r="AH137" s="700"/>
    </row>
    <row r="138" spans="1:34" s="4" customFormat="1" ht="12" customHeight="1" x14ac:dyDescent="0.2">
      <c r="A138" s="928"/>
      <c r="B138" s="883"/>
      <c r="C138" s="668"/>
      <c r="D138" s="227"/>
      <c r="E138" s="234" t="s">
        <v>389</v>
      </c>
      <c r="F138" s="227"/>
      <c r="G138" s="227"/>
      <c r="H138" s="227"/>
      <c r="I138" s="69" t="s">
        <v>2433</v>
      </c>
      <c r="J138" s="69" t="s">
        <v>1476</v>
      </c>
      <c r="K138" s="69" t="s">
        <v>1476</v>
      </c>
      <c r="L138" s="69" t="s">
        <v>1476</v>
      </c>
      <c r="M138" s="69" t="s">
        <v>1476</v>
      </c>
      <c r="N138" s="1169" t="s">
        <v>1476</v>
      </c>
      <c r="O138" s="69" t="s">
        <v>1476</v>
      </c>
      <c r="P138" s="69" t="s">
        <v>1476</v>
      </c>
      <c r="Q138" s="69" t="s">
        <v>1476</v>
      </c>
      <c r="R138" s="69" t="s">
        <v>1476</v>
      </c>
      <c r="S138" s="1169" t="s">
        <v>1476</v>
      </c>
      <c r="T138" s="69" t="s">
        <v>1476</v>
      </c>
      <c r="U138" s="394"/>
      <c r="V138" s="394"/>
      <c r="W138" s="65"/>
      <c r="X138" s="66"/>
      <c r="Y138" s="66"/>
      <c r="Z138" s="67"/>
      <c r="AA138" s="68"/>
      <c r="AB138" s="1304"/>
      <c r="AC138" s="67"/>
      <c r="AD138" s="69"/>
      <c r="AE138" s="69" t="s">
        <v>2433</v>
      </c>
      <c r="AF138" s="227"/>
      <c r="AH138" s="700"/>
    </row>
    <row r="139" spans="1:34" s="4" customFormat="1" ht="12.75" hidden="1" customHeight="1" x14ac:dyDescent="0.2">
      <c r="A139" s="928" t="s">
        <v>1188</v>
      </c>
      <c r="B139" s="883"/>
      <c r="C139" s="668"/>
      <c r="D139" s="227"/>
      <c r="E139" s="389"/>
      <c r="F139" s="284"/>
      <c r="G139" s="284"/>
      <c r="H139" s="284"/>
      <c r="I139" s="75"/>
      <c r="J139" s="75"/>
      <c r="K139" s="75"/>
      <c r="L139" s="75"/>
      <c r="M139" s="75"/>
      <c r="N139" s="1170"/>
      <c r="O139" s="75"/>
      <c r="P139" s="75"/>
      <c r="Q139" s="75"/>
      <c r="R139" s="75"/>
      <c r="S139" s="75"/>
      <c r="T139" s="75"/>
      <c r="U139" s="394"/>
      <c r="V139" s="394"/>
      <c r="W139" s="71"/>
      <c r="X139" s="72"/>
      <c r="Y139" s="72"/>
      <c r="Z139" s="73"/>
      <c r="AA139" s="74"/>
      <c r="AB139" s="72"/>
      <c r="AC139" s="73"/>
      <c r="AD139" s="75"/>
      <c r="AE139" s="75"/>
      <c r="AF139" s="227"/>
      <c r="AH139" s="700"/>
    </row>
    <row r="140" spans="1:34" s="4" customFormat="1" ht="12.75" hidden="1" customHeight="1" x14ac:dyDescent="0.2">
      <c r="A140" s="928" t="s">
        <v>1188</v>
      </c>
      <c r="B140" s="883"/>
      <c r="C140" s="668"/>
      <c r="D140" s="227"/>
      <c r="E140" s="389"/>
      <c r="F140" s="284"/>
      <c r="G140" s="284"/>
      <c r="H140" s="284"/>
      <c r="I140" s="75"/>
      <c r="J140" s="75"/>
      <c r="K140" s="75"/>
      <c r="L140" s="75"/>
      <c r="M140" s="75"/>
      <c r="N140" s="1170"/>
      <c r="O140" s="75"/>
      <c r="P140" s="75"/>
      <c r="Q140" s="75"/>
      <c r="R140" s="75"/>
      <c r="S140" s="75"/>
      <c r="T140" s="75"/>
      <c r="U140" s="394"/>
      <c r="V140" s="394"/>
      <c r="W140" s="71"/>
      <c r="X140" s="72"/>
      <c r="Y140" s="72"/>
      <c r="Z140" s="73"/>
      <c r="AA140" s="74"/>
      <c r="AB140" s="72"/>
      <c r="AC140" s="73"/>
      <c r="AD140" s="75"/>
      <c r="AE140" s="75"/>
      <c r="AF140" s="227"/>
      <c r="AH140" s="700"/>
    </row>
    <row r="141" spans="1:34" s="4" customFormat="1" ht="12.75" hidden="1" customHeight="1" x14ac:dyDescent="0.2">
      <c r="A141" s="928" t="s">
        <v>1188</v>
      </c>
      <c r="B141" s="883"/>
      <c r="C141" s="668"/>
      <c r="D141" s="227"/>
      <c r="E141" s="389"/>
      <c r="F141" s="284"/>
      <c r="G141" s="284"/>
      <c r="H141" s="284"/>
      <c r="I141" s="69"/>
      <c r="J141" s="69"/>
      <c r="K141" s="69"/>
      <c r="L141" s="69"/>
      <c r="M141" s="69"/>
      <c r="N141" s="1169"/>
      <c r="O141" s="69"/>
      <c r="P141" s="69"/>
      <c r="Q141" s="69"/>
      <c r="R141" s="69"/>
      <c r="S141" s="69"/>
      <c r="T141" s="69"/>
      <c r="U141" s="394"/>
      <c r="V141" s="394"/>
      <c r="W141" s="65"/>
      <c r="X141" s="66"/>
      <c r="Y141" s="66"/>
      <c r="Z141" s="67"/>
      <c r="AA141" s="68"/>
      <c r="AB141" s="66"/>
      <c r="AC141" s="67"/>
      <c r="AD141" s="69"/>
      <c r="AE141" s="69"/>
      <c r="AF141" s="227"/>
      <c r="AH141" s="700"/>
    </row>
    <row r="142" spans="1:34" s="4" customFormat="1" ht="9" customHeight="1" x14ac:dyDescent="0.2">
      <c r="A142" s="928"/>
      <c r="B142" s="883"/>
      <c r="C142" s="668"/>
      <c r="D142" s="227"/>
      <c r="E142" s="1400" t="s">
        <v>840</v>
      </c>
      <c r="F142" s="1391"/>
      <c r="G142" s="670"/>
      <c r="H142" s="670"/>
      <c r="I142" s="1379" t="s">
        <v>2087</v>
      </c>
      <c r="J142" s="1372">
        <f>'40'!O64</f>
        <v>0</v>
      </c>
      <c r="K142" s="1372">
        <f>'40'!Q64</f>
        <v>0</v>
      </c>
      <c r="L142" s="1372">
        <f>'40'!R64</f>
        <v>0</v>
      </c>
      <c r="M142" s="1372">
        <f>'40'!S64</f>
        <v>0</v>
      </c>
      <c r="N142" s="1382">
        <f>'40'!T64</f>
        <v>0</v>
      </c>
      <c r="O142" s="1372">
        <f>'40'!Y64</f>
        <v>0</v>
      </c>
      <c r="P142" s="1372">
        <f>'40'!Z64</f>
        <v>0</v>
      </c>
      <c r="Q142" s="1397"/>
      <c r="R142" s="1372">
        <f>'12'!T62</f>
        <v>0</v>
      </c>
      <c r="S142" s="1405"/>
      <c r="T142" s="1375">
        <f>SUM(J142:P145)-SUM(Q142:S145)</f>
        <v>0</v>
      </c>
      <c r="U142" s="394"/>
      <c r="V142" s="394"/>
      <c r="W142" s="671"/>
      <c r="X142" s="672"/>
      <c r="Y142" s="672"/>
      <c r="Z142" s="673"/>
      <c r="AA142" s="674"/>
      <c r="AB142" s="672"/>
      <c r="AC142" s="673"/>
      <c r="AD142" s="675"/>
      <c r="AE142" s="676"/>
      <c r="AF142" s="227"/>
      <c r="AH142" s="1390" t="e">
        <f>IF(COUNTIF(eS91LIST,I142)=1,0,1)</f>
        <v>#REF!</v>
      </c>
    </row>
    <row r="143" spans="1:34" s="4" customFormat="1" ht="18" customHeight="1" x14ac:dyDescent="0.2">
      <c r="A143" s="928"/>
      <c r="B143" s="883"/>
      <c r="C143" s="1038" t="s">
        <v>873</v>
      </c>
      <c r="D143" s="227"/>
      <c r="E143" s="1401"/>
      <c r="F143" s="1391"/>
      <c r="G143" s="1391"/>
      <c r="H143" s="1404"/>
      <c r="I143" s="1380"/>
      <c r="J143" s="1392"/>
      <c r="K143" s="1392"/>
      <c r="L143" s="1392"/>
      <c r="M143" s="1392"/>
      <c r="N143" s="1383"/>
      <c r="O143" s="1392"/>
      <c r="P143" s="1392"/>
      <c r="Q143" s="1398"/>
      <c r="R143" s="1392"/>
      <c r="S143" s="1406"/>
      <c r="T143" s="1376"/>
      <c r="U143" s="394"/>
      <c r="V143" s="394"/>
      <c r="W143" s="677"/>
      <c r="X143" s="678" t="s">
        <v>2760</v>
      </c>
      <c r="Y143" s="678"/>
      <c r="Z143" s="679"/>
      <c r="AA143" s="680"/>
      <c r="AB143" s="681">
        <f>T142</f>
        <v>0</v>
      </c>
      <c r="AC143" s="679"/>
      <c r="AD143" s="694" t="str">
        <f>IF(OR(AB143=0,AB144=0),"NA",AB143/AB144)</f>
        <v>NA</v>
      </c>
      <c r="AE143" s="1378" t="s">
        <v>839</v>
      </c>
      <c r="AF143" s="227"/>
      <c r="AH143" s="1390"/>
    </row>
    <row r="144" spans="1:34" s="4" customFormat="1" ht="18" customHeight="1" x14ac:dyDescent="0.2">
      <c r="A144" s="928"/>
      <c r="B144" s="883"/>
      <c r="C144" s="1038"/>
      <c r="D144" s="227"/>
      <c r="E144" s="1401"/>
      <c r="F144" s="1391"/>
      <c r="G144" s="1391"/>
      <c r="H144" s="1404"/>
      <c r="I144" s="1380"/>
      <c r="J144" s="1392"/>
      <c r="K144" s="1392"/>
      <c r="L144" s="1392"/>
      <c r="M144" s="1392"/>
      <c r="N144" s="1383"/>
      <c r="O144" s="1392"/>
      <c r="P144" s="1392"/>
      <c r="Q144" s="1398"/>
      <c r="R144" s="1392"/>
      <c r="S144" s="1406"/>
      <c r="T144" s="1376"/>
      <c r="U144" s="394"/>
      <c r="V144" s="394"/>
      <c r="W144" s="677"/>
      <c r="X144" s="682" t="s">
        <v>1001</v>
      </c>
      <c r="Y144" s="682"/>
      <c r="Z144" s="679"/>
      <c r="AA144" s="680"/>
      <c r="AB144" s="114"/>
      <c r="AC144" s="679"/>
      <c r="AD144" s="684"/>
      <c r="AE144" s="1378"/>
      <c r="AF144" s="227"/>
      <c r="AH144" s="1390"/>
    </row>
    <row r="145" spans="1:34" s="4" customFormat="1" ht="5.0999999999999996" customHeight="1" x14ac:dyDescent="0.2">
      <c r="A145" s="928"/>
      <c r="B145" s="883"/>
      <c r="C145" s="1038"/>
      <c r="D145" s="227"/>
      <c r="E145" s="696"/>
      <c r="F145" s="685"/>
      <c r="G145" s="670"/>
      <c r="H145" s="670"/>
      <c r="I145" s="1381"/>
      <c r="J145" s="1393"/>
      <c r="K145" s="1393"/>
      <c r="L145" s="1393"/>
      <c r="M145" s="1393"/>
      <c r="N145" s="1384"/>
      <c r="O145" s="1393"/>
      <c r="P145" s="1393"/>
      <c r="Q145" s="1398"/>
      <c r="R145" s="1393"/>
      <c r="S145" s="1406"/>
      <c r="T145" s="1377"/>
      <c r="U145" s="394"/>
      <c r="V145" s="394"/>
      <c r="W145" s="686"/>
      <c r="X145" s="687"/>
      <c r="Y145" s="687"/>
      <c r="Z145" s="688"/>
      <c r="AA145" s="689"/>
      <c r="AB145" s="690"/>
      <c r="AC145" s="688"/>
      <c r="AD145" s="691"/>
      <c r="AE145" s="692"/>
      <c r="AF145" s="227"/>
      <c r="AH145" s="1390"/>
    </row>
    <row r="146" spans="1:34" s="4" customFormat="1" ht="9" customHeight="1" x14ac:dyDescent="0.2">
      <c r="A146" s="928"/>
      <c r="B146" s="883"/>
      <c r="C146" s="1038"/>
      <c r="D146" s="227"/>
      <c r="E146" s="1400" t="s">
        <v>841</v>
      </c>
      <c r="F146" s="1391"/>
      <c r="G146" s="670"/>
      <c r="H146" s="670"/>
      <c r="I146" s="1379" t="s">
        <v>164</v>
      </c>
      <c r="J146" s="1372">
        <f>'40'!O65</f>
        <v>0</v>
      </c>
      <c r="K146" s="1372">
        <f>'40'!Q65</f>
        <v>1555</v>
      </c>
      <c r="L146" s="1372">
        <f>'40'!R65</f>
        <v>0</v>
      </c>
      <c r="M146" s="1372">
        <f>'40'!S65</f>
        <v>0</v>
      </c>
      <c r="N146" s="1382">
        <f>'40'!T65</f>
        <v>0</v>
      </c>
      <c r="O146" s="1372">
        <f>'40'!Y65</f>
        <v>0</v>
      </c>
      <c r="P146" s="1372">
        <f>'40'!Z65</f>
        <v>0</v>
      </c>
      <c r="Q146" s="1397"/>
      <c r="R146" s="1372">
        <f>'12'!T63</f>
        <v>0</v>
      </c>
      <c r="S146" s="1405"/>
      <c r="T146" s="1375">
        <f>SUM(J146:P149)-SUM(Q146:S149)</f>
        <v>1555</v>
      </c>
      <c r="U146" s="394"/>
      <c r="V146" s="394"/>
      <c r="W146" s="671"/>
      <c r="X146" s="672"/>
      <c r="Y146" s="672"/>
      <c r="Z146" s="673"/>
      <c r="AA146" s="674"/>
      <c r="AB146" s="672"/>
      <c r="AC146" s="673"/>
      <c r="AD146" s="675"/>
      <c r="AE146" s="676"/>
      <c r="AF146" s="227"/>
      <c r="AH146" s="1390" t="e">
        <f>IF(COUNTIF(eS91LIST,I146)=1,0,1)</f>
        <v>#REF!</v>
      </c>
    </row>
    <row r="147" spans="1:34" s="4" customFormat="1" ht="24" customHeight="1" x14ac:dyDescent="0.2">
      <c r="A147" s="928"/>
      <c r="B147" s="883"/>
      <c r="C147" s="1038" t="s">
        <v>874</v>
      </c>
      <c r="D147" s="227"/>
      <c r="E147" s="1401"/>
      <c r="F147" s="1391"/>
      <c r="G147" s="1391"/>
      <c r="H147" s="1404"/>
      <c r="I147" s="1380"/>
      <c r="J147" s="1392"/>
      <c r="K147" s="1392"/>
      <c r="L147" s="1392"/>
      <c r="M147" s="1392"/>
      <c r="N147" s="1383"/>
      <c r="O147" s="1392"/>
      <c r="P147" s="1392"/>
      <c r="Q147" s="1398"/>
      <c r="R147" s="1392"/>
      <c r="S147" s="1406"/>
      <c r="T147" s="1376"/>
      <c r="U147" s="394"/>
      <c r="V147" s="394"/>
      <c r="W147" s="677"/>
      <c r="X147" s="678" t="s">
        <v>2761</v>
      </c>
      <c r="Y147" s="678"/>
      <c r="Z147" s="679"/>
      <c r="AA147" s="680"/>
      <c r="AB147" s="681">
        <f>T146</f>
        <v>1555</v>
      </c>
      <c r="AC147" s="679"/>
      <c r="AD147" s="694">
        <f>IF(OR(AB147=0,AB148=0),"NA",AB147/AB148)</f>
        <v>0.66566780821917804</v>
      </c>
      <c r="AE147" s="1378" t="s">
        <v>839</v>
      </c>
      <c r="AF147" s="227"/>
      <c r="AH147" s="1390"/>
    </row>
    <row r="148" spans="1:34" s="4" customFormat="1" ht="18" customHeight="1" x14ac:dyDescent="0.2">
      <c r="A148" s="928"/>
      <c r="B148" s="883"/>
      <c r="C148" s="1038"/>
      <c r="D148" s="227"/>
      <c r="E148" s="1401"/>
      <c r="F148" s="1391"/>
      <c r="G148" s="1391"/>
      <c r="H148" s="1404"/>
      <c r="I148" s="1380"/>
      <c r="J148" s="1392"/>
      <c r="K148" s="1392"/>
      <c r="L148" s="1392"/>
      <c r="M148" s="1392"/>
      <c r="N148" s="1383"/>
      <c r="O148" s="1392"/>
      <c r="P148" s="1392"/>
      <c r="Q148" s="1398"/>
      <c r="R148" s="1392"/>
      <c r="S148" s="1406"/>
      <c r="T148" s="1376"/>
      <c r="U148" s="394"/>
      <c r="V148" s="394"/>
      <c r="W148" s="677"/>
      <c r="X148" s="682" t="s">
        <v>1001</v>
      </c>
      <c r="Y148" s="682"/>
      <c r="Z148" s="679"/>
      <c r="AA148" s="680"/>
      <c r="AB148" s="114">
        <v>2336</v>
      </c>
      <c r="AC148" s="679"/>
      <c r="AD148" s="684"/>
      <c r="AE148" s="1378"/>
      <c r="AF148" s="227"/>
      <c r="AH148" s="1390"/>
    </row>
    <row r="149" spans="1:34" s="4" customFormat="1" ht="5.0999999999999996" customHeight="1" x14ac:dyDescent="0.2">
      <c r="A149" s="928"/>
      <c r="B149" s="883"/>
      <c r="C149" s="1038"/>
      <c r="D149" s="227"/>
      <c r="E149" s="696"/>
      <c r="F149" s="685"/>
      <c r="G149" s="670"/>
      <c r="H149" s="670"/>
      <c r="I149" s="1381"/>
      <c r="J149" s="1393"/>
      <c r="K149" s="1393"/>
      <c r="L149" s="1393"/>
      <c r="M149" s="1393"/>
      <c r="N149" s="1384"/>
      <c r="O149" s="1393"/>
      <c r="P149" s="1393"/>
      <c r="Q149" s="1398"/>
      <c r="R149" s="1393"/>
      <c r="S149" s="1406"/>
      <c r="T149" s="1377"/>
      <c r="U149" s="394"/>
      <c r="V149" s="394"/>
      <c r="W149" s="686"/>
      <c r="X149" s="687"/>
      <c r="Y149" s="687"/>
      <c r="Z149" s="688"/>
      <c r="AA149" s="689"/>
      <c r="AB149" s="690"/>
      <c r="AC149" s="688"/>
      <c r="AD149" s="691"/>
      <c r="AE149" s="692"/>
      <c r="AF149" s="227"/>
      <c r="AH149" s="1390"/>
    </row>
    <row r="150" spans="1:34" s="4" customFormat="1" ht="9" customHeight="1" x14ac:dyDescent="0.2">
      <c r="A150" s="928"/>
      <c r="B150" s="883"/>
      <c r="C150" s="1038"/>
      <c r="D150" s="227"/>
      <c r="E150" s="1400" t="s">
        <v>842</v>
      </c>
      <c r="F150" s="1391"/>
      <c r="G150" s="670"/>
      <c r="H150" s="670"/>
      <c r="I150" s="1379" t="s">
        <v>164</v>
      </c>
      <c r="J150" s="1372">
        <f>'40'!O67</f>
        <v>11061</v>
      </c>
      <c r="K150" s="1372">
        <f>'40'!Q67</f>
        <v>48965</v>
      </c>
      <c r="L150" s="1372">
        <f>'40'!R67</f>
        <v>0</v>
      </c>
      <c r="M150" s="1372">
        <f>'40'!S67</f>
        <v>0</v>
      </c>
      <c r="N150" s="1382">
        <f>'40'!T67</f>
        <v>0</v>
      </c>
      <c r="O150" s="1372">
        <f>'40'!Y67</f>
        <v>0</v>
      </c>
      <c r="P150" s="1372">
        <f>'40'!Z67</f>
        <v>0</v>
      </c>
      <c r="Q150" s="1397"/>
      <c r="R150" s="1372">
        <f>'12'!T65</f>
        <v>0</v>
      </c>
      <c r="S150" s="1405"/>
      <c r="T150" s="1375">
        <f>SUM(J150:P153)-SUM(Q150:S153)</f>
        <v>60026</v>
      </c>
      <c r="U150" s="394"/>
      <c r="V150" s="394"/>
      <c r="W150" s="671"/>
      <c r="X150" s="672"/>
      <c r="Y150" s="672"/>
      <c r="Z150" s="673"/>
      <c r="AA150" s="674"/>
      <c r="AB150" s="672"/>
      <c r="AC150" s="673"/>
      <c r="AD150" s="675"/>
      <c r="AE150" s="676"/>
      <c r="AF150" s="227"/>
      <c r="AH150" s="1390" t="e">
        <f>IF(COUNTIF(eS91LIST,I150)=1,0,1)</f>
        <v>#REF!</v>
      </c>
    </row>
    <row r="151" spans="1:34" s="4" customFormat="1" ht="24" customHeight="1" x14ac:dyDescent="0.2">
      <c r="A151" s="928"/>
      <c r="B151" s="883"/>
      <c r="C151" s="1038" t="s">
        <v>875</v>
      </c>
      <c r="D151" s="227"/>
      <c r="E151" s="1401"/>
      <c r="F151" s="1391"/>
      <c r="G151" s="1391"/>
      <c r="H151" s="1404"/>
      <c r="I151" s="1380"/>
      <c r="J151" s="1392"/>
      <c r="K151" s="1392"/>
      <c r="L151" s="1392"/>
      <c r="M151" s="1392"/>
      <c r="N151" s="1383"/>
      <c r="O151" s="1392"/>
      <c r="P151" s="1392"/>
      <c r="Q151" s="1398"/>
      <c r="R151" s="1392"/>
      <c r="S151" s="1406"/>
      <c r="T151" s="1376"/>
      <c r="U151" s="394"/>
      <c r="V151" s="394"/>
      <c r="W151" s="677"/>
      <c r="X151" s="678" t="s">
        <v>2762</v>
      </c>
      <c r="Y151" s="678"/>
      <c r="Z151" s="679"/>
      <c r="AA151" s="680"/>
      <c r="AB151" s="681">
        <f>T150</f>
        <v>60026</v>
      </c>
      <c r="AC151" s="679"/>
      <c r="AD151" s="694">
        <f>IF(OR(AB151=0,AB152=0),"NA",AB151/AB152)</f>
        <v>25.696061643835616</v>
      </c>
      <c r="AE151" s="1378" t="s">
        <v>839</v>
      </c>
      <c r="AF151" s="227"/>
      <c r="AH151" s="1390"/>
    </row>
    <row r="152" spans="1:34" s="4" customFormat="1" ht="18" customHeight="1" x14ac:dyDescent="0.2">
      <c r="A152" s="928"/>
      <c r="B152" s="883"/>
      <c r="C152" s="1038"/>
      <c r="D152" s="227"/>
      <c r="E152" s="1401"/>
      <c r="F152" s="1391"/>
      <c r="G152" s="1391"/>
      <c r="H152" s="1404"/>
      <c r="I152" s="1380"/>
      <c r="J152" s="1392"/>
      <c r="K152" s="1392"/>
      <c r="L152" s="1392"/>
      <c r="M152" s="1392"/>
      <c r="N152" s="1383"/>
      <c r="O152" s="1392"/>
      <c r="P152" s="1392"/>
      <c r="Q152" s="1398"/>
      <c r="R152" s="1392"/>
      <c r="S152" s="1406"/>
      <c r="T152" s="1376"/>
      <c r="U152" s="394"/>
      <c r="V152" s="394"/>
      <c r="W152" s="677"/>
      <c r="X152" s="682" t="s">
        <v>1001</v>
      </c>
      <c r="Y152" s="682"/>
      <c r="Z152" s="679"/>
      <c r="AA152" s="680"/>
      <c r="AB152" s="114">
        <v>2336</v>
      </c>
      <c r="AC152" s="679"/>
      <c r="AD152" s="684"/>
      <c r="AE152" s="1378"/>
      <c r="AF152" s="227"/>
      <c r="AH152" s="1390"/>
    </row>
    <row r="153" spans="1:34" s="4" customFormat="1" ht="5.0999999999999996" customHeight="1" x14ac:dyDescent="0.2">
      <c r="A153" s="928"/>
      <c r="B153" s="883"/>
      <c r="C153" s="1038"/>
      <c r="D153" s="227"/>
      <c r="E153" s="696"/>
      <c r="F153" s="685"/>
      <c r="G153" s="670"/>
      <c r="H153" s="670"/>
      <c r="I153" s="1381"/>
      <c r="J153" s="1393"/>
      <c r="K153" s="1393"/>
      <c r="L153" s="1393"/>
      <c r="M153" s="1393"/>
      <c r="N153" s="1384"/>
      <c r="O153" s="1393"/>
      <c r="P153" s="1393"/>
      <c r="Q153" s="1398"/>
      <c r="R153" s="1393"/>
      <c r="S153" s="1406"/>
      <c r="T153" s="1377"/>
      <c r="U153" s="394"/>
      <c r="V153" s="394"/>
      <c r="W153" s="686"/>
      <c r="X153" s="687"/>
      <c r="Y153" s="687"/>
      <c r="Z153" s="688"/>
      <c r="AA153" s="689"/>
      <c r="AB153" s="690"/>
      <c r="AC153" s="688"/>
      <c r="AD153" s="691"/>
      <c r="AE153" s="692"/>
      <c r="AF153" s="227"/>
      <c r="AH153" s="1390"/>
    </row>
    <row r="154" spans="1:34" s="4" customFormat="1" ht="9" customHeight="1" x14ac:dyDescent="0.15">
      <c r="A154" s="928"/>
      <c r="B154" s="883"/>
      <c r="C154" s="1038"/>
      <c r="D154" s="227"/>
      <c r="E154" s="1369" t="s">
        <v>265</v>
      </c>
      <c r="F154" s="685"/>
      <c r="G154" s="670"/>
      <c r="H154" s="670"/>
      <c r="I154" s="1379" t="s">
        <v>164</v>
      </c>
      <c r="J154" s="1372">
        <f t="shared" ref="J154:P154" si="0">SUM(J146:J153)</f>
        <v>11061</v>
      </c>
      <c r="K154" s="1372">
        <f t="shared" si="0"/>
        <v>50520</v>
      </c>
      <c r="L154" s="1372">
        <f t="shared" si="0"/>
        <v>0</v>
      </c>
      <c r="M154" s="1372">
        <f t="shared" si="0"/>
        <v>0</v>
      </c>
      <c r="N154" s="1372">
        <f t="shared" si="0"/>
        <v>0</v>
      </c>
      <c r="O154" s="1372">
        <f t="shared" si="0"/>
        <v>0</v>
      </c>
      <c r="P154" s="1372">
        <f t="shared" si="0"/>
        <v>0</v>
      </c>
      <c r="Q154" s="1371"/>
      <c r="R154" s="1372">
        <f>SUM(R146:R153)</f>
        <v>0</v>
      </c>
      <c r="S154" s="1332"/>
      <c r="T154" s="1375">
        <f>SUM(J154:P157)-SUM(Q154:S157)</f>
        <v>61581</v>
      </c>
      <c r="U154" s="394"/>
      <c r="V154" s="394"/>
      <c r="W154" s="677"/>
      <c r="X154" s="1334"/>
      <c r="Y154" s="1334"/>
      <c r="Z154" s="1335"/>
      <c r="AA154" s="1336"/>
      <c r="AB154" s="1337"/>
      <c r="AC154" s="1335"/>
      <c r="AD154" s="1338"/>
      <c r="AE154" s="1339"/>
      <c r="AF154" s="227"/>
      <c r="AH154" s="1331"/>
    </row>
    <row r="155" spans="1:34" s="4" customFormat="1" ht="27" customHeight="1" x14ac:dyDescent="0.15">
      <c r="A155" s="928"/>
      <c r="B155" s="883"/>
      <c r="C155" s="1313" t="s">
        <v>264</v>
      </c>
      <c r="D155" s="227"/>
      <c r="E155" s="1370"/>
      <c r="F155" s="685"/>
      <c r="G155" s="670"/>
      <c r="H155" s="670"/>
      <c r="I155" s="1380"/>
      <c r="J155" s="1373"/>
      <c r="K155" s="1373"/>
      <c r="L155" s="1373"/>
      <c r="M155" s="1373"/>
      <c r="N155" s="1373"/>
      <c r="O155" s="1373"/>
      <c r="P155" s="1373"/>
      <c r="Q155" s="1371"/>
      <c r="R155" s="1373"/>
      <c r="S155" s="1332"/>
      <c r="T155" s="1376"/>
      <c r="U155" s="394"/>
      <c r="V155" s="394"/>
      <c r="W155" s="677"/>
      <c r="X155" s="678" t="s">
        <v>263</v>
      </c>
      <c r="Y155" s="1334"/>
      <c r="Z155" s="1335"/>
      <c r="AA155" s="1336"/>
      <c r="AB155" s="681">
        <f>T154</f>
        <v>61581</v>
      </c>
      <c r="AC155" s="1335"/>
      <c r="AD155" s="694">
        <f>IF(OR(AB155=0,AB156=0),"NA",AB155/AB156)</f>
        <v>26.361729452054796</v>
      </c>
      <c r="AE155" s="1378" t="s">
        <v>839</v>
      </c>
      <c r="AF155" s="227"/>
      <c r="AH155" s="1331"/>
    </row>
    <row r="156" spans="1:34" s="4" customFormat="1" ht="18" customHeight="1" x14ac:dyDescent="0.15">
      <c r="A156" s="928"/>
      <c r="B156" s="883"/>
      <c r="C156" s="1038"/>
      <c r="D156" s="227"/>
      <c r="E156" s="1370"/>
      <c r="F156" s="685"/>
      <c r="G156" s="670"/>
      <c r="H156" s="670"/>
      <c r="I156" s="1380"/>
      <c r="J156" s="1373"/>
      <c r="K156" s="1373"/>
      <c r="L156" s="1373"/>
      <c r="M156" s="1373"/>
      <c r="N156" s="1373"/>
      <c r="O156" s="1373"/>
      <c r="P156" s="1373"/>
      <c r="Q156" s="1371"/>
      <c r="R156" s="1373"/>
      <c r="S156" s="1332"/>
      <c r="T156" s="1376"/>
      <c r="U156" s="394"/>
      <c r="V156" s="394"/>
      <c r="W156" s="677"/>
      <c r="X156" s="682" t="s">
        <v>1001</v>
      </c>
      <c r="Y156" s="1334"/>
      <c r="Z156" s="1335"/>
      <c r="AA156" s="1336"/>
      <c r="AB156" s="114">
        <v>2336</v>
      </c>
      <c r="AC156" s="1335"/>
      <c r="AD156" s="1338"/>
      <c r="AE156" s="1378"/>
      <c r="AF156" s="227"/>
      <c r="AH156" s="1331"/>
    </row>
    <row r="157" spans="1:34" s="4" customFormat="1" ht="5.0999999999999996" customHeight="1" x14ac:dyDescent="0.15">
      <c r="A157" s="928"/>
      <c r="B157" s="883"/>
      <c r="C157" s="1038"/>
      <c r="D157" s="227"/>
      <c r="E157" s="696"/>
      <c r="F157" s="685"/>
      <c r="G157" s="670"/>
      <c r="H157" s="670"/>
      <c r="I157" s="1381"/>
      <c r="J157" s="1374"/>
      <c r="K157" s="1374"/>
      <c r="L157" s="1374"/>
      <c r="M157" s="1374"/>
      <c r="N157" s="1374"/>
      <c r="O157" s="1374"/>
      <c r="P157" s="1374"/>
      <c r="Q157" s="1371"/>
      <c r="R157" s="1374"/>
      <c r="S157" s="1332"/>
      <c r="T157" s="1377"/>
      <c r="U157" s="394"/>
      <c r="V157" s="394"/>
      <c r="W157" s="677"/>
      <c r="X157" s="1334"/>
      <c r="Y157" s="1334"/>
      <c r="Z157" s="1335"/>
      <c r="AA157" s="1336"/>
      <c r="AB157" s="1337"/>
      <c r="AC157" s="1335"/>
      <c r="AD157" s="1338"/>
      <c r="AE157" s="1339"/>
      <c r="AF157" s="227"/>
      <c r="AH157" s="1331"/>
    </row>
    <row r="158" spans="1:34" s="4" customFormat="1" ht="9" customHeight="1" x14ac:dyDescent="0.2">
      <c r="A158" s="928"/>
      <c r="B158" s="883"/>
      <c r="C158" s="1038"/>
      <c r="D158" s="227"/>
      <c r="E158" s="1400" t="s">
        <v>843</v>
      </c>
      <c r="F158" s="1391"/>
      <c r="G158" s="670"/>
      <c r="H158" s="670"/>
      <c r="I158" s="1379" t="s">
        <v>164</v>
      </c>
      <c r="J158" s="1372">
        <f t="shared" ref="J158:P158" si="1">SUM(J142:J153)</f>
        <v>11061</v>
      </c>
      <c r="K158" s="1372">
        <f t="shared" si="1"/>
        <v>50520</v>
      </c>
      <c r="L158" s="1372">
        <f t="shared" si="1"/>
        <v>0</v>
      </c>
      <c r="M158" s="1372">
        <f>SUM(M142:M153)</f>
        <v>0</v>
      </c>
      <c r="N158" s="1382">
        <f>SUM(N142:N153)</f>
        <v>0</v>
      </c>
      <c r="O158" s="1372">
        <f>SUM(O142:O153)</f>
        <v>0</v>
      </c>
      <c r="P158" s="1372">
        <f t="shared" si="1"/>
        <v>0</v>
      </c>
      <c r="Q158" s="1405"/>
      <c r="R158" s="1372">
        <f>SUM(R142:R153)</f>
        <v>0</v>
      </c>
      <c r="S158" s="1405"/>
      <c r="T158" s="1375">
        <f>SUM(J158:P161)-SUM(Q158:S161)</f>
        <v>61581</v>
      </c>
      <c r="U158" s="394"/>
      <c r="V158" s="394"/>
      <c r="W158" s="671"/>
      <c r="X158" s="672"/>
      <c r="Y158" s="672"/>
      <c r="Z158" s="673"/>
      <c r="AA158" s="674"/>
      <c r="AB158" s="672"/>
      <c r="AC158" s="673"/>
      <c r="AD158" s="675"/>
      <c r="AE158" s="676"/>
      <c r="AF158" s="227"/>
      <c r="AH158" s="1390" t="e">
        <f>IF(COUNTIF(eS91LIST,I158)=1,0,1)</f>
        <v>#REF!</v>
      </c>
    </row>
    <row r="159" spans="1:34" s="4" customFormat="1" ht="30" customHeight="1" x14ac:dyDescent="0.2">
      <c r="A159" s="928"/>
      <c r="B159" s="883"/>
      <c r="C159" s="1038" t="s">
        <v>876</v>
      </c>
      <c r="D159" s="227"/>
      <c r="E159" s="1401"/>
      <c r="F159" s="1391"/>
      <c r="G159" s="1391"/>
      <c r="H159" s="1404"/>
      <c r="I159" s="1380"/>
      <c r="J159" s="1373"/>
      <c r="K159" s="1373"/>
      <c r="L159" s="1373"/>
      <c r="M159" s="1373"/>
      <c r="N159" s="1385"/>
      <c r="O159" s="1373"/>
      <c r="P159" s="1373"/>
      <c r="Q159" s="1406"/>
      <c r="R159" s="1373"/>
      <c r="S159" s="1406"/>
      <c r="T159" s="1376"/>
      <c r="U159" s="394"/>
      <c r="V159" s="394"/>
      <c r="W159" s="677"/>
      <c r="X159" s="678" t="s">
        <v>2136</v>
      </c>
      <c r="Y159" s="678"/>
      <c r="Z159" s="679"/>
      <c r="AA159" s="680"/>
      <c r="AB159" s="681">
        <f>T158</f>
        <v>61581</v>
      </c>
      <c r="AC159" s="679"/>
      <c r="AD159" s="694">
        <f>IF(OR(AB159=0,AB160=0),"NA",AB159/AB160)</f>
        <v>26.361729452054796</v>
      </c>
      <c r="AE159" s="1378" t="s">
        <v>839</v>
      </c>
      <c r="AF159" s="227"/>
      <c r="AH159" s="1390"/>
    </row>
    <row r="160" spans="1:34" s="4" customFormat="1" ht="24.75" customHeight="1" x14ac:dyDescent="0.2">
      <c r="A160" s="928"/>
      <c r="B160" s="883"/>
      <c r="C160" s="1038"/>
      <c r="D160" s="227"/>
      <c r="E160" s="1401"/>
      <c r="F160" s="1391"/>
      <c r="G160" s="1391"/>
      <c r="H160" s="1404"/>
      <c r="I160" s="1380"/>
      <c r="J160" s="1373"/>
      <c r="K160" s="1373"/>
      <c r="L160" s="1373"/>
      <c r="M160" s="1373"/>
      <c r="N160" s="1385"/>
      <c r="O160" s="1373"/>
      <c r="P160" s="1373"/>
      <c r="Q160" s="1406"/>
      <c r="R160" s="1373"/>
      <c r="S160" s="1406"/>
      <c r="T160" s="1376"/>
      <c r="U160" s="394"/>
      <c r="V160" s="394"/>
      <c r="W160" s="677"/>
      <c r="X160" s="682" t="s">
        <v>1001</v>
      </c>
      <c r="Y160" s="682"/>
      <c r="Z160" s="679"/>
      <c r="AA160" s="680"/>
      <c r="AB160" s="114">
        <v>2336</v>
      </c>
      <c r="AC160" s="679"/>
      <c r="AD160" s="684"/>
      <c r="AE160" s="1378"/>
      <c r="AF160" s="227"/>
      <c r="AH160" s="1390"/>
    </row>
    <row r="161" spans="1:34" s="4" customFormat="1" ht="5.0999999999999996" customHeight="1" x14ac:dyDescent="0.2">
      <c r="A161" s="928"/>
      <c r="B161" s="883"/>
      <c r="C161" s="1038"/>
      <c r="D161" s="227"/>
      <c r="E161" s="696"/>
      <c r="F161" s="685"/>
      <c r="G161" s="670"/>
      <c r="H161" s="670"/>
      <c r="I161" s="1381"/>
      <c r="J161" s="1374"/>
      <c r="K161" s="1374"/>
      <c r="L161" s="1374"/>
      <c r="M161" s="1374"/>
      <c r="N161" s="1386"/>
      <c r="O161" s="1374"/>
      <c r="P161" s="1374"/>
      <c r="Q161" s="1407"/>
      <c r="R161" s="1374"/>
      <c r="S161" s="1407"/>
      <c r="T161" s="1377"/>
      <c r="U161" s="394"/>
      <c r="V161" s="394"/>
      <c r="W161" s="686"/>
      <c r="X161" s="687"/>
      <c r="Y161" s="687"/>
      <c r="Z161" s="688"/>
      <c r="AA161" s="689"/>
      <c r="AB161" s="690"/>
      <c r="AC161" s="688"/>
      <c r="AD161" s="691"/>
      <c r="AE161" s="692"/>
      <c r="AF161" s="227"/>
      <c r="AH161" s="1390"/>
    </row>
    <row r="162" spans="1:34" s="4" customFormat="1" ht="9" x14ac:dyDescent="0.2">
      <c r="A162" s="465"/>
      <c r="B162" s="227"/>
      <c r="C162" s="1073"/>
      <c r="D162" s="227"/>
      <c r="E162" s="389"/>
      <c r="F162" s="227"/>
      <c r="G162" s="227"/>
      <c r="H162" s="227"/>
      <c r="I162" s="227"/>
      <c r="J162" s="227"/>
      <c r="K162" s="227"/>
      <c r="L162" s="227"/>
      <c r="M162" s="227"/>
      <c r="N162" s="227"/>
      <c r="O162" s="227"/>
      <c r="P162" s="227"/>
      <c r="Q162" s="227"/>
      <c r="R162" s="227"/>
      <c r="S162" s="227"/>
      <c r="T162" s="227"/>
      <c r="U162" s="227"/>
      <c r="V162" s="227"/>
      <c r="W162" s="227"/>
      <c r="X162" s="227"/>
      <c r="Y162" s="227"/>
      <c r="Z162" s="227"/>
      <c r="AA162" s="227"/>
      <c r="AB162" s="227"/>
      <c r="AC162" s="233"/>
      <c r="AD162" s="233"/>
      <c r="AE162" s="515"/>
      <c r="AF162" s="227"/>
    </row>
    <row r="163" spans="1:34" s="4" customFormat="1" ht="9" x14ac:dyDescent="0.2">
      <c r="A163" s="465"/>
      <c r="B163" s="227"/>
      <c r="C163" s="1073"/>
      <c r="D163" s="227"/>
      <c r="E163" s="389"/>
      <c r="F163" s="227"/>
      <c r="G163" s="227"/>
      <c r="H163" s="227"/>
      <c r="I163" s="227"/>
      <c r="J163" s="227"/>
      <c r="K163" s="227"/>
      <c r="L163" s="227"/>
      <c r="M163" s="227"/>
      <c r="N163" s="227"/>
      <c r="O163" s="227"/>
      <c r="P163" s="227"/>
      <c r="Q163" s="227"/>
      <c r="R163" s="227"/>
      <c r="S163" s="227"/>
      <c r="T163" s="227"/>
      <c r="U163" s="227"/>
      <c r="V163" s="227"/>
      <c r="W163" s="227"/>
      <c r="X163" s="227"/>
      <c r="Y163" s="227"/>
      <c r="Z163" s="227"/>
      <c r="AA163" s="227"/>
      <c r="AB163" s="227"/>
      <c r="AC163" s="233"/>
      <c r="AD163" s="233"/>
      <c r="AE163" s="515"/>
      <c r="AF163" s="227"/>
    </row>
    <row r="164" spans="1:34" s="4" customFormat="1" ht="14.1" customHeight="1" x14ac:dyDescent="0.2">
      <c r="A164" s="928"/>
      <c r="B164" s="883"/>
      <c r="C164" s="1038"/>
      <c r="D164" s="227"/>
      <c r="E164" s="234" t="s">
        <v>2810</v>
      </c>
      <c r="F164" s="670"/>
      <c r="G164" s="670"/>
      <c r="H164" s="670"/>
      <c r="I164" s="227"/>
      <c r="J164" s="394"/>
      <c r="K164" s="394"/>
      <c r="L164" s="394"/>
      <c r="M164" s="394"/>
      <c r="N164" s="394"/>
      <c r="O164" s="394"/>
      <c r="P164" s="394"/>
      <c r="Q164" s="394"/>
      <c r="R164" s="394"/>
      <c r="S164" s="394"/>
      <c r="T164" s="394"/>
      <c r="U164" s="227"/>
      <c r="V164" s="227"/>
      <c r="W164" s="227"/>
      <c r="X164" s="227"/>
      <c r="Y164" s="227"/>
      <c r="Z164" s="227"/>
      <c r="AA164" s="227"/>
      <c r="AB164" s="394"/>
      <c r="AC164" s="233"/>
      <c r="AD164" s="233"/>
      <c r="AE164" s="442"/>
      <c r="AF164" s="227"/>
      <c r="AH164" s="700"/>
    </row>
    <row r="165" spans="1:34" s="4" customFormat="1" ht="9" customHeight="1" x14ac:dyDescent="0.2">
      <c r="A165" s="928"/>
      <c r="B165" s="883"/>
      <c r="C165" s="1038"/>
      <c r="D165" s="227"/>
      <c r="E165" s="1400" t="s">
        <v>844</v>
      </c>
      <c r="F165" s="1391"/>
      <c r="G165" s="670"/>
      <c r="H165" s="670"/>
      <c r="I165" s="1379" t="s">
        <v>164</v>
      </c>
      <c r="J165" s="1372">
        <f>'40'!O68</f>
        <v>26944</v>
      </c>
      <c r="K165" s="1372">
        <f>'40'!Q68</f>
        <v>28752</v>
      </c>
      <c r="L165" s="1372">
        <f>'40'!R68</f>
        <v>0</v>
      </c>
      <c r="M165" s="1372">
        <f>'40'!S68</f>
        <v>0</v>
      </c>
      <c r="N165" s="1382">
        <f>'40'!T68</f>
        <v>0</v>
      </c>
      <c r="O165" s="1372">
        <f>'40'!Y68</f>
        <v>0</v>
      </c>
      <c r="P165" s="1372">
        <f>'40'!Z68</f>
        <v>0</v>
      </c>
      <c r="Q165" s="1402"/>
      <c r="R165" s="1372">
        <f>'12'!T66</f>
        <v>4148</v>
      </c>
      <c r="S165" s="1403"/>
      <c r="T165" s="1375">
        <f>SUM(J165:P168)-SUM(Q165:S168)</f>
        <v>51548</v>
      </c>
      <c r="U165" s="394"/>
      <c r="V165" s="394"/>
      <c r="W165" s="671"/>
      <c r="X165" s="672"/>
      <c r="Y165" s="672"/>
      <c r="Z165" s="673"/>
      <c r="AA165" s="674"/>
      <c r="AB165" s="672"/>
      <c r="AC165" s="673"/>
      <c r="AD165" s="693"/>
      <c r="AE165" s="676"/>
      <c r="AF165" s="227"/>
      <c r="AH165" s="1390" t="e">
        <f>IF(COUNTIF(eS91LIST,I165)=1,0,1)</f>
        <v>#REF!</v>
      </c>
    </row>
    <row r="166" spans="1:34" s="4" customFormat="1" ht="24" customHeight="1" x14ac:dyDescent="0.2">
      <c r="A166" s="928"/>
      <c r="B166" s="883"/>
      <c r="C166" s="1038" t="s">
        <v>877</v>
      </c>
      <c r="D166" s="227"/>
      <c r="E166" s="1401"/>
      <c r="F166" s="1391"/>
      <c r="G166" s="1391"/>
      <c r="H166" s="1391"/>
      <c r="I166" s="1380"/>
      <c r="J166" s="1392"/>
      <c r="K166" s="1392"/>
      <c r="L166" s="1392"/>
      <c r="M166" s="1392"/>
      <c r="N166" s="1383"/>
      <c r="O166" s="1392"/>
      <c r="P166" s="1392"/>
      <c r="Q166" s="1395"/>
      <c r="R166" s="1392"/>
      <c r="S166" s="1398"/>
      <c r="T166" s="1376"/>
      <c r="U166" s="394"/>
      <c r="V166" s="394"/>
      <c r="W166" s="677"/>
      <c r="X166" s="678" t="s">
        <v>2811</v>
      </c>
      <c r="Y166" s="678"/>
      <c r="Z166" s="679"/>
      <c r="AA166" s="680"/>
      <c r="AB166" s="681">
        <f>T165</f>
        <v>51548</v>
      </c>
      <c r="AC166" s="679"/>
      <c r="AD166" s="694">
        <f>IF(OR(AB166=0,AB167=0),"NA",AB166/AB167)</f>
        <v>22.06678082191781</v>
      </c>
      <c r="AE166" s="1378" t="s">
        <v>839</v>
      </c>
      <c r="AF166" s="227"/>
      <c r="AH166" s="1390"/>
    </row>
    <row r="167" spans="1:34" s="4" customFormat="1" ht="21" customHeight="1" x14ac:dyDescent="0.2">
      <c r="A167" s="928"/>
      <c r="B167" s="883"/>
      <c r="C167" s="1038"/>
      <c r="D167" s="227"/>
      <c r="E167" s="1401"/>
      <c r="F167" s="1391"/>
      <c r="G167" s="1391"/>
      <c r="H167" s="1391"/>
      <c r="I167" s="1380"/>
      <c r="J167" s="1392"/>
      <c r="K167" s="1392"/>
      <c r="L167" s="1392"/>
      <c r="M167" s="1392"/>
      <c r="N167" s="1383"/>
      <c r="O167" s="1392"/>
      <c r="P167" s="1392"/>
      <c r="Q167" s="1395"/>
      <c r="R167" s="1392"/>
      <c r="S167" s="1398"/>
      <c r="T167" s="1376"/>
      <c r="U167" s="394"/>
      <c r="V167" s="394"/>
      <c r="W167" s="677"/>
      <c r="X167" s="682" t="s">
        <v>26</v>
      </c>
      <c r="Y167" s="682"/>
      <c r="Z167" s="679"/>
      <c r="AA167" s="680"/>
      <c r="AB167" s="114">
        <v>2336</v>
      </c>
      <c r="AC167" s="679"/>
      <c r="AD167" s="695"/>
      <c r="AE167" s="1378"/>
      <c r="AF167" s="227"/>
      <c r="AH167" s="1390"/>
    </row>
    <row r="168" spans="1:34" s="4" customFormat="1" ht="5.0999999999999996" customHeight="1" x14ac:dyDescent="0.2">
      <c r="A168" s="928"/>
      <c r="B168" s="883"/>
      <c r="C168" s="668"/>
      <c r="D168" s="227"/>
      <c r="E168" s="696"/>
      <c r="F168" s="685"/>
      <c r="G168" s="670"/>
      <c r="H168" s="670"/>
      <c r="I168" s="1381"/>
      <c r="J168" s="1393"/>
      <c r="K168" s="1393"/>
      <c r="L168" s="1393"/>
      <c r="M168" s="1393"/>
      <c r="N168" s="1384"/>
      <c r="O168" s="1393"/>
      <c r="P168" s="1393"/>
      <c r="Q168" s="1395"/>
      <c r="R168" s="1393"/>
      <c r="S168" s="1398"/>
      <c r="T168" s="1377"/>
      <c r="U168" s="394"/>
      <c r="V168" s="394"/>
      <c r="W168" s="686"/>
      <c r="X168" s="687"/>
      <c r="Y168" s="687"/>
      <c r="Z168" s="688"/>
      <c r="AA168" s="689"/>
      <c r="AB168" s="690"/>
      <c r="AC168" s="688"/>
      <c r="AD168" s="697"/>
      <c r="AE168" s="692"/>
      <c r="AF168" s="227"/>
      <c r="AH168" s="1390"/>
    </row>
    <row r="169" spans="1:34" s="4" customFormat="1" ht="9" customHeight="1" x14ac:dyDescent="0.2">
      <c r="A169" s="928"/>
      <c r="B169" s="883"/>
      <c r="C169" s="668"/>
      <c r="D169" s="227"/>
      <c r="E169" s="1400" t="s">
        <v>845</v>
      </c>
      <c r="F169" s="1391"/>
      <c r="G169" s="670"/>
      <c r="H169" s="670"/>
      <c r="I169" s="1379" t="s">
        <v>164</v>
      </c>
      <c r="J169" s="1372">
        <f>'40'!O68</f>
        <v>26944</v>
      </c>
      <c r="K169" s="1372">
        <f>'40'!Q68</f>
        <v>28752</v>
      </c>
      <c r="L169" s="1372">
        <f>'40'!R68</f>
        <v>0</v>
      </c>
      <c r="M169" s="1372">
        <f>'40'!S68</f>
        <v>0</v>
      </c>
      <c r="N169" s="1382">
        <f>'40'!T68</f>
        <v>0</v>
      </c>
      <c r="O169" s="1372">
        <f>'40'!Y68</f>
        <v>0</v>
      </c>
      <c r="P169" s="1372">
        <f>'40'!Z68</f>
        <v>0</v>
      </c>
      <c r="Q169" s="1394"/>
      <c r="R169" s="1372">
        <f>'12'!T66</f>
        <v>4148</v>
      </c>
      <c r="S169" s="1397"/>
      <c r="T169" s="1375">
        <f>SUM(J169:P172)-SUM(Q169:S172)</f>
        <v>51548</v>
      </c>
      <c r="U169" s="394"/>
      <c r="V169" s="394"/>
      <c r="W169" s="671"/>
      <c r="X169" s="672"/>
      <c r="Y169" s="672"/>
      <c r="Z169" s="673"/>
      <c r="AA169" s="674"/>
      <c r="AB169" s="672"/>
      <c r="AC169" s="673"/>
      <c r="AD169" s="693"/>
      <c r="AE169" s="676"/>
      <c r="AF169" s="227"/>
      <c r="AH169" s="1390" t="e">
        <f>IF(COUNTIF(eS91LIST,I169)=1,0,1)</f>
        <v>#REF!</v>
      </c>
    </row>
    <row r="170" spans="1:34" s="4" customFormat="1" ht="24" customHeight="1" x14ac:dyDescent="0.2">
      <c r="A170" s="928"/>
      <c r="B170" s="883"/>
      <c r="C170" s="1038" t="s">
        <v>878</v>
      </c>
      <c r="D170" s="227"/>
      <c r="E170" s="1401"/>
      <c r="F170" s="1391"/>
      <c r="G170" s="1391"/>
      <c r="H170" s="1391"/>
      <c r="I170" s="1380"/>
      <c r="J170" s="1392"/>
      <c r="K170" s="1392"/>
      <c r="L170" s="1392"/>
      <c r="M170" s="1392"/>
      <c r="N170" s="1383"/>
      <c r="O170" s="1392"/>
      <c r="P170" s="1392"/>
      <c r="Q170" s="1395"/>
      <c r="R170" s="1392"/>
      <c r="S170" s="1398"/>
      <c r="T170" s="1376"/>
      <c r="U170" s="394"/>
      <c r="V170" s="394"/>
      <c r="W170" s="677"/>
      <c r="X170" s="678" t="s">
        <v>2811</v>
      </c>
      <c r="Y170" s="678"/>
      <c r="Z170" s="679"/>
      <c r="AA170" s="680"/>
      <c r="AB170" s="681">
        <f>T169</f>
        <v>51548</v>
      </c>
      <c r="AC170" s="679"/>
      <c r="AD170" s="694">
        <f>IF(OR(AB170=0,AB171=0),"NA",AB170/AB171)</f>
        <v>1.46094547103503</v>
      </c>
      <c r="AE170" s="1378" t="s">
        <v>1465</v>
      </c>
      <c r="AF170" s="227"/>
      <c r="AH170" s="1390"/>
    </row>
    <row r="171" spans="1:34" s="4" customFormat="1" ht="24" customHeight="1" x14ac:dyDescent="0.2">
      <c r="A171" s="928"/>
      <c r="B171" s="883"/>
      <c r="C171" s="668"/>
      <c r="D171" s="227"/>
      <c r="E171" s="1401"/>
      <c r="F171" s="1391"/>
      <c r="G171" s="1391"/>
      <c r="H171" s="1391"/>
      <c r="I171" s="1380"/>
      <c r="J171" s="1392"/>
      <c r="K171" s="1392"/>
      <c r="L171" s="1392"/>
      <c r="M171" s="1392"/>
      <c r="N171" s="1383"/>
      <c r="O171" s="1392"/>
      <c r="P171" s="1392"/>
      <c r="Q171" s="1395"/>
      <c r="R171" s="1392"/>
      <c r="S171" s="1398"/>
      <c r="T171" s="1376"/>
      <c r="U171" s="394"/>
      <c r="V171" s="394"/>
      <c r="W171" s="677"/>
      <c r="X171" s="682" t="s">
        <v>27</v>
      </c>
      <c r="Y171" s="682"/>
      <c r="Z171" s="679"/>
      <c r="AA171" s="680"/>
      <c r="AB171" s="114">
        <v>35284</v>
      </c>
      <c r="AC171" s="679"/>
      <c r="AD171" s="695"/>
      <c r="AE171" s="1378"/>
      <c r="AF171" s="227"/>
      <c r="AH171" s="1390"/>
    </row>
    <row r="172" spans="1:34" s="4" customFormat="1" ht="5.0999999999999996" customHeight="1" x14ac:dyDescent="0.2">
      <c r="A172" s="928"/>
      <c r="B172" s="883"/>
      <c r="C172" s="668"/>
      <c r="D172" s="227"/>
      <c r="E172" s="696"/>
      <c r="F172" s="685"/>
      <c r="G172" s="670"/>
      <c r="H172" s="670"/>
      <c r="I172" s="1381"/>
      <c r="J172" s="1393"/>
      <c r="K172" s="1393"/>
      <c r="L172" s="1393"/>
      <c r="M172" s="1393"/>
      <c r="N172" s="1384"/>
      <c r="O172" s="1393"/>
      <c r="P172" s="1393"/>
      <c r="Q172" s="1396"/>
      <c r="R172" s="1393"/>
      <c r="S172" s="1399"/>
      <c r="T172" s="1377"/>
      <c r="U172" s="394"/>
      <c r="V172" s="394"/>
      <c r="W172" s="686"/>
      <c r="X172" s="687"/>
      <c r="Y172" s="687"/>
      <c r="Z172" s="688"/>
      <c r="AA172" s="689"/>
      <c r="AB172" s="690"/>
      <c r="AC172" s="688"/>
      <c r="AD172" s="697"/>
      <c r="AE172" s="692"/>
      <c r="AF172" s="227"/>
      <c r="AH172" s="1390"/>
    </row>
    <row r="173" spans="1:34" s="4" customFormat="1" x14ac:dyDescent="0.2">
      <c r="A173" s="465"/>
      <c r="B173" s="227"/>
      <c r="C173" s="192"/>
      <c r="D173" s="227"/>
      <c r="E173" s="389"/>
      <c r="F173" s="227"/>
      <c r="G173" s="227"/>
      <c r="H173" s="227"/>
      <c r="I173" s="193"/>
      <c r="J173" s="227"/>
      <c r="K173" s="227"/>
      <c r="L173" s="227"/>
      <c r="M173" s="227"/>
      <c r="N173" s="227"/>
      <c r="O173" s="227"/>
      <c r="P173" s="227"/>
      <c r="Q173" s="227"/>
      <c r="R173" s="227"/>
      <c r="S173" s="227"/>
      <c r="T173" s="227"/>
      <c r="U173" s="227"/>
      <c r="V173" s="227"/>
      <c r="W173" s="227"/>
      <c r="X173" s="227"/>
      <c r="Y173" s="227"/>
      <c r="Z173" s="227"/>
      <c r="AA173" s="227"/>
      <c r="AB173" s="227"/>
      <c r="AC173" s="233"/>
      <c r="AD173" s="233"/>
      <c r="AE173" s="515"/>
      <c r="AF173" s="227"/>
    </row>
    <row r="174" spans="1:34" s="4" customFormat="1" ht="9" x14ac:dyDescent="0.2">
      <c r="A174" s="465"/>
      <c r="B174" s="227"/>
      <c r="C174" s="192"/>
      <c r="D174" s="227"/>
      <c r="E174" s="389"/>
      <c r="F174" s="227"/>
      <c r="G174" s="227"/>
      <c r="H174" s="227"/>
      <c r="I174" s="227"/>
      <c r="J174" s="227"/>
      <c r="K174" s="227"/>
      <c r="L174" s="227"/>
      <c r="M174" s="227"/>
      <c r="N174" s="227"/>
      <c r="O174" s="227"/>
      <c r="P174" s="227"/>
      <c r="Q174" s="227"/>
      <c r="R174" s="227"/>
      <c r="S174" s="227"/>
      <c r="T174" s="227"/>
      <c r="U174" s="227"/>
      <c r="V174" s="227"/>
      <c r="W174" s="227"/>
      <c r="X174" s="227"/>
      <c r="Y174" s="227"/>
      <c r="Z174" s="227"/>
      <c r="AA174" s="227"/>
      <c r="AB174" s="227"/>
      <c r="AC174" s="233"/>
      <c r="AD174" s="233"/>
      <c r="AE174" s="515"/>
      <c r="AF174" s="227"/>
    </row>
    <row r="175" spans="1:34" s="14" customFormat="1" ht="9" x14ac:dyDescent="0.2">
      <c r="A175" s="703"/>
      <c r="C175" s="59"/>
      <c r="AC175" s="704"/>
      <c r="AD175" s="704"/>
      <c r="AE175" s="705"/>
    </row>
    <row r="176" spans="1:34" hidden="1" x14ac:dyDescent="0.2"/>
    <row r="177" hidden="1" x14ac:dyDescent="0.2"/>
    <row r="178" hidden="1" x14ac:dyDescent="0.2"/>
    <row r="179" hidden="1" x14ac:dyDescent="0.2"/>
    <row r="180" hidden="1" x14ac:dyDescent="0.2"/>
    <row r="181" hidden="1" x14ac:dyDescent="0.2"/>
    <row r="182" hidden="1" x14ac:dyDescent="0.2"/>
    <row r="183" hidden="1" x14ac:dyDescent="0.2"/>
    <row r="184" hidden="1" x14ac:dyDescent="0.2"/>
    <row r="185" hidden="1" x14ac:dyDescent="0.2"/>
    <row r="186" hidden="1" x14ac:dyDescent="0.2"/>
    <row r="187" hidden="1" x14ac:dyDescent="0.2"/>
    <row r="188" hidden="1" x14ac:dyDescent="0.2"/>
    <row r="189" hidden="1" x14ac:dyDescent="0.2"/>
    <row r="190" hidden="1" x14ac:dyDescent="0.2"/>
    <row r="191" hidden="1" x14ac:dyDescent="0.2"/>
    <row r="192" hidden="1" x14ac:dyDescent="0.2"/>
    <row r="193" hidden="1" x14ac:dyDescent="0.2"/>
    <row r="194" hidden="1" x14ac:dyDescent="0.2"/>
    <row r="195" hidden="1" x14ac:dyDescent="0.2"/>
    <row r="196" hidden="1" x14ac:dyDescent="0.2"/>
    <row r="197" hidden="1" x14ac:dyDescent="0.2"/>
    <row r="198" hidden="1" x14ac:dyDescent="0.2"/>
    <row r="199" hidden="1" x14ac:dyDescent="0.2"/>
    <row r="200" hidden="1" x14ac:dyDescent="0.2"/>
    <row r="201" hidden="1" x14ac:dyDescent="0.2"/>
    <row r="202" hidden="1" x14ac:dyDescent="0.2"/>
    <row r="203" hidden="1" x14ac:dyDescent="0.2"/>
    <row r="204" hidden="1" x14ac:dyDescent="0.2"/>
    <row r="205" hidden="1" x14ac:dyDescent="0.2"/>
    <row r="206" hidden="1" x14ac:dyDescent="0.2"/>
    <row r="207" hidden="1" x14ac:dyDescent="0.2"/>
    <row r="208" hidden="1" x14ac:dyDescent="0.2"/>
    <row r="209" hidden="1" x14ac:dyDescent="0.2"/>
    <row r="210" hidden="1" x14ac:dyDescent="0.2"/>
    <row r="211" hidden="1" x14ac:dyDescent="0.2"/>
    <row r="212" hidden="1" x14ac:dyDescent="0.2"/>
    <row r="213" hidden="1" x14ac:dyDescent="0.2"/>
    <row r="214" hidden="1" x14ac:dyDescent="0.2"/>
    <row r="215" hidden="1" x14ac:dyDescent="0.2"/>
    <row r="216" hidden="1" x14ac:dyDescent="0.2"/>
    <row r="217" hidden="1" x14ac:dyDescent="0.2"/>
    <row r="218" hidden="1" x14ac:dyDescent="0.2"/>
    <row r="219" hidden="1" x14ac:dyDescent="0.2"/>
    <row r="220" hidden="1" x14ac:dyDescent="0.2"/>
    <row r="221" hidden="1" x14ac:dyDescent="0.2"/>
    <row r="222" hidden="1" x14ac:dyDescent="0.2"/>
  </sheetData>
  <sheetProtection password="CD67" sheet="1" objects="1" scenarios="1"/>
  <mergeCells count="463">
    <mergeCell ref="N102:N105"/>
    <mergeCell ref="N106:N109"/>
    <mergeCell ref="AH121:AH124"/>
    <mergeCell ref="AH125:AH128"/>
    <mergeCell ref="AE125:AE128"/>
    <mergeCell ref="T110:T113"/>
    <mergeCell ref="AE111:AE112"/>
    <mergeCell ref="AE117:AE120"/>
    <mergeCell ref="AE121:AE124"/>
    <mergeCell ref="T125:T128"/>
    <mergeCell ref="AH90:AH93"/>
    <mergeCell ref="AH129:AH132"/>
    <mergeCell ref="AH102:AH105"/>
    <mergeCell ref="AH106:AH109"/>
    <mergeCell ref="AH110:AH113"/>
    <mergeCell ref="AH117:AH120"/>
    <mergeCell ref="AH52:AH55"/>
    <mergeCell ref="AH64:AH67"/>
    <mergeCell ref="AH71:AH74"/>
    <mergeCell ref="AH75:AH78"/>
    <mergeCell ref="AH79:AH82"/>
    <mergeCell ref="AH86:AH89"/>
    <mergeCell ref="P129:P132"/>
    <mergeCell ref="P102:P105"/>
    <mergeCell ref="P106:P109"/>
    <mergeCell ref="P110:P113"/>
    <mergeCell ref="P117:P120"/>
    <mergeCell ref="AH26:AH29"/>
    <mergeCell ref="AH33:AH36"/>
    <mergeCell ref="AH37:AH40"/>
    <mergeCell ref="AH44:AH47"/>
    <mergeCell ref="AH48:AH51"/>
    <mergeCell ref="AE91:AE92"/>
    <mergeCell ref="P33:P36"/>
    <mergeCell ref="P37:P40"/>
    <mergeCell ref="P44:P47"/>
    <mergeCell ref="P48:P51"/>
    <mergeCell ref="P52:P55"/>
    <mergeCell ref="P64:P67"/>
    <mergeCell ref="P71:P74"/>
    <mergeCell ref="P86:P89"/>
    <mergeCell ref="P90:P93"/>
    <mergeCell ref="M90:M93"/>
    <mergeCell ref="O90:O93"/>
    <mergeCell ref="R86:R89"/>
    <mergeCell ref="G91:G92"/>
    <mergeCell ref="H91:H92"/>
    <mergeCell ref="G87:G88"/>
    <mergeCell ref="H87:H88"/>
    <mergeCell ref="M86:M89"/>
    <mergeCell ref="O86:O89"/>
    <mergeCell ref="I86:I89"/>
    <mergeCell ref="F106:F108"/>
    <mergeCell ref="F125:F127"/>
    <mergeCell ref="F90:F92"/>
    <mergeCell ref="I90:I93"/>
    <mergeCell ref="J90:J93"/>
    <mergeCell ref="K90:K93"/>
    <mergeCell ref="M117:M120"/>
    <mergeCell ref="L117:L120"/>
    <mergeCell ref="E125:E127"/>
    <mergeCell ref="E129:E131"/>
    <mergeCell ref="E86:E88"/>
    <mergeCell ref="F86:F88"/>
    <mergeCell ref="E106:E108"/>
    <mergeCell ref="E110:E112"/>
    <mergeCell ref="E117:E119"/>
    <mergeCell ref="E121:E123"/>
    <mergeCell ref="E79:E81"/>
    <mergeCell ref="E102:E104"/>
    <mergeCell ref="T121:T124"/>
    <mergeCell ref="L106:L109"/>
    <mergeCell ref="M106:M109"/>
    <mergeCell ref="O106:O109"/>
    <mergeCell ref="O117:O120"/>
    <mergeCell ref="M121:M124"/>
    <mergeCell ref="R110:R113"/>
    <mergeCell ref="T106:T109"/>
    <mergeCell ref="E26:E28"/>
    <mergeCell ref="E33:E35"/>
    <mergeCell ref="E37:E39"/>
    <mergeCell ref="E44:E46"/>
    <mergeCell ref="E71:E73"/>
    <mergeCell ref="E75:E77"/>
    <mergeCell ref="O110:O113"/>
    <mergeCell ref="I110:I113"/>
    <mergeCell ref="J110:J113"/>
    <mergeCell ref="K110:K113"/>
    <mergeCell ref="L110:L113"/>
    <mergeCell ref="J106:J109"/>
    <mergeCell ref="K106:K109"/>
    <mergeCell ref="AE87:AE88"/>
    <mergeCell ref="L90:L93"/>
    <mergeCell ref="E48:E50"/>
    <mergeCell ref="E52:E54"/>
    <mergeCell ref="E64:E66"/>
    <mergeCell ref="E90:E92"/>
    <mergeCell ref="J86:J89"/>
    <mergeCell ref="K86:K89"/>
    <mergeCell ref="L86:L89"/>
    <mergeCell ref="N86:N89"/>
    <mergeCell ref="AE76:AE77"/>
    <mergeCell ref="L79:L82"/>
    <mergeCell ref="M79:M82"/>
    <mergeCell ref="O79:O82"/>
    <mergeCell ref="L75:L78"/>
    <mergeCell ref="M75:M78"/>
    <mergeCell ref="O75:O78"/>
    <mergeCell ref="S79:S82"/>
    <mergeCell ref="F75:F77"/>
    <mergeCell ref="I75:I78"/>
    <mergeCell ref="O102:O105"/>
    <mergeCell ref="AE80:AE81"/>
    <mergeCell ref="F79:F81"/>
    <mergeCell ref="I79:I82"/>
    <mergeCell ref="J79:J82"/>
    <mergeCell ref="K79:K82"/>
    <mergeCell ref="G80:G81"/>
    <mergeCell ref="H80:H81"/>
    <mergeCell ref="M48:M51"/>
    <mergeCell ref="M52:M55"/>
    <mergeCell ref="O52:O55"/>
    <mergeCell ref="G76:G77"/>
    <mergeCell ref="H76:H77"/>
    <mergeCell ref="I64:I67"/>
    <mergeCell ref="M64:M67"/>
    <mergeCell ref="J75:J78"/>
    <mergeCell ref="K75:K78"/>
    <mergeCell ref="P79:P82"/>
    <mergeCell ref="R75:R78"/>
    <mergeCell ref="P75:P78"/>
    <mergeCell ref="R52:R55"/>
    <mergeCell ref="S110:S113"/>
    <mergeCell ref="S90:S93"/>
    <mergeCell ref="S125:S128"/>
    <mergeCell ref="S106:S109"/>
    <mergeCell ref="S86:S89"/>
    <mergeCell ref="Q86:Q89"/>
    <mergeCell ref="R125:R128"/>
    <mergeCell ref="R102:R105"/>
    <mergeCell ref="R117:R120"/>
    <mergeCell ref="Q110:Q113"/>
    <mergeCell ref="Q125:Q128"/>
    <mergeCell ref="Q90:Q93"/>
    <mergeCell ref="T71:T74"/>
    <mergeCell ref="S52:S55"/>
    <mergeCell ref="S64:S67"/>
    <mergeCell ref="R90:R93"/>
    <mergeCell ref="Q79:Q82"/>
    <mergeCell ref="R79:R82"/>
    <mergeCell ref="T37:T40"/>
    <mergeCell ref="T48:T51"/>
    <mergeCell ref="S26:S29"/>
    <mergeCell ref="S33:S36"/>
    <mergeCell ref="S37:S40"/>
    <mergeCell ref="R44:R47"/>
    <mergeCell ref="R48:R51"/>
    <mergeCell ref="S44:S47"/>
    <mergeCell ref="R26:R29"/>
    <mergeCell ref="S48:S51"/>
    <mergeCell ref="I26:I29"/>
    <mergeCell ref="I33:I36"/>
    <mergeCell ref="Q33:Q36"/>
    <mergeCell ref="O26:O29"/>
    <mergeCell ref="J26:J29"/>
    <mergeCell ref="K26:K29"/>
    <mergeCell ref="L26:L29"/>
    <mergeCell ref="M26:M29"/>
    <mergeCell ref="N26:N29"/>
    <mergeCell ref="P26:P29"/>
    <mergeCell ref="T129:T132"/>
    <mergeCell ref="Q129:Q132"/>
    <mergeCell ref="Q64:Q67"/>
    <mergeCell ref="R64:R67"/>
    <mergeCell ref="Q75:Q78"/>
    <mergeCell ref="T102:T105"/>
    <mergeCell ref="T75:T78"/>
    <mergeCell ref="T79:T82"/>
    <mergeCell ref="T90:T93"/>
    <mergeCell ref="R129:R132"/>
    <mergeCell ref="S129:S132"/>
    <mergeCell ref="I129:I132"/>
    <mergeCell ref="J129:J132"/>
    <mergeCell ref="K129:K132"/>
    <mergeCell ref="Q26:Q29"/>
    <mergeCell ref="Q37:Q40"/>
    <mergeCell ref="Q44:Q47"/>
    <mergeCell ref="Q48:Q51"/>
    <mergeCell ref="O44:O47"/>
    <mergeCell ref="O48:O51"/>
    <mergeCell ref="L121:L124"/>
    <mergeCell ref="H126:H127"/>
    <mergeCell ref="I125:I128"/>
    <mergeCell ref="L129:L132"/>
    <mergeCell ref="M129:M132"/>
    <mergeCell ref="O129:O132"/>
    <mergeCell ref="H118:H119"/>
    <mergeCell ref="I117:I120"/>
    <mergeCell ref="K117:K120"/>
    <mergeCell ref="J117:J120"/>
    <mergeCell ref="J125:J128"/>
    <mergeCell ref="K125:K128"/>
    <mergeCell ref="F129:F131"/>
    <mergeCell ref="F121:F123"/>
    <mergeCell ref="J121:J124"/>
    <mergeCell ref="K121:K124"/>
    <mergeCell ref="G122:G123"/>
    <mergeCell ref="H122:H123"/>
    <mergeCell ref="H130:H131"/>
    <mergeCell ref="I121:I124"/>
    <mergeCell ref="G126:G127"/>
    <mergeCell ref="G130:G131"/>
    <mergeCell ref="L125:L128"/>
    <mergeCell ref="M125:M128"/>
    <mergeCell ref="AE103:AE104"/>
    <mergeCell ref="Q102:Q105"/>
    <mergeCell ref="Q117:Q120"/>
    <mergeCell ref="S102:S105"/>
    <mergeCell ref="S117:S120"/>
    <mergeCell ref="AE107:AE108"/>
    <mergeCell ref="Q106:Q109"/>
    <mergeCell ref="T117:T120"/>
    <mergeCell ref="F102:F104"/>
    <mergeCell ref="O121:O124"/>
    <mergeCell ref="S121:S124"/>
    <mergeCell ref="Q121:Q124"/>
    <mergeCell ref="R121:R124"/>
    <mergeCell ref="G107:G108"/>
    <mergeCell ref="H107:H108"/>
    <mergeCell ref="R106:R109"/>
    <mergeCell ref="F110:F112"/>
    <mergeCell ref="F117:F119"/>
    <mergeCell ref="G118:G119"/>
    <mergeCell ref="J102:J105"/>
    <mergeCell ref="G103:G104"/>
    <mergeCell ref="M102:M105"/>
    <mergeCell ref="G111:G112"/>
    <mergeCell ref="H111:H112"/>
    <mergeCell ref="M110:M113"/>
    <mergeCell ref="I106:I109"/>
    <mergeCell ref="H103:H104"/>
    <mergeCell ref="I102:I105"/>
    <mergeCell ref="K102:K105"/>
    <mergeCell ref="L102:L105"/>
    <mergeCell ref="AE72:AE73"/>
    <mergeCell ref="H72:H73"/>
    <mergeCell ref="I71:I74"/>
    <mergeCell ref="O71:O74"/>
    <mergeCell ref="S71:S74"/>
    <mergeCell ref="T86:T89"/>
    <mergeCell ref="R71:R74"/>
    <mergeCell ref="S75:S78"/>
    <mergeCell ref="F71:F73"/>
    <mergeCell ref="Q71:Q74"/>
    <mergeCell ref="J71:J74"/>
    <mergeCell ref="G72:G73"/>
    <mergeCell ref="K71:K74"/>
    <mergeCell ref="L71:L74"/>
    <mergeCell ref="M71:M74"/>
    <mergeCell ref="N71:N74"/>
    <mergeCell ref="F64:F66"/>
    <mergeCell ref="J64:J67"/>
    <mergeCell ref="K64:K67"/>
    <mergeCell ref="L64:L67"/>
    <mergeCell ref="G65:G66"/>
    <mergeCell ref="AE65:AE66"/>
    <mergeCell ref="H65:H66"/>
    <mergeCell ref="O64:O67"/>
    <mergeCell ref="T64:T67"/>
    <mergeCell ref="F52:F54"/>
    <mergeCell ref="J52:J55"/>
    <mergeCell ref="K52:K55"/>
    <mergeCell ref="L52:L55"/>
    <mergeCell ref="G53:G54"/>
    <mergeCell ref="AE53:AE54"/>
    <mergeCell ref="H53:H54"/>
    <mergeCell ref="I52:I55"/>
    <mergeCell ref="Q52:Q55"/>
    <mergeCell ref="T52:T55"/>
    <mergeCell ref="F48:F50"/>
    <mergeCell ref="L48:L51"/>
    <mergeCell ref="K48:K51"/>
    <mergeCell ref="J48:J51"/>
    <mergeCell ref="G49:G50"/>
    <mergeCell ref="H49:H50"/>
    <mergeCell ref="I48:I51"/>
    <mergeCell ref="G45:G46"/>
    <mergeCell ref="AE45:AE46"/>
    <mergeCell ref="H45:H46"/>
    <mergeCell ref="F44:F46"/>
    <mergeCell ref="J44:J47"/>
    <mergeCell ref="K44:K47"/>
    <mergeCell ref="L44:L47"/>
    <mergeCell ref="M44:M47"/>
    <mergeCell ref="I44:I47"/>
    <mergeCell ref="T44:T47"/>
    <mergeCell ref="G38:G39"/>
    <mergeCell ref="AE38:AE39"/>
    <mergeCell ref="F37:F39"/>
    <mergeCell ref="J37:J40"/>
    <mergeCell ref="K37:K40"/>
    <mergeCell ref="L37:L40"/>
    <mergeCell ref="M37:M40"/>
    <mergeCell ref="O37:O40"/>
    <mergeCell ref="R37:R40"/>
    <mergeCell ref="I37:I40"/>
    <mergeCell ref="AE34:AE35"/>
    <mergeCell ref="F33:F35"/>
    <mergeCell ref="J33:J36"/>
    <mergeCell ref="K33:K36"/>
    <mergeCell ref="L33:L36"/>
    <mergeCell ref="M33:M36"/>
    <mergeCell ref="O33:O36"/>
    <mergeCell ref="R33:R36"/>
    <mergeCell ref="N33:N36"/>
    <mergeCell ref="T33:T36"/>
    <mergeCell ref="G27:G28"/>
    <mergeCell ref="F26:F28"/>
    <mergeCell ref="AE129:AE132"/>
    <mergeCell ref="H27:H28"/>
    <mergeCell ref="H34:H35"/>
    <mergeCell ref="H38:H39"/>
    <mergeCell ref="AE27:AE28"/>
    <mergeCell ref="T26:T29"/>
    <mergeCell ref="AE49:AE50"/>
    <mergeCell ref="G34:G35"/>
    <mergeCell ref="L142:L145"/>
    <mergeCell ref="M142:M145"/>
    <mergeCell ref="O142:O145"/>
    <mergeCell ref="E142:E144"/>
    <mergeCell ref="F142:F144"/>
    <mergeCell ref="I142:I145"/>
    <mergeCell ref="J142:J145"/>
    <mergeCell ref="T142:T145"/>
    <mergeCell ref="AH142:AH145"/>
    <mergeCell ref="G143:G144"/>
    <mergeCell ref="H143:H144"/>
    <mergeCell ref="AE143:AE144"/>
    <mergeCell ref="P142:P145"/>
    <mergeCell ref="Q142:Q145"/>
    <mergeCell ref="R142:R145"/>
    <mergeCell ref="S142:S145"/>
    <mergeCell ref="K142:K145"/>
    <mergeCell ref="S146:S149"/>
    <mergeCell ref="K146:K149"/>
    <mergeCell ref="L146:L149"/>
    <mergeCell ref="E146:E148"/>
    <mergeCell ref="F146:F148"/>
    <mergeCell ref="I146:I149"/>
    <mergeCell ref="J146:J149"/>
    <mergeCell ref="T146:T149"/>
    <mergeCell ref="M146:M149"/>
    <mergeCell ref="O146:O149"/>
    <mergeCell ref="AH146:AH149"/>
    <mergeCell ref="G147:G148"/>
    <mergeCell ref="H147:H148"/>
    <mergeCell ref="AE147:AE148"/>
    <mergeCell ref="P146:P149"/>
    <mergeCell ref="Q146:Q149"/>
    <mergeCell ref="R146:R149"/>
    <mergeCell ref="E150:E152"/>
    <mergeCell ref="F150:F152"/>
    <mergeCell ref="I150:I153"/>
    <mergeCell ref="J150:J153"/>
    <mergeCell ref="M150:M153"/>
    <mergeCell ref="O150:O153"/>
    <mergeCell ref="AH150:AH153"/>
    <mergeCell ref="G151:G152"/>
    <mergeCell ref="H151:H152"/>
    <mergeCell ref="AE151:AE152"/>
    <mergeCell ref="Q150:Q153"/>
    <mergeCell ref="R150:R153"/>
    <mergeCell ref="S150:S153"/>
    <mergeCell ref="T150:T153"/>
    <mergeCell ref="K150:K153"/>
    <mergeCell ref="L150:L153"/>
    <mergeCell ref="L158:L161"/>
    <mergeCell ref="M158:M161"/>
    <mergeCell ref="O158:O161"/>
    <mergeCell ref="E158:E160"/>
    <mergeCell ref="F158:F160"/>
    <mergeCell ref="I158:I161"/>
    <mergeCell ref="J158:J161"/>
    <mergeCell ref="T158:T161"/>
    <mergeCell ref="AH158:AH161"/>
    <mergeCell ref="G159:G160"/>
    <mergeCell ref="H159:H160"/>
    <mergeCell ref="AE159:AE160"/>
    <mergeCell ref="P158:P161"/>
    <mergeCell ref="Q158:Q161"/>
    <mergeCell ref="R158:R161"/>
    <mergeCell ref="S158:S161"/>
    <mergeCell ref="K158:K161"/>
    <mergeCell ref="L165:L168"/>
    <mergeCell ref="M165:M168"/>
    <mergeCell ref="O165:O168"/>
    <mergeCell ref="E165:E167"/>
    <mergeCell ref="F165:F167"/>
    <mergeCell ref="I165:I168"/>
    <mergeCell ref="J165:J168"/>
    <mergeCell ref="T165:T168"/>
    <mergeCell ref="AH165:AH168"/>
    <mergeCell ref="G166:G167"/>
    <mergeCell ref="H166:H167"/>
    <mergeCell ref="AE166:AE167"/>
    <mergeCell ref="P165:P168"/>
    <mergeCell ref="Q165:Q168"/>
    <mergeCell ref="R165:R168"/>
    <mergeCell ref="S165:S168"/>
    <mergeCell ref="K165:K168"/>
    <mergeCell ref="L169:L172"/>
    <mergeCell ref="M169:M172"/>
    <mergeCell ref="O169:O172"/>
    <mergeCell ref="E169:E171"/>
    <mergeCell ref="F169:F171"/>
    <mergeCell ref="I169:I172"/>
    <mergeCell ref="J169:J172"/>
    <mergeCell ref="T169:T172"/>
    <mergeCell ref="AH169:AH172"/>
    <mergeCell ref="G170:G171"/>
    <mergeCell ref="H170:H171"/>
    <mergeCell ref="AE170:AE171"/>
    <mergeCell ref="P169:P172"/>
    <mergeCell ref="Q169:Q172"/>
    <mergeCell ref="R169:R172"/>
    <mergeCell ref="S169:S172"/>
    <mergeCell ref="K169:K172"/>
    <mergeCell ref="N37:N40"/>
    <mergeCell ref="N79:N82"/>
    <mergeCell ref="N110:N113"/>
    <mergeCell ref="N117:N120"/>
    <mergeCell ref="N44:N47"/>
    <mergeCell ref="N48:N51"/>
    <mergeCell ref="N52:N55"/>
    <mergeCell ref="N64:N67"/>
    <mergeCell ref="N75:N78"/>
    <mergeCell ref="N90:N93"/>
    <mergeCell ref="N169:N172"/>
    <mergeCell ref="N165:N168"/>
    <mergeCell ref="N158:N161"/>
    <mergeCell ref="N150:N153"/>
    <mergeCell ref="N146:N149"/>
    <mergeCell ref="N142:N145"/>
    <mergeCell ref="N154:N157"/>
    <mergeCell ref="O154:O157"/>
    <mergeCell ref="P154:P157"/>
    <mergeCell ref="N121:N124"/>
    <mergeCell ref="N125:N128"/>
    <mergeCell ref="N129:N132"/>
    <mergeCell ref="P150:P153"/>
    <mergeCell ref="O125:O128"/>
    <mergeCell ref="P121:P124"/>
    <mergeCell ref="P125:P128"/>
    <mergeCell ref="E154:E156"/>
    <mergeCell ref="Q154:Q157"/>
    <mergeCell ref="R154:R157"/>
    <mergeCell ref="T154:T157"/>
    <mergeCell ref="AE155:AE156"/>
    <mergeCell ref="I154:I157"/>
    <mergeCell ref="J154:J157"/>
    <mergeCell ref="K154:K157"/>
    <mergeCell ref="L154:L157"/>
    <mergeCell ref="M154:M157"/>
  </mergeCells>
  <phoneticPr fontId="9" type="noConversion"/>
  <conditionalFormatting sqref="AB156 AB160 AB152 AB148 AB167 AB171 AB144">
    <cfRule type="expression" dxfId="6" priority="1" stopIfTrue="1">
      <formula>AE142="Not Applicable"</formula>
    </cfRule>
  </conditionalFormatting>
  <conditionalFormatting sqref="AB123 AB127 AB131">
    <cfRule type="expression" dxfId="5" priority="2" stopIfTrue="1">
      <formula>"="</formula>
    </cfRule>
  </conditionalFormatting>
  <dataValidations count="5">
    <dataValidation type="list" allowBlank="1" showInputMessage="1" showErrorMessage="1" sqref="I26:I29 I33:I40 I44:I55 I64:I67 I71:I82 I102:I113 I117:I132 I86:I93 I165:I172 I142:I161">
      <formula1>eS91LIST</formula1>
    </dataValidation>
    <dataValidation type="list" allowBlank="1" showInputMessage="1" showErrorMessage="1" sqref="AE117:AE132">
      <formula1>eS91UNITS</formula1>
    </dataValidation>
    <dataValidation type="whole" operator="lessThan" allowBlank="1" showInputMessage="1" showErrorMessage="1" errorTitle="Enter Whole Numbers" error="Please enter amounts as Whole numbers only.  Numbers with Decimals are not permitted." sqref="Q33:Q40 Q121:Q128 R44:R55 R64:R67 J44:P55 R71:R78 R86:R93 R102:R109 AB46 AB73 AB66 AB54 AB50 AB39 J102:P109 J64:P67 J71:P78 J86:P93">
      <formula1>999999999999999</formula1>
    </dataValidation>
    <dataValidation type="decimal" operator="lessThan" allowBlank="1" showInputMessage="1" showErrorMessage="1" errorTitle="Enter Number" error="Please enter Numeric amounts.  Text is not permitted." sqref="AB131 AB127 AB123 AB119 AB112 AB108 AB104 AB92 AB88 AB81 AB77 AB167 AB171 AB144 AB148 AB152 AB160 AB156">
      <formula1>999999999999999</formula1>
    </dataValidation>
    <dataValidation operator="lessThan" allowBlank="1" showInputMessage="1" showErrorMessage="1" errorTitle="Enter Numbers" error="Please enter Decimal amounts.  Text is not permitted." sqref="AB35"/>
  </dataValidations>
  <pageMargins left="0.5" right="0" top="0.43307086614173201" bottom="0" header="0.43307086614173201" footer="0"/>
  <pageSetup paperSize="17" scale="95" fitToHeight="0" orientation="landscape" r:id="rId1"/>
  <headerFooter alignWithMargins="0"/>
  <rowBreaks count="3" manualBreakCount="3">
    <brk id="56" min="1" max="30" man="1"/>
    <brk id="94" min="1" max="30" man="1"/>
    <brk id="134" min="1" max="30" man="1"/>
  </rowBreak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fitToPage="1"/>
  </sheetPr>
  <dimension ref="A1:IV329"/>
  <sheetViews>
    <sheetView showGridLines="0" zoomScaleNormal="100" workbookViewId="0">
      <pane ySplit="9" topLeftCell="A228" activePane="bottomLeft" state="frozen"/>
      <selection pane="bottomLeft" activeCell="T239" sqref="T239"/>
    </sheetView>
  </sheetViews>
  <sheetFormatPr defaultColWidth="0" defaultRowHeight="12.75" zeroHeight="1" x14ac:dyDescent="0.2"/>
  <cols>
    <col min="1" max="1" width="1.7109375" style="641" customWidth="1"/>
    <col min="2" max="2" width="0.85546875" style="20" customWidth="1"/>
    <col min="3" max="3" width="4.7109375" style="59" customWidth="1"/>
    <col min="4" max="4" width="0.85546875" style="20" customWidth="1"/>
    <col min="5" max="5" width="32.7109375" style="20" customWidth="1"/>
    <col min="6" max="10" width="8.7109375" style="20" hidden="1" customWidth="1"/>
    <col min="11" max="11" width="1.7109375" style="20" customWidth="1"/>
    <col min="12" max="12" width="0.85546875" style="20" customWidth="1"/>
    <col min="13" max="13" width="38.7109375" style="20" customWidth="1"/>
    <col min="14" max="14" width="38.7109375" style="20" hidden="1" customWidth="1"/>
    <col min="15" max="16" width="0.85546875" style="20" customWidth="1"/>
    <col min="17" max="17" width="12.28515625" style="60" customWidth="1"/>
    <col min="18" max="18" width="0.85546875" style="60" customWidth="1"/>
    <col min="19" max="19" width="0.85546875" style="60" hidden="1" customWidth="1"/>
    <col min="20" max="20" width="13.140625" style="60" customWidth="1"/>
    <col min="21" max="21" width="25.7109375" style="61" customWidth="1"/>
    <col min="22" max="22" width="0.85546875" style="20" customWidth="1"/>
    <col min="23" max="23" width="2.7109375" style="20" customWidth="1"/>
    <col min="24" max="16384" width="0" style="20" hidden="1"/>
  </cols>
  <sheetData>
    <row r="1" spans="1:22" s="162" customFormat="1" ht="9.9499999999999993" customHeight="1" x14ac:dyDescent="0.2">
      <c r="A1" s="798"/>
      <c r="B1" s="201"/>
      <c r="C1" s="796" t="e">
        <f>IF(LANGUAGE="English","Province of Ontario  -  Ministry of Municipal Affairs","Province de l'Ontario  -  Ministère des Affaires municipales")</f>
        <v>#REF!</v>
      </c>
      <c r="D1" s="201"/>
      <c r="F1" s="203" t="s">
        <v>2419</v>
      </c>
      <c r="G1" s="203" t="s">
        <v>2419</v>
      </c>
      <c r="H1" s="162" t="s">
        <v>1188</v>
      </c>
      <c r="I1" s="203" t="s">
        <v>2419</v>
      </c>
      <c r="J1" s="203" t="s">
        <v>2419</v>
      </c>
      <c r="K1" s="203"/>
      <c r="L1" s="203"/>
      <c r="M1" s="203"/>
      <c r="N1" s="203" t="s">
        <v>1188</v>
      </c>
      <c r="O1" s="203"/>
      <c r="P1" s="203"/>
      <c r="Q1" s="203"/>
      <c r="R1" s="203"/>
      <c r="S1" s="203" t="s">
        <v>1188</v>
      </c>
      <c r="T1" s="203"/>
      <c r="U1" s="1092">
        <f ca="1">NOW()</f>
        <v>42893.551110185188</v>
      </c>
      <c r="V1" s="203"/>
    </row>
    <row r="2" spans="1:22" s="792" customFormat="1" ht="6" customHeight="1" x14ac:dyDescent="0.2">
      <c r="B2" s="829"/>
      <c r="C2" s="830" t="e">
        <f>#REF!</f>
        <v>#REF!</v>
      </c>
      <c r="D2" s="831"/>
      <c r="E2" s="829"/>
      <c r="F2" s="832"/>
      <c r="G2" s="831"/>
      <c r="H2" s="829"/>
      <c r="I2" s="832"/>
      <c r="J2" s="831"/>
      <c r="K2" s="831"/>
      <c r="L2" s="829"/>
      <c r="M2" s="829"/>
      <c r="N2" s="829"/>
      <c r="O2" s="829"/>
      <c r="P2" s="829"/>
      <c r="Q2" s="829"/>
      <c r="R2" s="829"/>
      <c r="S2" s="829"/>
      <c r="T2" s="829"/>
      <c r="U2" s="847"/>
      <c r="V2" s="829"/>
    </row>
    <row r="3" spans="1:22" s="792" customFormat="1" ht="17.100000000000001" customHeight="1" x14ac:dyDescent="0.2">
      <c r="B3" s="829"/>
      <c r="C3" s="834" t="e">
        <f>"FIR"&amp;#REF!&amp;":   "&amp;#REF!</f>
        <v>#REF!</v>
      </c>
      <c r="D3" s="831"/>
      <c r="E3" s="829"/>
      <c r="F3" s="832"/>
      <c r="G3" s="831"/>
      <c r="H3" s="829"/>
      <c r="I3" s="832"/>
      <c r="J3" s="831"/>
      <c r="K3" s="831"/>
      <c r="L3" s="829"/>
      <c r="M3" s="829"/>
      <c r="N3" s="829"/>
      <c r="O3" s="829"/>
      <c r="P3" s="829"/>
      <c r="Q3" s="829"/>
      <c r="R3" s="829"/>
      <c r="S3" s="829"/>
      <c r="T3" s="829"/>
      <c r="U3" s="835" t="s">
        <v>932</v>
      </c>
      <c r="V3" s="829"/>
    </row>
    <row r="4" spans="1:22" s="792" customFormat="1" ht="15" customHeight="1" x14ac:dyDescent="0.2">
      <c r="B4" s="836"/>
      <c r="C4" s="837" t="e">
        <f>"Asmt Code:   "&amp;#REF!</f>
        <v>#REF!</v>
      </c>
      <c r="D4" s="831"/>
      <c r="E4" s="829"/>
      <c r="F4" s="832"/>
      <c r="G4" s="836"/>
      <c r="H4" s="829"/>
      <c r="I4" s="832"/>
      <c r="J4" s="836"/>
      <c r="K4" s="831"/>
      <c r="L4" s="832"/>
      <c r="M4" s="832"/>
      <c r="N4" s="832"/>
      <c r="O4" s="832"/>
      <c r="P4" s="832"/>
      <c r="Q4" s="832"/>
      <c r="R4" s="832"/>
      <c r="S4" s="832"/>
      <c r="T4" s="832"/>
      <c r="U4" s="838" t="s">
        <v>2214</v>
      </c>
      <c r="V4" s="831"/>
    </row>
    <row r="5" spans="1:22" s="792" customFormat="1" ht="11.1" customHeight="1" x14ac:dyDescent="0.2">
      <c r="B5" s="829"/>
      <c r="C5" s="839" t="e">
        <f>"MAH Code:   "&amp;#REF!</f>
        <v>#REF!</v>
      </c>
      <c r="D5" s="829"/>
      <c r="E5" s="829"/>
      <c r="F5" s="829"/>
      <c r="G5" s="840"/>
      <c r="H5" s="829"/>
      <c r="I5" s="829"/>
      <c r="J5" s="829"/>
      <c r="K5" s="829"/>
      <c r="L5" s="832"/>
      <c r="M5" s="832"/>
      <c r="N5" s="832"/>
      <c r="O5" s="832"/>
      <c r="P5" s="832"/>
      <c r="Q5" s="832"/>
      <c r="R5" s="832"/>
      <c r="S5" s="832"/>
      <c r="T5" s="832"/>
      <c r="U5" s="842" t="e">
        <f>"for the year ended December 31, "&amp;#REF!</f>
        <v>#REF!</v>
      </c>
      <c r="V5" s="831"/>
    </row>
    <row r="6" spans="1:22" s="792" customFormat="1" ht="17.100000000000001" hidden="1" customHeight="1" x14ac:dyDescent="0.2">
      <c r="B6" s="829"/>
      <c r="C6" s="834" t="e">
        <f>"RIF"&amp;#REF!&amp;":   "&amp;#REF!</f>
        <v>#REF!</v>
      </c>
      <c r="D6" s="831"/>
      <c r="E6" s="829"/>
      <c r="F6" s="832"/>
      <c r="G6" s="843"/>
      <c r="H6" s="829"/>
      <c r="I6" s="832"/>
      <c r="J6" s="836"/>
      <c r="K6" s="831"/>
      <c r="L6" s="829"/>
      <c r="M6" s="829"/>
      <c r="N6" s="829"/>
      <c r="O6" s="829"/>
      <c r="P6" s="829"/>
      <c r="Q6" s="829"/>
      <c r="R6" s="829"/>
      <c r="S6" s="829"/>
      <c r="T6" s="829"/>
      <c r="U6" s="835" t="s">
        <v>933</v>
      </c>
      <c r="V6" s="829"/>
    </row>
    <row r="7" spans="1:22" s="792" customFormat="1" ht="15" hidden="1" customHeight="1" x14ac:dyDescent="0.2">
      <c r="B7" s="836"/>
      <c r="C7" s="837" t="e">
        <f>"Code mun.   "&amp;#REF!</f>
        <v>#REF!</v>
      </c>
      <c r="D7" s="831"/>
      <c r="E7" s="829"/>
      <c r="F7" s="832"/>
      <c r="G7" s="843"/>
      <c r="H7" s="829"/>
      <c r="I7" s="832"/>
      <c r="J7" s="836"/>
      <c r="K7" s="831"/>
      <c r="L7" s="832"/>
      <c r="M7" s="832"/>
      <c r="N7" s="832"/>
      <c r="O7" s="832"/>
      <c r="P7" s="832"/>
      <c r="Q7" s="832"/>
      <c r="R7" s="832"/>
      <c r="S7" s="832"/>
      <c r="T7" s="832"/>
      <c r="U7" s="838" t="s">
        <v>2418</v>
      </c>
      <c r="V7" s="831"/>
    </row>
    <row r="8" spans="1:22" s="792" customFormat="1" ht="11.1" hidden="1" customHeight="1" x14ac:dyDescent="0.2">
      <c r="B8" s="829"/>
      <c r="C8" s="839" t="e">
        <f>"AML   "&amp;#REF!</f>
        <v>#REF!</v>
      </c>
      <c r="D8" s="829"/>
      <c r="E8" s="829"/>
      <c r="F8" s="829"/>
      <c r="G8" s="840"/>
      <c r="H8" s="829"/>
      <c r="I8" s="829"/>
      <c r="J8" s="829"/>
      <c r="K8" s="829"/>
      <c r="L8" s="832"/>
      <c r="M8" s="832"/>
      <c r="N8" s="832"/>
      <c r="O8" s="832"/>
      <c r="P8" s="832"/>
      <c r="Q8" s="832"/>
      <c r="R8" s="832"/>
      <c r="S8" s="832"/>
      <c r="T8" s="832"/>
      <c r="U8" s="842" t="e">
        <f>"pour l'exercice terminé le 31 décembre "&amp;#REF!</f>
        <v>#REF!</v>
      </c>
      <c r="V8" s="831"/>
    </row>
    <row r="9" spans="1:22" s="792" customFormat="1" ht="3.95" customHeight="1" x14ac:dyDescent="0.2">
      <c r="B9" s="831"/>
      <c r="C9" s="836"/>
      <c r="D9" s="829"/>
      <c r="E9" s="829"/>
      <c r="F9" s="829"/>
      <c r="G9" s="829"/>
      <c r="H9" s="829"/>
      <c r="I9" s="829"/>
      <c r="J9" s="829"/>
      <c r="K9" s="829"/>
      <c r="L9" s="844"/>
      <c r="M9" s="832"/>
      <c r="N9" s="832"/>
      <c r="O9" s="832"/>
      <c r="P9" s="832"/>
      <c r="Q9" s="832"/>
      <c r="R9" s="832"/>
      <c r="S9" s="832"/>
      <c r="T9" s="832"/>
      <c r="U9" s="832"/>
      <c r="V9" s="832"/>
    </row>
    <row r="10" spans="1:22" s="4" customFormat="1" ht="5.0999999999999996" customHeight="1" x14ac:dyDescent="0.2">
      <c r="A10" s="465"/>
      <c r="B10" s="394"/>
      <c r="C10" s="646"/>
      <c r="D10" s="394"/>
      <c r="E10" s="394"/>
      <c r="F10" s="394"/>
      <c r="G10" s="394"/>
      <c r="H10" s="394"/>
      <c r="I10" s="394"/>
      <c r="J10" s="394"/>
      <c r="K10" s="394"/>
      <c r="L10" s="394"/>
      <c r="M10" s="394"/>
      <c r="N10" s="394"/>
      <c r="O10" s="394"/>
      <c r="P10" s="394"/>
      <c r="Q10" s="394"/>
      <c r="R10" s="394"/>
      <c r="S10" s="394"/>
      <c r="T10" s="394"/>
      <c r="U10" s="443"/>
      <c r="V10" s="394"/>
    </row>
    <row r="11" spans="1:22" s="4" customFormat="1" ht="9" x14ac:dyDescent="0.2">
      <c r="A11" s="465"/>
      <c r="B11" s="394"/>
      <c r="C11" s="668"/>
      <c r="D11" s="394"/>
      <c r="E11" s="707" t="s">
        <v>937</v>
      </c>
      <c r="F11" s="394"/>
      <c r="G11" s="394"/>
      <c r="H11" s="394"/>
      <c r="I11" s="394"/>
      <c r="J11" s="394"/>
      <c r="K11" s="394"/>
      <c r="L11" s="394"/>
      <c r="M11" s="394"/>
      <c r="N11" s="394"/>
      <c r="O11" s="394"/>
      <c r="P11" s="394"/>
      <c r="Q11" s="394"/>
      <c r="R11" s="394"/>
      <c r="S11" s="394"/>
      <c r="T11" s="394"/>
      <c r="U11" s="443"/>
      <c r="V11" s="394"/>
    </row>
    <row r="12" spans="1:22" s="4" customFormat="1" ht="6" customHeight="1" x14ac:dyDescent="0.2">
      <c r="A12" s="465"/>
      <c r="B12" s="394"/>
      <c r="C12" s="668"/>
      <c r="D12" s="394"/>
      <c r="E12" s="394"/>
      <c r="F12" s="394"/>
      <c r="G12" s="394"/>
      <c r="H12" s="394"/>
      <c r="I12" s="394"/>
      <c r="J12" s="394"/>
      <c r="K12" s="394"/>
      <c r="L12" s="394"/>
      <c r="M12" s="394"/>
      <c r="N12" s="394"/>
      <c r="O12" s="394"/>
      <c r="P12" s="394"/>
      <c r="Q12" s="394"/>
      <c r="R12" s="394"/>
      <c r="S12" s="394"/>
      <c r="T12" s="394"/>
      <c r="U12" s="708"/>
      <c r="V12" s="394"/>
    </row>
    <row r="13" spans="1:22" s="4" customFormat="1" ht="18" x14ac:dyDescent="0.2">
      <c r="A13" s="465"/>
      <c r="B13" s="394"/>
      <c r="C13" s="668"/>
      <c r="D13" s="394"/>
      <c r="E13" s="394"/>
      <c r="F13" s="394"/>
      <c r="G13" s="394"/>
      <c r="H13" s="394"/>
      <c r="I13" s="394"/>
      <c r="J13" s="394"/>
      <c r="K13" s="394"/>
      <c r="L13" s="709"/>
      <c r="M13" s="710" t="s">
        <v>346</v>
      </c>
      <c r="N13" s="710"/>
      <c r="O13" s="711"/>
      <c r="P13" s="712"/>
      <c r="Q13" s="710" t="s">
        <v>2229</v>
      </c>
      <c r="R13" s="711"/>
      <c r="S13" s="711"/>
      <c r="T13" s="710" t="s">
        <v>934</v>
      </c>
      <c r="U13" s="702" t="s">
        <v>744</v>
      </c>
      <c r="V13" s="394"/>
    </row>
    <row r="14" spans="1:22" s="4" customFormat="1" ht="9" x14ac:dyDescent="0.2">
      <c r="A14" s="465"/>
      <c r="B14" s="394"/>
      <c r="C14" s="668"/>
      <c r="D14" s="394"/>
      <c r="E14" s="707" t="s">
        <v>2390</v>
      </c>
      <c r="F14" s="394"/>
      <c r="G14" s="394"/>
      <c r="H14" s="394"/>
      <c r="I14" s="394"/>
      <c r="J14" s="394"/>
      <c r="K14" s="394"/>
      <c r="L14" s="65"/>
      <c r="M14" s="66" t="s">
        <v>935</v>
      </c>
      <c r="N14" s="66"/>
      <c r="O14" s="67"/>
      <c r="P14" s="68"/>
      <c r="Q14" s="66" t="s">
        <v>936</v>
      </c>
      <c r="R14" s="67"/>
      <c r="S14" s="67"/>
      <c r="T14" s="66">
        <v>7</v>
      </c>
      <c r="U14" s="69">
        <v>8</v>
      </c>
      <c r="V14" s="394"/>
    </row>
    <row r="15" spans="1:22" s="4" customFormat="1" ht="9" hidden="1" x14ac:dyDescent="0.2">
      <c r="A15" s="465" t="s">
        <v>1188</v>
      </c>
      <c r="B15" s="394"/>
      <c r="C15" s="668"/>
      <c r="D15" s="394"/>
      <c r="E15" s="394"/>
      <c r="F15" s="394"/>
      <c r="G15" s="394"/>
      <c r="H15" s="394"/>
      <c r="I15" s="394"/>
      <c r="J15" s="394"/>
      <c r="K15" s="394"/>
      <c r="L15" s="71"/>
      <c r="M15" s="72"/>
      <c r="N15" s="72"/>
      <c r="O15" s="73"/>
      <c r="P15" s="74"/>
      <c r="Q15" s="72"/>
      <c r="R15" s="73"/>
      <c r="S15" s="73"/>
      <c r="T15" s="72"/>
      <c r="U15" s="75"/>
      <c r="V15" s="394"/>
    </row>
    <row r="16" spans="1:22" s="4" customFormat="1" ht="9" hidden="1" x14ac:dyDescent="0.2">
      <c r="A16" s="465" t="s">
        <v>1188</v>
      </c>
      <c r="B16" s="394"/>
      <c r="C16" s="668"/>
      <c r="D16" s="394"/>
      <c r="E16" s="394"/>
      <c r="F16" s="394"/>
      <c r="G16" s="394"/>
      <c r="H16" s="394"/>
      <c r="I16" s="394"/>
      <c r="J16" s="394"/>
      <c r="K16" s="394"/>
      <c r="L16" s="65"/>
      <c r="M16" s="66" t="s">
        <v>879</v>
      </c>
      <c r="N16" s="66"/>
      <c r="O16" s="67"/>
      <c r="P16" s="68"/>
      <c r="Q16" s="66" t="s">
        <v>277</v>
      </c>
      <c r="R16" s="67"/>
      <c r="S16" s="67"/>
      <c r="T16" s="66">
        <v>7</v>
      </c>
      <c r="U16" s="69">
        <v>8</v>
      </c>
      <c r="V16" s="394"/>
    </row>
    <row r="17" spans="1:22" s="4" customFormat="1" ht="6" customHeight="1" x14ac:dyDescent="0.2">
      <c r="A17" s="465"/>
      <c r="B17" s="394"/>
      <c r="C17" s="668"/>
      <c r="D17" s="394"/>
      <c r="E17" s="713"/>
      <c r="F17" s="394"/>
      <c r="G17" s="394"/>
      <c r="H17" s="394"/>
      <c r="I17" s="394"/>
      <c r="J17" s="394"/>
      <c r="K17" s="394"/>
      <c r="L17" s="671"/>
      <c r="M17" s="672"/>
      <c r="N17" s="672"/>
      <c r="O17" s="673"/>
      <c r="P17" s="674"/>
      <c r="Q17" s="672"/>
      <c r="R17" s="673"/>
      <c r="S17" s="673"/>
      <c r="T17" s="675"/>
      <c r="U17" s="676"/>
      <c r="V17" s="394"/>
    </row>
    <row r="18" spans="1:22" s="4" customFormat="1" ht="18" customHeight="1" x14ac:dyDescent="0.2">
      <c r="A18" s="465"/>
      <c r="B18" s="394"/>
      <c r="C18" s="668" t="s">
        <v>721</v>
      </c>
      <c r="D18" s="394"/>
      <c r="E18" s="1445" t="s">
        <v>2073</v>
      </c>
      <c r="F18" s="1450"/>
      <c r="G18" s="1450"/>
      <c r="H18" s="1450"/>
      <c r="I18" s="1450"/>
      <c r="J18" s="394"/>
      <c r="K18" s="394"/>
      <c r="L18" s="677"/>
      <c r="M18" s="678" t="s">
        <v>2729</v>
      </c>
      <c r="N18" s="678"/>
      <c r="O18" s="679"/>
      <c r="P18" s="680"/>
      <c r="Q18" s="714">
        <v>15</v>
      </c>
      <c r="R18" s="679"/>
      <c r="S18" s="679"/>
      <c r="T18" s="1037">
        <f>IF(OR(Q18="",Q19=0),"NA",Q18/Q19)</f>
        <v>6.4212328767123292</v>
      </c>
      <c r="U18" s="1378" t="s">
        <v>1466</v>
      </c>
      <c r="V18" s="394"/>
    </row>
    <row r="19" spans="1:22" s="4" customFormat="1" ht="18" customHeight="1" x14ac:dyDescent="0.2">
      <c r="A19" s="465"/>
      <c r="B19" s="394"/>
      <c r="C19" s="668"/>
      <c r="D19" s="394"/>
      <c r="E19" s="1446"/>
      <c r="F19" s="1391"/>
      <c r="G19" s="1391"/>
      <c r="H19" s="1391"/>
      <c r="I19" s="1391"/>
      <c r="J19" s="394"/>
      <c r="K19" s="394"/>
      <c r="L19" s="677"/>
      <c r="M19" s="682" t="s">
        <v>2613</v>
      </c>
      <c r="N19" s="682"/>
      <c r="O19" s="679"/>
      <c r="P19" s="680"/>
      <c r="Q19" s="716">
        <f>'02'!$J$83/1000</f>
        <v>2.3359999999999999</v>
      </c>
      <c r="R19" s="679"/>
      <c r="S19" s="679"/>
      <c r="T19" s="684"/>
      <c r="U19" s="1378"/>
      <c r="V19" s="394"/>
    </row>
    <row r="20" spans="1:22" s="4" customFormat="1" ht="6" customHeight="1" x14ac:dyDescent="0.2">
      <c r="A20" s="465"/>
      <c r="B20" s="394"/>
      <c r="C20" s="668"/>
      <c r="D20" s="394"/>
      <c r="E20" s="696"/>
      <c r="F20" s="685"/>
      <c r="G20" s="685"/>
      <c r="H20" s="685"/>
      <c r="I20" s="685"/>
      <c r="J20" s="394"/>
      <c r="K20" s="394"/>
      <c r="L20" s="686"/>
      <c r="M20" s="687"/>
      <c r="N20" s="687"/>
      <c r="O20" s="688"/>
      <c r="P20" s="689"/>
      <c r="Q20" s="690"/>
      <c r="R20" s="688"/>
      <c r="S20" s="688"/>
      <c r="T20" s="691"/>
      <c r="U20" s="692"/>
      <c r="V20" s="394"/>
    </row>
    <row r="21" spans="1:22" s="4" customFormat="1" ht="6" customHeight="1" x14ac:dyDescent="0.2">
      <c r="A21" s="465"/>
      <c r="B21" s="394"/>
      <c r="C21" s="668"/>
      <c r="D21" s="394"/>
      <c r="E21" s="696"/>
      <c r="F21" s="685"/>
      <c r="G21" s="685"/>
      <c r="H21" s="685"/>
      <c r="I21" s="685"/>
      <c r="J21" s="394"/>
      <c r="K21" s="394"/>
      <c r="L21" s="394"/>
      <c r="M21" s="649"/>
      <c r="N21" s="649"/>
      <c r="O21" s="394"/>
      <c r="P21" s="649"/>
      <c r="Q21" s="394"/>
      <c r="R21" s="394"/>
      <c r="S21" s="394"/>
      <c r="T21" s="650"/>
      <c r="U21" s="717"/>
      <c r="V21" s="394"/>
    </row>
    <row r="22" spans="1:22" s="4" customFormat="1" ht="6" customHeight="1" x14ac:dyDescent="0.2">
      <c r="A22" s="465"/>
      <c r="B22" s="394"/>
      <c r="C22" s="668"/>
      <c r="D22" s="394"/>
      <c r="E22" s="696"/>
      <c r="F22" s="685"/>
      <c r="G22" s="685"/>
      <c r="H22" s="685"/>
      <c r="I22" s="685"/>
      <c r="J22" s="394"/>
      <c r="K22" s="394"/>
      <c r="L22" s="671"/>
      <c r="M22" s="672"/>
      <c r="N22" s="672"/>
      <c r="O22" s="673"/>
      <c r="P22" s="674"/>
      <c r="Q22" s="672"/>
      <c r="R22" s="673"/>
      <c r="S22" s="673"/>
      <c r="T22" s="675"/>
      <c r="U22" s="676"/>
      <c r="V22" s="394"/>
    </row>
    <row r="23" spans="1:22" s="4" customFormat="1" ht="18" customHeight="1" x14ac:dyDescent="0.2">
      <c r="A23" s="465"/>
      <c r="B23" s="394"/>
      <c r="C23" s="668" t="s">
        <v>2730</v>
      </c>
      <c r="D23" s="394"/>
      <c r="E23" s="1445" t="s">
        <v>1194</v>
      </c>
      <c r="F23" s="1450"/>
      <c r="G23" s="1450"/>
      <c r="H23" s="1450"/>
      <c r="I23" s="1450"/>
      <c r="J23" s="394"/>
      <c r="K23" s="394"/>
      <c r="L23" s="677"/>
      <c r="M23" s="678" t="s">
        <v>2731</v>
      </c>
      <c r="N23" s="678"/>
      <c r="O23" s="679"/>
      <c r="P23" s="680"/>
      <c r="Q23" s="714">
        <v>41</v>
      </c>
      <c r="R23" s="679"/>
      <c r="S23" s="679"/>
      <c r="T23" s="1037">
        <f>IF(OR(Q23="",Q24=0),"NA",Q23/Q24)</f>
        <v>17.551369863013701</v>
      </c>
      <c r="U23" s="1378" t="s">
        <v>1467</v>
      </c>
      <c r="V23" s="394"/>
    </row>
    <row r="24" spans="1:22" s="4" customFormat="1" ht="18" customHeight="1" x14ac:dyDescent="0.2">
      <c r="A24" s="465"/>
      <c r="B24" s="394"/>
      <c r="C24" s="668"/>
      <c r="D24" s="394"/>
      <c r="E24" s="1457"/>
      <c r="F24" s="1391"/>
      <c r="G24" s="1391"/>
      <c r="H24" s="1391"/>
      <c r="I24" s="1391"/>
      <c r="J24" s="394"/>
      <c r="K24" s="394"/>
      <c r="L24" s="677"/>
      <c r="M24" s="682" t="s">
        <v>2613</v>
      </c>
      <c r="N24" s="682"/>
      <c r="O24" s="679"/>
      <c r="P24" s="680"/>
      <c r="Q24" s="716">
        <f>'02'!$J$83/1000</f>
        <v>2.3359999999999999</v>
      </c>
      <c r="R24" s="679"/>
      <c r="S24" s="679"/>
      <c r="T24" s="684"/>
      <c r="U24" s="1378"/>
      <c r="V24" s="394"/>
    </row>
    <row r="25" spans="1:22" s="4" customFormat="1" ht="6" customHeight="1" x14ac:dyDescent="0.2">
      <c r="A25" s="465"/>
      <c r="B25" s="394"/>
      <c r="C25" s="668"/>
      <c r="D25" s="394"/>
      <c r="E25" s="696"/>
      <c r="F25" s="685"/>
      <c r="G25" s="685"/>
      <c r="H25" s="685"/>
      <c r="I25" s="685"/>
      <c r="J25" s="394"/>
      <c r="K25" s="394"/>
      <c r="L25" s="686"/>
      <c r="M25" s="687"/>
      <c r="N25" s="687"/>
      <c r="O25" s="688"/>
      <c r="P25" s="689"/>
      <c r="Q25" s="690"/>
      <c r="R25" s="688"/>
      <c r="S25" s="688"/>
      <c r="T25" s="691"/>
      <c r="U25" s="692"/>
      <c r="V25" s="394"/>
    </row>
    <row r="26" spans="1:22" s="4" customFormat="1" ht="6" customHeight="1" x14ac:dyDescent="0.2">
      <c r="A26" s="465"/>
      <c r="B26" s="394"/>
      <c r="C26" s="668"/>
      <c r="D26" s="394"/>
      <c r="E26" s="696"/>
      <c r="F26" s="685"/>
      <c r="G26" s="685"/>
      <c r="H26" s="685"/>
      <c r="I26" s="685"/>
      <c r="J26" s="394"/>
      <c r="K26" s="394"/>
      <c r="L26" s="394"/>
      <c r="M26" s="649"/>
      <c r="N26" s="649"/>
      <c r="O26" s="394"/>
      <c r="P26" s="649"/>
      <c r="Q26" s="394"/>
      <c r="R26" s="394"/>
      <c r="S26" s="394"/>
      <c r="T26" s="650"/>
      <c r="U26" s="717"/>
      <c r="V26" s="394"/>
    </row>
    <row r="27" spans="1:22" s="4" customFormat="1" ht="6" customHeight="1" x14ac:dyDescent="0.2">
      <c r="A27" s="465"/>
      <c r="B27" s="394"/>
      <c r="C27" s="668"/>
      <c r="D27" s="394"/>
      <c r="E27" s="696"/>
      <c r="F27" s="685"/>
      <c r="G27" s="685"/>
      <c r="H27" s="685"/>
      <c r="I27" s="685"/>
      <c r="J27" s="394"/>
      <c r="K27" s="394"/>
      <c r="L27" s="671"/>
      <c r="M27" s="672"/>
      <c r="N27" s="672"/>
      <c r="O27" s="673"/>
      <c r="P27" s="674"/>
      <c r="Q27" s="672"/>
      <c r="R27" s="673"/>
      <c r="S27" s="673"/>
      <c r="T27" s="675"/>
      <c r="U27" s="676"/>
      <c r="V27" s="394"/>
    </row>
    <row r="28" spans="1:22" s="4" customFormat="1" ht="21" customHeight="1" x14ac:dyDescent="0.2">
      <c r="A28" s="465"/>
      <c r="B28" s="394"/>
      <c r="C28" s="668" t="s">
        <v>55</v>
      </c>
      <c r="D28" s="394"/>
      <c r="E28" s="1445" t="s">
        <v>1282</v>
      </c>
      <c r="F28" s="1450"/>
      <c r="G28" s="1450"/>
      <c r="H28" s="1450"/>
      <c r="I28" s="1450"/>
      <c r="J28" s="394"/>
      <c r="K28" s="394"/>
      <c r="L28" s="677"/>
      <c r="M28" s="678" t="s">
        <v>679</v>
      </c>
      <c r="N28" s="678"/>
      <c r="O28" s="679"/>
      <c r="P28" s="680"/>
      <c r="Q28" s="714">
        <v>58</v>
      </c>
      <c r="R28" s="679"/>
      <c r="S28" s="679"/>
      <c r="T28" s="1037">
        <f>IF(OR(Q28="",Q29=0),"NA",Q28/Q29)</f>
        <v>24.828767123287673</v>
      </c>
      <c r="U28" s="1378" t="s">
        <v>1468</v>
      </c>
      <c r="V28" s="394"/>
    </row>
    <row r="29" spans="1:22" s="4" customFormat="1" ht="21" customHeight="1" x14ac:dyDescent="0.2">
      <c r="A29" s="465"/>
      <c r="B29" s="394"/>
      <c r="C29" s="668"/>
      <c r="D29" s="394"/>
      <c r="E29" s="1457"/>
      <c r="F29" s="1391"/>
      <c r="G29" s="1391"/>
      <c r="H29" s="1391"/>
      <c r="I29" s="1391"/>
      <c r="J29" s="394"/>
      <c r="K29" s="394"/>
      <c r="L29" s="677"/>
      <c r="M29" s="682" t="s">
        <v>2613</v>
      </c>
      <c r="N29" s="682"/>
      <c r="O29" s="679"/>
      <c r="P29" s="680"/>
      <c r="Q29" s="716">
        <f>'02'!$J$83/1000</f>
        <v>2.3359999999999999</v>
      </c>
      <c r="R29" s="679"/>
      <c r="S29" s="679"/>
      <c r="T29" s="684"/>
      <c r="U29" s="1378"/>
      <c r="V29" s="394"/>
    </row>
    <row r="30" spans="1:22" s="4" customFormat="1" ht="6" customHeight="1" x14ac:dyDescent="0.2">
      <c r="A30" s="465"/>
      <c r="B30" s="394"/>
      <c r="C30" s="668"/>
      <c r="D30" s="394"/>
      <c r="E30" s="696"/>
      <c r="F30" s="685"/>
      <c r="G30" s="685"/>
      <c r="H30" s="685"/>
      <c r="I30" s="685"/>
      <c r="J30" s="394"/>
      <c r="K30" s="394"/>
      <c r="L30" s="686"/>
      <c r="M30" s="687"/>
      <c r="N30" s="687"/>
      <c r="O30" s="688"/>
      <c r="P30" s="689"/>
      <c r="Q30" s="690"/>
      <c r="R30" s="688"/>
      <c r="S30" s="688"/>
      <c r="T30" s="691"/>
      <c r="U30" s="692"/>
      <c r="V30" s="394"/>
    </row>
    <row r="31" spans="1:22" s="4" customFormat="1" ht="6" customHeight="1" x14ac:dyDescent="0.2">
      <c r="A31" s="465"/>
      <c r="B31" s="394"/>
      <c r="C31" s="668"/>
      <c r="D31" s="394"/>
      <c r="E31" s="696"/>
      <c r="F31" s="685"/>
      <c r="G31" s="685"/>
      <c r="H31" s="685"/>
      <c r="I31" s="685"/>
      <c r="J31" s="394"/>
      <c r="K31" s="394"/>
      <c r="L31" s="394"/>
      <c r="M31" s="649"/>
      <c r="N31" s="649"/>
      <c r="O31" s="394"/>
      <c r="P31" s="649"/>
      <c r="Q31" s="394"/>
      <c r="R31" s="394"/>
      <c r="S31" s="394"/>
      <c r="T31" s="650"/>
      <c r="U31" s="717"/>
      <c r="V31" s="394"/>
    </row>
    <row r="32" spans="1:22" s="4" customFormat="1" ht="6" customHeight="1" x14ac:dyDescent="0.2">
      <c r="A32" s="465"/>
      <c r="B32" s="394"/>
      <c r="C32" s="668"/>
      <c r="D32" s="394"/>
      <c r="E32" s="696"/>
      <c r="F32" s="685"/>
      <c r="G32" s="685"/>
      <c r="H32" s="685"/>
      <c r="I32" s="685"/>
      <c r="J32" s="394"/>
      <c r="K32" s="394"/>
      <c r="L32" s="671"/>
      <c r="M32" s="672"/>
      <c r="N32" s="672"/>
      <c r="O32" s="673"/>
      <c r="P32" s="674"/>
      <c r="Q32" s="672"/>
      <c r="R32" s="673"/>
      <c r="S32" s="673"/>
      <c r="T32" s="675"/>
      <c r="U32" s="676"/>
      <c r="V32" s="394"/>
    </row>
    <row r="33" spans="1:22" s="4" customFormat="1" ht="24" customHeight="1" x14ac:dyDescent="0.2">
      <c r="A33" s="465"/>
      <c r="B33" s="394"/>
      <c r="C33" s="668" t="s">
        <v>2679</v>
      </c>
      <c r="D33" s="394"/>
      <c r="E33" s="1445" t="s">
        <v>2428</v>
      </c>
      <c r="F33" s="1450"/>
      <c r="G33" s="1450"/>
      <c r="H33" s="1450"/>
      <c r="I33" s="1450"/>
      <c r="J33" s="394"/>
      <c r="K33" s="394"/>
      <c r="L33" s="677"/>
      <c r="M33" s="678" t="s">
        <v>680</v>
      </c>
      <c r="N33" s="678"/>
      <c r="O33" s="679"/>
      <c r="P33" s="680"/>
      <c r="Q33" s="681">
        <f>SUM(Q18,Q23,Q28)</f>
        <v>114</v>
      </c>
      <c r="R33" s="679"/>
      <c r="S33" s="679"/>
      <c r="T33" s="1037">
        <f>IF(Q33=0,"NA",Q33/Q34)</f>
        <v>48.801369863013704</v>
      </c>
      <c r="U33" s="1378" t="s">
        <v>1469</v>
      </c>
      <c r="V33" s="394"/>
    </row>
    <row r="34" spans="1:22" s="4" customFormat="1" ht="21" customHeight="1" x14ac:dyDescent="0.2">
      <c r="A34" s="465"/>
      <c r="B34" s="394"/>
      <c r="C34" s="668"/>
      <c r="D34" s="394"/>
      <c r="E34" s="1446"/>
      <c r="F34" s="1391"/>
      <c r="G34" s="1391"/>
      <c r="H34" s="1391"/>
      <c r="I34" s="1391"/>
      <c r="J34" s="394"/>
      <c r="K34" s="394"/>
      <c r="L34" s="677"/>
      <c r="M34" s="682" t="s">
        <v>2613</v>
      </c>
      <c r="N34" s="682"/>
      <c r="O34" s="679"/>
      <c r="P34" s="680"/>
      <c r="Q34" s="716">
        <f>'02'!$J$83/1000</f>
        <v>2.3359999999999999</v>
      </c>
      <c r="R34" s="679"/>
      <c r="S34" s="679"/>
      <c r="T34" s="684"/>
      <c r="U34" s="1378"/>
      <c r="V34" s="394"/>
    </row>
    <row r="35" spans="1:22" s="4" customFormat="1" ht="6" customHeight="1" x14ac:dyDescent="0.2">
      <c r="A35" s="465"/>
      <c r="B35" s="394"/>
      <c r="C35" s="668"/>
      <c r="D35" s="394"/>
      <c r="E35" s="713"/>
      <c r="F35" s="394"/>
      <c r="G35" s="394"/>
      <c r="H35" s="394"/>
      <c r="I35" s="394"/>
      <c r="J35" s="394"/>
      <c r="K35" s="394"/>
      <c r="L35" s="686"/>
      <c r="M35" s="687"/>
      <c r="N35" s="687"/>
      <c r="O35" s="688"/>
      <c r="P35" s="689"/>
      <c r="Q35" s="690"/>
      <c r="R35" s="688"/>
      <c r="S35" s="688"/>
      <c r="T35" s="691"/>
      <c r="U35" s="692"/>
      <c r="V35" s="394"/>
    </row>
    <row r="36" spans="1:22" s="4" customFormat="1" ht="6" customHeight="1" x14ac:dyDescent="0.2">
      <c r="A36" s="465"/>
      <c r="B36" s="394"/>
      <c r="C36" s="668"/>
      <c r="D36" s="394"/>
      <c r="E36" s="713"/>
      <c r="F36" s="394"/>
      <c r="G36" s="394"/>
      <c r="H36" s="394"/>
      <c r="I36" s="394"/>
      <c r="J36" s="394"/>
      <c r="K36" s="394"/>
      <c r="L36" s="394"/>
      <c r="M36" s="394"/>
      <c r="N36" s="394"/>
      <c r="O36" s="394"/>
      <c r="P36" s="394"/>
      <c r="Q36" s="394"/>
      <c r="R36" s="394"/>
      <c r="S36" s="394"/>
      <c r="T36" s="394"/>
      <c r="U36" s="443"/>
      <c r="V36" s="394"/>
    </row>
    <row r="37" spans="1:22" s="4" customFormat="1" ht="6" customHeight="1" x14ac:dyDescent="0.2">
      <c r="A37" s="465"/>
      <c r="B37" s="394"/>
      <c r="C37" s="668"/>
      <c r="D37" s="394"/>
      <c r="E37" s="696"/>
      <c r="F37" s="685"/>
      <c r="G37" s="685"/>
      <c r="H37" s="685"/>
      <c r="I37" s="685"/>
      <c r="J37" s="394"/>
      <c r="K37" s="394"/>
      <c r="L37" s="671"/>
      <c r="M37" s="672"/>
      <c r="N37" s="672"/>
      <c r="O37" s="673"/>
      <c r="P37" s="674"/>
      <c r="Q37" s="672"/>
      <c r="R37" s="673"/>
      <c r="S37" s="673"/>
      <c r="T37" s="675"/>
      <c r="U37" s="676"/>
      <c r="V37" s="394"/>
    </row>
    <row r="38" spans="1:22" s="4" customFormat="1" ht="18" customHeight="1" x14ac:dyDescent="0.2">
      <c r="A38" s="465"/>
      <c r="B38" s="394"/>
      <c r="C38" s="668" t="s">
        <v>1853</v>
      </c>
      <c r="D38" s="394"/>
      <c r="E38" s="1445" t="s">
        <v>896</v>
      </c>
      <c r="F38" s="1449"/>
      <c r="G38" s="1449"/>
      <c r="H38" s="1449"/>
      <c r="I38" s="1449"/>
      <c r="J38" s="1050"/>
      <c r="K38" s="1050"/>
      <c r="L38" s="1051"/>
      <c r="M38" s="678" t="s">
        <v>1483</v>
      </c>
      <c r="N38" s="1052"/>
      <c r="O38" s="1053"/>
      <c r="P38" s="1054"/>
      <c r="Q38" s="1211">
        <v>10</v>
      </c>
      <c r="R38" s="1053"/>
      <c r="S38" s="1053"/>
      <c r="T38" s="1037">
        <f>IF(OR(Q38="",Q39=0),"NA",Q38/Q39)</f>
        <v>36.231884057971008</v>
      </c>
      <c r="U38" s="1378" t="s">
        <v>2721</v>
      </c>
      <c r="V38" s="394"/>
    </row>
    <row r="39" spans="1:22" s="4" customFormat="1" ht="18" customHeight="1" x14ac:dyDescent="0.2">
      <c r="A39" s="465"/>
      <c r="B39" s="394"/>
      <c r="C39" s="668"/>
      <c r="D39" s="394"/>
      <c r="E39" s="1446"/>
      <c r="F39" s="1411"/>
      <c r="G39" s="1411"/>
      <c r="H39" s="1411"/>
      <c r="I39" s="1411"/>
      <c r="J39" s="1050"/>
      <c r="K39" s="1050"/>
      <c r="L39" s="1051"/>
      <c r="M39" s="682" t="s">
        <v>1470</v>
      </c>
      <c r="N39" s="1055"/>
      <c r="O39" s="1053"/>
      <c r="P39" s="1054"/>
      <c r="Q39" s="716">
        <f>'02'!$J$84/1000</f>
        <v>0.27600000000000002</v>
      </c>
      <c r="R39" s="1053"/>
      <c r="S39" s="1053"/>
      <c r="T39" s="1056"/>
      <c r="U39" s="1378"/>
      <c r="V39" s="394"/>
    </row>
    <row r="40" spans="1:22" s="4" customFormat="1" ht="6" customHeight="1" x14ac:dyDescent="0.2">
      <c r="A40" s="465"/>
      <c r="B40" s="394"/>
      <c r="C40" s="668"/>
      <c r="D40" s="394"/>
      <c r="E40" s="713"/>
      <c r="F40" s="394"/>
      <c r="G40" s="394"/>
      <c r="H40" s="394"/>
      <c r="I40" s="394"/>
      <c r="J40" s="394"/>
      <c r="K40" s="394"/>
      <c r="L40" s="686"/>
      <c r="M40" s="687"/>
      <c r="N40" s="687"/>
      <c r="O40" s="688"/>
      <c r="P40" s="689"/>
      <c r="Q40" s="690"/>
      <c r="R40" s="688"/>
      <c r="S40" s="688"/>
      <c r="T40" s="691"/>
      <c r="U40" s="692"/>
      <c r="V40" s="394"/>
    </row>
    <row r="41" spans="1:22" s="4" customFormat="1" ht="6" customHeight="1" x14ac:dyDescent="0.2">
      <c r="A41" s="465"/>
      <c r="B41" s="394"/>
      <c r="C41" s="668"/>
      <c r="D41" s="394"/>
      <c r="E41" s="713"/>
      <c r="F41" s="394"/>
      <c r="G41" s="394"/>
      <c r="H41" s="394"/>
      <c r="I41" s="394"/>
      <c r="J41" s="394"/>
      <c r="K41" s="394"/>
      <c r="L41" s="394"/>
      <c r="M41" s="394"/>
      <c r="N41" s="394"/>
      <c r="O41" s="394"/>
      <c r="P41" s="394"/>
      <c r="Q41" s="394"/>
      <c r="R41" s="394"/>
      <c r="S41" s="394"/>
      <c r="T41" s="394"/>
      <c r="U41" s="443"/>
      <c r="V41" s="394"/>
    </row>
    <row r="42" spans="1:22" s="4" customFormat="1" ht="6" customHeight="1" x14ac:dyDescent="0.2">
      <c r="A42" s="465"/>
      <c r="B42" s="394"/>
      <c r="C42" s="668"/>
      <c r="D42" s="394"/>
      <c r="E42" s="713"/>
      <c r="F42" s="394"/>
      <c r="G42" s="394"/>
      <c r="H42" s="394"/>
      <c r="I42" s="394"/>
      <c r="J42" s="394"/>
      <c r="K42" s="394"/>
      <c r="L42" s="394"/>
      <c r="M42" s="394"/>
      <c r="N42" s="394"/>
      <c r="O42" s="394"/>
      <c r="P42" s="394"/>
      <c r="Q42" s="394"/>
      <c r="R42" s="394"/>
      <c r="S42" s="394"/>
      <c r="T42" s="394"/>
      <c r="U42" s="443"/>
      <c r="V42" s="394"/>
    </row>
    <row r="43" spans="1:22" s="4" customFormat="1" ht="9" x14ac:dyDescent="0.2">
      <c r="A43" s="465"/>
      <c r="B43" s="394"/>
      <c r="C43" s="668"/>
      <c r="D43" s="394"/>
      <c r="E43" s="707" t="s">
        <v>558</v>
      </c>
      <c r="F43" s="394"/>
      <c r="G43" s="394"/>
      <c r="H43" s="394"/>
      <c r="I43" s="394"/>
      <c r="J43" s="394"/>
      <c r="K43" s="394"/>
      <c r="L43" s="394"/>
      <c r="M43" s="394"/>
      <c r="N43" s="394"/>
      <c r="O43" s="394"/>
      <c r="P43" s="394"/>
      <c r="Q43" s="394"/>
      <c r="R43" s="394"/>
      <c r="S43" s="394"/>
      <c r="T43" s="394"/>
      <c r="U43" s="443"/>
      <c r="V43" s="394"/>
    </row>
    <row r="44" spans="1:22" s="4" customFormat="1" ht="6" customHeight="1" x14ac:dyDescent="0.2">
      <c r="A44" s="465"/>
      <c r="B44" s="394"/>
      <c r="C44" s="668"/>
      <c r="D44" s="394"/>
      <c r="E44" s="394"/>
      <c r="F44" s="394"/>
      <c r="G44" s="394"/>
      <c r="H44" s="394"/>
      <c r="I44" s="394"/>
      <c r="J44" s="394"/>
      <c r="K44" s="394"/>
      <c r="L44" s="394"/>
      <c r="M44" s="394"/>
      <c r="N44" s="394"/>
      <c r="O44" s="394"/>
      <c r="P44" s="394"/>
      <c r="Q44" s="394"/>
      <c r="R44" s="394"/>
      <c r="S44" s="394"/>
      <c r="T44" s="394"/>
      <c r="U44" s="443"/>
      <c r="V44" s="394"/>
    </row>
    <row r="45" spans="1:22" s="4" customFormat="1" ht="18" x14ac:dyDescent="0.2">
      <c r="A45" s="465"/>
      <c r="B45" s="394"/>
      <c r="C45" s="668"/>
      <c r="D45" s="394"/>
      <c r="E45" s="394"/>
      <c r="F45" s="394"/>
      <c r="G45" s="394"/>
      <c r="H45" s="394"/>
      <c r="I45" s="394"/>
      <c r="J45" s="394"/>
      <c r="K45" s="394"/>
      <c r="L45" s="709"/>
      <c r="M45" s="710" t="s">
        <v>346</v>
      </c>
      <c r="N45" s="710"/>
      <c r="O45" s="711"/>
      <c r="P45" s="712"/>
      <c r="Q45" s="710" t="s">
        <v>2229</v>
      </c>
      <c r="R45" s="711"/>
      <c r="S45" s="711"/>
      <c r="T45" s="710" t="s">
        <v>934</v>
      </c>
      <c r="U45" s="702" t="s">
        <v>744</v>
      </c>
      <c r="V45" s="394"/>
    </row>
    <row r="46" spans="1:22" s="4" customFormat="1" ht="9" x14ac:dyDescent="0.2">
      <c r="A46" s="465"/>
      <c r="B46" s="394"/>
      <c r="C46" s="668"/>
      <c r="D46" s="394"/>
      <c r="E46" s="707" t="s">
        <v>2732</v>
      </c>
      <c r="F46" s="394"/>
      <c r="G46" s="394"/>
      <c r="H46" s="394"/>
      <c r="I46" s="394"/>
      <c r="J46" s="394"/>
      <c r="K46" s="394"/>
      <c r="L46" s="65"/>
      <c r="M46" s="66" t="s">
        <v>935</v>
      </c>
      <c r="N46" s="66"/>
      <c r="O46" s="67"/>
      <c r="P46" s="68"/>
      <c r="Q46" s="66" t="s">
        <v>936</v>
      </c>
      <c r="R46" s="67"/>
      <c r="S46" s="67"/>
      <c r="T46" s="66">
        <v>7</v>
      </c>
      <c r="U46" s="69">
        <v>8</v>
      </c>
      <c r="V46" s="394"/>
    </row>
    <row r="47" spans="1:22" s="4" customFormat="1" ht="9" hidden="1" x14ac:dyDescent="0.2">
      <c r="A47" s="465" t="s">
        <v>1188</v>
      </c>
      <c r="B47" s="394"/>
      <c r="C47" s="668"/>
      <c r="D47" s="394"/>
      <c r="E47" s="394"/>
      <c r="F47" s="394"/>
      <c r="G47" s="394"/>
      <c r="H47" s="394"/>
      <c r="I47" s="394"/>
      <c r="J47" s="394"/>
      <c r="K47" s="394"/>
      <c r="L47" s="71"/>
      <c r="M47" s="72"/>
      <c r="N47" s="72"/>
      <c r="O47" s="73"/>
      <c r="P47" s="74"/>
      <c r="Q47" s="72"/>
      <c r="R47" s="73"/>
      <c r="S47" s="73"/>
      <c r="T47" s="72"/>
      <c r="U47" s="75"/>
      <c r="V47" s="394"/>
    </row>
    <row r="48" spans="1:22" s="4" customFormat="1" ht="11.1" hidden="1" customHeight="1" x14ac:dyDescent="0.2">
      <c r="A48" s="465" t="s">
        <v>1188</v>
      </c>
      <c r="B48" s="394"/>
      <c r="C48" s="668"/>
      <c r="D48" s="394"/>
      <c r="E48" s="394"/>
      <c r="F48" s="394"/>
      <c r="G48" s="394"/>
      <c r="H48" s="394"/>
      <c r="I48" s="394"/>
      <c r="J48" s="394"/>
      <c r="K48" s="394"/>
      <c r="L48" s="65"/>
      <c r="M48" s="66" t="s">
        <v>879</v>
      </c>
      <c r="N48" s="66"/>
      <c r="O48" s="67"/>
      <c r="P48" s="68"/>
      <c r="Q48" s="66" t="s">
        <v>277</v>
      </c>
      <c r="R48" s="67"/>
      <c r="S48" s="67"/>
      <c r="T48" s="66">
        <v>7</v>
      </c>
      <c r="U48" s="69">
        <v>8</v>
      </c>
      <c r="V48" s="394"/>
    </row>
    <row r="49" spans="1:22" s="4" customFormat="1" ht="6" customHeight="1" x14ac:dyDescent="0.2">
      <c r="A49" s="465"/>
      <c r="B49" s="394"/>
      <c r="C49" s="668"/>
      <c r="D49" s="394"/>
      <c r="E49" s="713"/>
      <c r="F49" s="394"/>
      <c r="G49" s="394"/>
      <c r="H49" s="394"/>
      <c r="I49" s="394"/>
      <c r="J49" s="394"/>
      <c r="K49" s="394"/>
      <c r="L49" s="671"/>
      <c r="M49" s="672"/>
      <c r="N49" s="672"/>
      <c r="O49" s="673"/>
      <c r="P49" s="674"/>
      <c r="Q49" s="672"/>
      <c r="R49" s="673"/>
      <c r="S49" s="673"/>
      <c r="T49" s="719"/>
      <c r="U49" s="676"/>
      <c r="V49" s="394"/>
    </row>
    <row r="50" spans="1:22" s="4" customFormat="1" ht="24" customHeight="1" x14ac:dyDescent="0.2">
      <c r="A50" s="465"/>
      <c r="B50" s="394"/>
      <c r="C50" s="668" t="s">
        <v>1367</v>
      </c>
      <c r="D50" s="394"/>
      <c r="E50" s="1445" t="s">
        <v>2303</v>
      </c>
      <c r="F50" s="1450"/>
      <c r="G50" s="1450"/>
      <c r="H50" s="1450"/>
      <c r="I50" s="1450"/>
      <c r="J50" s="394"/>
      <c r="K50" s="394"/>
      <c r="L50" s="677"/>
      <c r="M50" s="678" t="s">
        <v>2555</v>
      </c>
      <c r="N50" s="678"/>
      <c r="O50" s="679"/>
      <c r="P50" s="680"/>
      <c r="Q50" s="714">
        <v>148</v>
      </c>
      <c r="R50" s="679"/>
      <c r="S50" s="679"/>
      <c r="T50" s="867">
        <f>IF(OR(Q50="",Q51=0),"NA",Q50/Q51)</f>
        <v>1</v>
      </c>
      <c r="U50" s="1378" t="s">
        <v>1284</v>
      </c>
      <c r="V50" s="394"/>
    </row>
    <row r="51" spans="1:22" s="4" customFormat="1" ht="21" customHeight="1" x14ac:dyDescent="0.2">
      <c r="A51" s="465"/>
      <c r="B51" s="394"/>
      <c r="C51" s="668"/>
      <c r="D51" s="394"/>
      <c r="E51" s="1446"/>
      <c r="F51" s="1391"/>
      <c r="G51" s="1391"/>
      <c r="H51" s="1391"/>
      <c r="I51" s="1391"/>
      <c r="J51" s="394"/>
      <c r="K51" s="394"/>
      <c r="L51" s="677"/>
      <c r="M51" s="682" t="s">
        <v>1283</v>
      </c>
      <c r="N51" s="682"/>
      <c r="O51" s="679"/>
      <c r="P51" s="680"/>
      <c r="Q51" s="114">
        <v>148</v>
      </c>
      <c r="R51" s="679"/>
      <c r="S51" s="679"/>
      <c r="T51" s="720"/>
      <c r="U51" s="1378"/>
      <c r="V51" s="394"/>
    </row>
    <row r="52" spans="1:22" s="4" customFormat="1" ht="6" customHeight="1" x14ac:dyDescent="0.2">
      <c r="A52" s="465"/>
      <c r="B52" s="394"/>
      <c r="C52" s="668"/>
      <c r="D52" s="394"/>
      <c r="E52" s="696"/>
      <c r="F52" s="685"/>
      <c r="G52" s="685"/>
      <c r="H52" s="685"/>
      <c r="I52" s="685"/>
      <c r="J52" s="394"/>
      <c r="K52" s="394"/>
      <c r="L52" s="686"/>
      <c r="M52" s="687"/>
      <c r="N52" s="687"/>
      <c r="O52" s="688"/>
      <c r="P52" s="689"/>
      <c r="Q52" s="690"/>
      <c r="R52" s="688"/>
      <c r="S52" s="688"/>
      <c r="T52" s="721"/>
      <c r="U52" s="692"/>
      <c r="V52" s="394"/>
    </row>
    <row r="53" spans="1:22" s="4" customFormat="1" ht="6" customHeight="1" x14ac:dyDescent="0.2">
      <c r="A53" s="465"/>
      <c r="B53" s="394"/>
      <c r="C53" s="668"/>
      <c r="D53" s="394"/>
      <c r="E53" s="696"/>
      <c r="F53" s="685"/>
      <c r="G53" s="685"/>
      <c r="H53" s="685"/>
      <c r="I53" s="685"/>
      <c r="J53" s="394"/>
      <c r="K53" s="394"/>
      <c r="L53" s="394"/>
      <c r="M53" s="649"/>
      <c r="N53" s="649"/>
      <c r="O53" s="394"/>
      <c r="P53" s="649"/>
      <c r="Q53" s="394"/>
      <c r="R53" s="394"/>
      <c r="S53" s="394"/>
      <c r="T53" s="556"/>
      <c r="U53" s="717"/>
      <c r="V53" s="394"/>
    </row>
    <row r="54" spans="1:22" s="4" customFormat="1" ht="6" customHeight="1" x14ac:dyDescent="0.2">
      <c r="A54" s="465"/>
      <c r="B54" s="394"/>
      <c r="C54" s="668"/>
      <c r="D54" s="394"/>
      <c r="E54" s="696"/>
      <c r="F54" s="685"/>
      <c r="G54" s="685"/>
      <c r="H54" s="685"/>
      <c r="I54" s="685"/>
      <c r="J54" s="394"/>
      <c r="K54" s="394"/>
      <c r="L54" s="671"/>
      <c r="M54" s="672"/>
      <c r="N54" s="672"/>
      <c r="O54" s="673"/>
      <c r="P54" s="674"/>
      <c r="Q54" s="672"/>
      <c r="R54" s="673"/>
      <c r="S54" s="673"/>
      <c r="T54" s="719"/>
      <c r="U54" s="676"/>
      <c r="V54" s="394"/>
    </row>
    <row r="55" spans="1:22" s="4" customFormat="1" ht="25.5" customHeight="1" x14ac:dyDescent="0.2">
      <c r="A55" s="465"/>
      <c r="B55" s="394"/>
      <c r="C55" s="668" t="s">
        <v>2733</v>
      </c>
      <c r="D55" s="394"/>
      <c r="E55" s="1445" t="s">
        <v>1854</v>
      </c>
      <c r="F55" s="1450"/>
      <c r="G55" s="1450"/>
      <c r="H55" s="1450"/>
      <c r="I55" s="1450"/>
      <c r="J55" s="394"/>
      <c r="K55" s="394"/>
      <c r="L55" s="677"/>
      <c r="M55" s="678" t="s">
        <v>2611</v>
      </c>
      <c r="N55" s="678"/>
      <c r="O55" s="679"/>
      <c r="P55" s="680"/>
      <c r="Q55" s="714">
        <v>65</v>
      </c>
      <c r="R55" s="679"/>
      <c r="S55" s="679"/>
      <c r="T55" s="867">
        <f>IF(OR(Q55="",Q56=0),"NA",Q55/Q56)</f>
        <v>1</v>
      </c>
      <c r="U55" s="1378" t="s">
        <v>2612</v>
      </c>
      <c r="V55" s="394"/>
    </row>
    <row r="56" spans="1:22" s="4" customFormat="1" ht="21" customHeight="1" x14ac:dyDescent="0.2">
      <c r="A56" s="465"/>
      <c r="B56" s="394"/>
      <c r="C56" s="668"/>
      <c r="D56" s="394"/>
      <c r="E56" s="1446"/>
      <c r="F56" s="1391"/>
      <c r="G56" s="1391"/>
      <c r="H56" s="1391"/>
      <c r="I56" s="1391"/>
      <c r="J56" s="394"/>
      <c r="K56" s="394"/>
      <c r="L56" s="677"/>
      <c r="M56" s="682" t="s">
        <v>2313</v>
      </c>
      <c r="N56" s="682"/>
      <c r="O56" s="679"/>
      <c r="P56" s="680"/>
      <c r="Q56" s="114">
        <v>65</v>
      </c>
      <c r="R56" s="679"/>
      <c r="S56" s="679"/>
      <c r="T56" s="720"/>
      <c r="U56" s="1378"/>
      <c r="V56" s="394"/>
    </row>
    <row r="57" spans="1:22" s="4" customFormat="1" ht="6" customHeight="1" x14ac:dyDescent="0.2">
      <c r="A57" s="465"/>
      <c r="B57" s="394"/>
      <c r="C57" s="668"/>
      <c r="D57" s="394"/>
      <c r="E57" s="713"/>
      <c r="F57" s="394"/>
      <c r="G57" s="394"/>
      <c r="H57" s="394"/>
      <c r="I57" s="394"/>
      <c r="J57" s="394"/>
      <c r="K57" s="394"/>
      <c r="L57" s="686"/>
      <c r="M57" s="687"/>
      <c r="N57" s="687"/>
      <c r="O57" s="688"/>
      <c r="P57" s="689"/>
      <c r="Q57" s="690"/>
      <c r="R57" s="688"/>
      <c r="S57" s="688"/>
      <c r="T57" s="721"/>
      <c r="U57" s="692"/>
      <c r="V57" s="394"/>
    </row>
    <row r="58" spans="1:22" s="4" customFormat="1" ht="6" customHeight="1" x14ac:dyDescent="0.2">
      <c r="A58" s="465"/>
      <c r="B58" s="394"/>
      <c r="C58" s="668"/>
      <c r="D58" s="394"/>
      <c r="E58" s="707"/>
      <c r="F58" s="394"/>
      <c r="G58" s="394"/>
      <c r="H58" s="394"/>
      <c r="I58" s="394"/>
      <c r="J58" s="394"/>
      <c r="K58" s="394"/>
      <c r="L58" s="394"/>
      <c r="M58" s="394"/>
      <c r="N58" s="394"/>
      <c r="O58" s="394"/>
      <c r="P58" s="394"/>
      <c r="Q58" s="394"/>
      <c r="R58" s="394"/>
      <c r="S58" s="394"/>
      <c r="T58" s="394"/>
      <c r="U58" s="443"/>
      <c r="V58" s="394"/>
    </row>
    <row r="59" spans="1:22" s="4" customFormat="1" ht="9" x14ac:dyDescent="0.2">
      <c r="A59" s="465"/>
      <c r="B59" s="394"/>
      <c r="C59" s="668"/>
      <c r="D59" s="394"/>
      <c r="E59" s="707" t="s">
        <v>2351</v>
      </c>
      <c r="F59" s="394"/>
      <c r="G59" s="394"/>
      <c r="H59" s="394"/>
      <c r="I59" s="394"/>
      <c r="J59" s="394"/>
      <c r="K59" s="394"/>
      <c r="L59" s="394"/>
      <c r="M59" s="394"/>
      <c r="N59" s="394"/>
      <c r="O59" s="394"/>
      <c r="P59" s="394"/>
      <c r="Q59" s="394"/>
      <c r="R59" s="394"/>
      <c r="S59" s="394"/>
      <c r="T59" s="394"/>
      <c r="U59" s="443"/>
      <c r="V59" s="394"/>
    </row>
    <row r="60" spans="1:22" s="4" customFormat="1" ht="6" customHeight="1" x14ac:dyDescent="0.2">
      <c r="A60" s="465"/>
      <c r="B60" s="394"/>
      <c r="C60" s="668"/>
      <c r="D60" s="394"/>
      <c r="E60" s="713"/>
      <c r="F60" s="394"/>
      <c r="G60" s="394"/>
      <c r="H60" s="394"/>
      <c r="I60" s="394"/>
      <c r="J60" s="394"/>
      <c r="K60" s="394"/>
      <c r="L60" s="671"/>
      <c r="M60" s="672"/>
      <c r="N60" s="672"/>
      <c r="O60" s="673"/>
      <c r="P60" s="674"/>
      <c r="Q60" s="672"/>
      <c r="R60" s="673"/>
      <c r="S60" s="673"/>
      <c r="T60" s="719"/>
      <c r="U60" s="676"/>
      <c r="V60" s="394"/>
    </row>
    <row r="61" spans="1:22" s="4" customFormat="1" ht="24" customHeight="1" x14ac:dyDescent="0.2">
      <c r="A61" s="465"/>
      <c r="B61" s="394"/>
      <c r="C61" s="668" t="s">
        <v>2352</v>
      </c>
      <c r="D61" s="394"/>
      <c r="E61" s="1445" t="s">
        <v>1598</v>
      </c>
      <c r="F61" s="1450"/>
      <c r="G61" s="1450"/>
      <c r="H61" s="1450"/>
      <c r="I61" s="1450"/>
      <c r="J61" s="394"/>
      <c r="K61" s="394"/>
      <c r="L61" s="677"/>
      <c r="M61" s="678" t="s">
        <v>2272</v>
      </c>
      <c r="N61" s="678"/>
      <c r="O61" s="679"/>
      <c r="P61" s="680"/>
      <c r="Q61" s="681">
        <f>'PM91'!AB66</f>
        <v>0</v>
      </c>
      <c r="R61" s="679"/>
      <c r="S61" s="679"/>
      <c r="T61" s="715" t="str">
        <f>IF(OR(Q61="",Q62=0),"NA",Q61/Q62)</f>
        <v>NA</v>
      </c>
      <c r="U61" s="1378" t="s">
        <v>1326</v>
      </c>
      <c r="V61" s="394"/>
    </row>
    <row r="62" spans="1:22" s="4" customFormat="1" ht="24" customHeight="1" x14ac:dyDescent="0.2">
      <c r="A62" s="465"/>
      <c r="B62" s="394"/>
      <c r="C62" s="668"/>
      <c r="D62" s="394"/>
      <c r="E62" s="1446"/>
      <c r="F62" s="1391"/>
      <c r="G62" s="1391"/>
      <c r="H62" s="1391"/>
      <c r="I62" s="1391"/>
      <c r="J62" s="394"/>
      <c r="K62" s="394"/>
      <c r="L62" s="677"/>
      <c r="M62" s="682" t="s">
        <v>2189</v>
      </c>
      <c r="N62" s="682"/>
      <c r="O62" s="679"/>
      <c r="P62" s="680"/>
      <c r="Q62" s="114"/>
      <c r="R62" s="679"/>
      <c r="S62" s="679"/>
      <c r="T62" s="720"/>
      <c r="U62" s="1378"/>
      <c r="V62" s="394"/>
    </row>
    <row r="63" spans="1:22" s="4" customFormat="1" ht="6" customHeight="1" x14ac:dyDescent="0.2">
      <c r="A63" s="465"/>
      <c r="B63" s="394"/>
      <c r="C63" s="668"/>
      <c r="D63" s="394"/>
      <c r="E63" s="713"/>
      <c r="F63" s="394"/>
      <c r="G63" s="394"/>
      <c r="H63" s="394"/>
      <c r="I63" s="394"/>
      <c r="J63" s="394"/>
      <c r="K63" s="394"/>
      <c r="L63" s="686"/>
      <c r="M63" s="687"/>
      <c r="N63" s="687"/>
      <c r="O63" s="688"/>
      <c r="P63" s="689"/>
      <c r="Q63" s="690"/>
      <c r="R63" s="688"/>
      <c r="S63" s="688"/>
      <c r="T63" s="721"/>
      <c r="U63" s="692"/>
      <c r="V63" s="394"/>
    </row>
    <row r="64" spans="1:22" s="4" customFormat="1" ht="5.0999999999999996" customHeight="1" x14ac:dyDescent="0.2">
      <c r="A64" s="465"/>
      <c r="B64" s="394"/>
      <c r="C64" s="668"/>
      <c r="D64" s="394"/>
      <c r="E64" s="713"/>
      <c r="F64" s="394"/>
      <c r="G64" s="394"/>
      <c r="H64" s="394"/>
      <c r="I64" s="394"/>
      <c r="J64" s="394"/>
      <c r="K64" s="394"/>
      <c r="L64" s="394"/>
      <c r="M64" s="394"/>
      <c r="N64" s="394"/>
      <c r="O64" s="394"/>
      <c r="P64" s="394"/>
      <c r="Q64" s="394"/>
      <c r="R64" s="394"/>
      <c r="S64" s="394"/>
      <c r="T64" s="394"/>
      <c r="U64" s="443"/>
      <c r="V64" s="394"/>
    </row>
    <row r="65" spans="1:22" s="4" customFormat="1" ht="5.0999999999999996" customHeight="1" x14ac:dyDescent="0.2">
      <c r="A65" s="465"/>
      <c r="B65" s="394"/>
      <c r="C65" s="668"/>
      <c r="D65" s="394"/>
      <c r="E65" s="713"/>
      <c r="F65" s="394"/>
      <c r="G65" s="394"/>
      <c r="H65" s="394"/>
      <c r="I65" s="394"/>
      <c r="J65" s="394"/>
      <c r="K65" s="394"/>
      <c r="L65" s="394"/>
      <c r="M65" s="394"/>
      <c r="N65" s="394"/>
      <c r="O65" s="394"/>
      <c r="P65" s="394"/>
      <c r="Q65" s="394"/>
      <c r="R65" s="394"/>
      <c r="S65" s="394"/>
      <c r="T65" s="394"/>
      <c r="U65" s="443"/>
      <c r="V65" s="394"/>
    </row>
    <row r="66" spans="1:22" s="4" customFormat="1" ht="9" x14ac:dyDescent="0.2">
      <c r="A66" s="465"/>
      <c r="B66" s="394"/>
      <c r="C66" s="668"/>
      <c r="D66" s="394"/>
      <c r="E66" s="707" t="s">
        <v>2242</v>
      </c>
      <c r="F66" s="394"/>
      <c r="G66" s="394"/>
      <c r="H66" s="394"/>
      <c r="I66" s="394"/>
      <c r="J66" s="394"/>
      <c r="K66" s="394"/>
      <c r="L66" s="394"/>
      <c r="M66" s="394"/>
      <c r="N66" s="394"/>
      <c r="O66" s="394"/>
      <c r="P66" s="394"/>
      <c r="Q66" s="394"/>
      <c r="R66" s="394"/>
      <c r="S66" s="394"/>
      <c r="T66" s="394"/>
      <c r="U66" s="443"/>
      <c r="V66" s="394"/>
    </row>
    <row r="67" spans="1:22" s="4" customFormat="1" ht="6" customHeight="1" x14ac:dyDescent="0.2">
      <c r="A67" s="465"/>
      <c r="B67" s="394"/>
      <c r="C67" s="668"/>
      <c r="D67" s="394"/>
      <c r="E67" s="394"/>
      <c r="F67" s="394"/>
      <c r="G67" s="394"/>
      <c r="H67" s="394"/>
      <c r="I67" s="394"/>
      <c r="J67" s="394"/>
      <c r="K67" s="394"/>
      <c r="L67" s="394"/>
      <c r="M67" s="394"/>
      <c r="N67" s="394"/>
      <c r="O67" s="394"/>
      <c r="P67" s="394"/>
      <c r="Q67" s="394"/>
      <c r="R67" s="394"/>
      <c r="S67" s="394"/>
      <c r="T67" s="394"/>
      <c r="U67" s="443"/>
      <c r="V67" s="394"/>
    </row>
    <row r="68" spans="1:22" s="4" customFormat="1" ht="18" x14ac:dyDescent="0.2">
      <c r="A68" s="465"/>
      <c r="B68" s="394"/>
      <c r="C68" s="668"/>
      <c r="D68" s="394"/>
      <c r="E68" s="394"/>
      <c r="F68" s="394"/>
      <c r="G68" s="394"/>
      <c r="H68" s="394"/>
      <c r="I68" s="394"/>
      <c r="J68" s="394"/>
      <c r="K68" s="394"/>
      <c r="L68" s="709"/>
      <c r="M68" s="710" t="s">
        <v>346</v>
      </c>
      <c r="N68" s="710"/>
      <c r="O68" s="711"/>
      <c r="P68" s="712"/>
      <c r="Q68" s="710" t="s">
        <v>2229</v>
      </c>
      <c r="R68" s="711"/>
      <c r="S68" s="711"/>
      <c r="T68" s="710" t="s">
        <v>934</v>
      </c>
      <c r="U68" s="702" t="s">
        <v>744</v>
      </c>
      <c r="V68" s="394"/>
    </row>
    <row r="69" spans="1:22" s="4" customFormat="1" ht="9" x14ac:dyDescent="0.2">
      <c r="A69" s="465"/>
      <c r="B69" s="394"/>
      <c r="C69" s="668"/>
      <c r="D69" s="394"/>
      <c r="E69" s="707" t="s">
        <v>1399</v>
      </c>
      <c r="F69" s="394"/>
      <c r="G69" s="394"/>
      <c r="H69" s="394"/>
      <c r="I69" s="394"/>
      <c r="J69" s="394"/>
      <c r="K69" s="394"/>
      <c r="L69" s="65"/>
      <c r="M69" s="66" t="s">
        <v>935</v>
      </c>
      <c r="N69" s="66"/>
      <c r="O69" s="67"/>
      <c r="P69" s="68"/>
      <c r="Q69" s="66" t="s">
        <v>936</v>
      </c>
      <c r="R69" s="67"/>
      <c r="S69" s="67"/>
      <c r="T69" s="66">
        <v>7</v>
      </c>
      <c r="U69" s="69">
        <v>8</v>
      </c>
      <c r="V69" s="394"/>
    </row>
    <row r="70" spans="1:22" s="4" customFormat="1" ht="9" hidden="1" x14ac:dyDescent="0.2">
      <c r="A70" s="465" t="s">
        <v>1188</v>
      </c>
      <c r="B70" s="394"/>
      <c r="C70" s="668"/>
      <c r="D70" s="394"/>
      <c r="E70" s="394"/>
      <c r="F70" s="394"/>
      <c r="G70" s="394"/>
      <c r="H70" s="394"/>
      <c r="I70" s="394"/>
      <c r="J70" s="394"/>
      <c r="K70" s="394"/>
      <c r="L70" s="71"/>
      <c r="M70" s="72"/>
      <c r="N70" s="72"/>
      <c r="O70" s="73"/>
      <c r="P70" s="74"/>
      <c r="Q70" s="72"/>
      <c r="R70" s="73"/>
      <c r="S70" s="73"/>
      <c r="T70" s="72"/>
      <c r="U70" s="75"/>
      <c r="V70" s="394"/>
    </row>
    <row r="71" spans="1:22" s="4" customFormat="1" ht="11.1" hidden="1" customHeight="1" x14ac:dyDescent="0.2">
      <c r="A71" s="465" t="s">
        <v>1188</v>
      </c>
      <c r="B71" s="394"/>
      <c r="C71" s="668"/>
      <c r="D71" s="394"/>
      <c r="E71" s="394"/>
      <c r="F71" s="394"/>
      <c r="G71" s="394"/>
      <c r="H71" s="394"/>
      <c r="I71" s="394"/>
      <c r="J71" s="394"/>
      <c r="K71" s="394"/>
      <c r="L71" s="65"/>
      <c r="M71" s="66" t="s">
        <v>879</v>
      </c>
      <c r="N71" s="66"/>
      <c r="O71" s="67"/>
      <c r="P71" s="68"/>
      <c r="Q71" s="66" t="s">
        <v>277</v>
      </c>
      <c r="R71" s="67"/>
      <c r="S71" s="67"/>
      <c r="T71" s="66">
        <v>7</v>
      </c>
      <c r="U71" s="69">
        <v>8</v>
      </c>
      <c r="V71" s="394"/>
    </row>
    <row r="72" spans="1:22" s="4" customFormat="1" ht="6" customHeight="1" x14ac:dyDescent="0.2">
      <c r="A72" s="465"/>
      <c r="B72" s="394"/>
      <c r="C72" s="668"/>
      <c r="D72" s="394"/>
      <c r="E72" s="713"/>
      <c r="F72" s="394"/>
      <c r="G72" s="394"/>
      <c r="H72" s="394"/>
      <c r="I72" s="394"/>
      <c r="J72" s="394"/>
      <c r="K72" s="394"/>
      <c r="L72" s="671"/>
      <c r="M72" s="672"/>
      <c r="N72" s="672"/>
      <c r="O72" s="673"/>
      <c r="P72" s="674"/>
      <c r="Q72" s="672"/>
      <c r="R72" s="673"/>
      <c r="S72" s="673"/>
      <c r="T72" s="719"/>
      <c r="U72" s="676"/>
      <c r="V72" s="394"/>
    </row>
    <row r="73" spans="1:22" s="4" customFormat="1" ht="18" customHeight="1" x14ac:dyDescent="0.2">
      <c r="A73" s="465"/>
      <c r="B73" s="394"/>
      <c r="C73" s="668" t="s">
        <v>1400</v>
      </c>
      <c r="D73" s="394"/>
      <c r="E73" s="1445" t="s">
        <v>949</v>
      </c>
      <c r="F73" s="1450"/>
      <c r="G73" s="1450"/>
      <c r="H73" s="1450"/>
      <c r="I73" s="1450"/>
      <c r="J73" s="394"/>
      <c r="K73" s="394"/>
      <c r="L73" s="677"/>
      <c r="M73" s="678" t="s">
        <v>1401</v>
      </c>
      <c r="N73" s="678"/>
      <c r="O73" s="679"/>
      <c r="P73" s="680"/>
      <c r="Q73" s="714">
        <v>0</v>
      </c>
      <c r="R73" s="679"/>
      <c r="S73" s="679"/>
      <c r="T73" s="722">
        <f>IF(OR(Q73="",Q74=0),"NA",Q73/Q74)</f>
        <v>0</v>
      </c>
      <c r="U73" s="1378" t="s">
        <v>774</v>
      </c>
      <c r="V73" s="394"/>
    </row>
    <row r="74" spans="1:22" s="4" customFormat="1" ht="18" customHeight="1" x14ac:dyDescent="0.2">
      <c r="A74" s="465"/>
      <c r="B74" s="394"/>
      <c r="C74" s="668"/>
      <c r="D74" s="394"/>
      <c r="E74" s="1446"/>
      <c r="F74" s="1391"/>
      <c r="G74" s="1391"/>
      <c r="H74" s="1391"/>
      <c r="I74" s="1391"/>
      <c r="J74" s="394"/>
      <c r="K74" s="394"/>
      <c r="L74" s="677"/>
      <c r="M74" s="682" t="s">
        <v>1285</v>
      </c>
      <c r="N74" s="682"/>
      <c r="O74" s="679"/>
      <c r="P74" s="680"/>
      <c r="Q74" s="1213">
        <f>'PM91'!AB73/100</f>
        <v>0.1</v>
      </c>
      <c r="R74" s="679"/>
      <c r="S74" s="679"/>
      <c r="T74" s="720"/>
      <c r="U74" s="1378"/>
      <c r="V74" s="394"/>
    </row>
    <row r="75" spans="1:22" s="4" customFormat="1" ht="6" customHeight="1" x14ac:dyDescent="0.2">
      <c r="A75" s="465"/>
      <c r="B75" s="394"/>
      <c r="C75" s="668"/>
      <c r="D75" s="394"/>
      <c r="E75" s="713"/>
      <c r="F75" s="394"/>
      <c r="G75" s="394"/>
      <c r="H75" s="394"/>
      <c r="I75" s="394"/>
      <c r="J75" s="394"/>
      <c r="K75" s="394"/>
      <c r="L75" s="686"/>
      <c r="M75" s="687"/>
      <c r="N75" s="687"/>
      <c r="O75" s="688"/>
      <c r="P75" s="689"/>
      <c r="Q75" s="690"/>
      <c r="R75" s="688"/>
      <c r="S75" s="688"/>
      <c r="T75" s="721"/>
      <c r="U75" s="692"/>
      <c r="V75" s="394"/>
    </row>
    <row r="76" spans="1:22" s="4" customFormat="1" ht="6" customHeight="1" x14ac:dyDescent="0.2">
      <c r="A76" s="465"/>
      <c r="B76" s="394"/>
      <c r="C76" s="668"/>
      <c r="D76" s="394"/>
      <c r="E76" s="696"/>
      <c r="F76" s="685"/>
      <c r="G76" s="685"/>
      <c r="H76" s="685"/>
      <c r="I76" s="685"/>
      <c r="J76" s="394"/>
      <c r="K76" s="394"/>
      <c r="L76" s="394"/>
      <c r="M76" s="649"/>
      <c r="N76" s="649"/>
      <c r="O76" s="394"/>
      <c r="P76" s="649"/>
      <c r="Q76" s="394"/>
      <c r="R76" s="394"/>
      <c r="S76" s="394"/>
      <c r="T76" s="556"/>
      <c r="U76" s="717"/>
      <c r="V76" s="394"/>
    </row>
    <row r="77" spans="1:22" s="4" customFormat="1" ht="6" customHeight="1" x14ac:dyDescent="0.2">
      <c r="A77" s="465"/>
      <c r="B77" s="394"/>
      <c r="C77" s="668"/>
      <c r="D77" s="394"/>
      <c r="E77" s="713"/>
      <c r="F77" s="394"/>
      <c r="G77" s="394"/>
      <c r="H77" s="394"/>
      <c r="I77" s="394"/>
      <c r="J77" s="394"/>
      <c r="K77" s="394"/>
      <c r="L77" s="671"/>
      <c r="M77" s="672"/>
      <c r="N77" s="672"/>
      <c r="O77" s="673"/>
      <c r="P77" s="674"/>
      <c r="Q77" s="672"/>
      <c r="R77" s="673"/>
      <c r="S77" s="673"/>
      <c r="T77" s="719"/>
      <c r="U77" s="676"/>
      <c r="V77" s="394"/>
    </row>
    <row r="78" spans="1:22" s="4" customFormat="1" ht="18" customHeight="1" x14ac:dyDescent="0.2">
      <c r="A78" s="465"/>
      <c r="B78" s="394"/>
      <c r="C78" s="668" t="s">
        <v>1402</v>
      </c>
      <c r="D78" s="394"/>
      <c r="E78" s="1445" t="s">
        <v>1081</v>
      </c>
      <c r="F78" s="1450"/>
      <c r="G78" s="1450"/>
      <c r="H78" s="1450"/>
      <c r="I78" s="1450"/>
      <c r="J78" s="394"/>
      <c r="K78" s="394"/>
      <c r="L78" s="677"/>
      <c r="M78" s="678" t="s">
        <v>580</v>
      </c>
      <c r="N78" s="678"/>
      <c r="O78" s="679"/>
      <c r="P78" s="680"/>
      <c r="Q78" s="785">
        <v>0</v>
      </c>
      <c r="R78" s="679"/>
      <c r="S78" s="679"/>
      <c r="T78" s="869">
        <f>IF(OR(Q78="",Q79=0),"NA",Q78/Q79)</f>
        <v>0</v>
      </c>
      <c r="U78" s="1378" t="s">
        <v>1987</v>
      </c>
      <c r="V78" s="394"/>
    </row>
    <row r="79" spans="1:22" s="4" customFormat="1" ht="18" customHeight="1" x14ac:dyDescent="0.2">
      <c r="A79" s="465"/>
      <c r="B79" s="394"/>
      <c r="C79" s="668"/>
      <c r="D79" s="394"/>
      <c r="E79" s="1446"/>
      <c r="F79" s="1391"/>
      <c r="G79" s="1391"/>
      <c r="H79" s="1391"/>
      <c r="I79" s="1391"/>
      <c r="J79" s="394"/>
      <c r="K79" s="394"/>
      <c r="L79" s="677"/>
      <c r="M79" s="682" t="s">
        <v>1286</v>
      </c>
      <c r="N79" s="682"/>
      <c r="O79" s="679"/>
      <c r="P79" s="680"/>
      <c r="Q79" s="718">
        <v>119.404</v>
      </c>
      <c r="R79" s="679"/>
      <c r="S79" s="679"/>
      <c r="T79" s="720"/>
      <c r="U79" s="1378"/>
      <c r="V79" s="394"/>
    </row>
    <row r="80" spans="1:22" s="4" customFormat="1" ht="6" customHeight="1" x14ac:dyDescent="0.2">
      <c r="A80" s="465"/>
      <c r="B80" s="394"/>
      <c r="C80" s="668"/>
      <c r="D80" s="394"/>
      <c r="E80" s="713"/>
      <c r="F80" s="394"/>
      <c r="G80" s="394"/>
      <c r="H80" s="394"/>
      <c r="I80" s="394"/>
      <c r="J80" s="394"/>
      <c r="K80" s="394"/>
      <c r="L80" s="686"/>
      <c r="M80" s="687"/>
      <c r="N80" s="687"/>
      <c r="O80" s="688"/>
      <c r="P80" s="689"/>
      <c r="Q80" s="690"/>
      <c r="R80" s="688"/>
      <c r="S80" s="688"/>
      <c r="T80" s="721"/>
      <c r="U80" s="692"/>
      <c r="V80" s="394"/>
    </row>
    <row r="81" spans="1:22" s="4" customFormat="1" ht="9" x14ac:dyDescent="0.2">
      <c r="A81" s="465"/>
      <c r="B81" s="394"/>
      <c r="C81" s="668"/>
      <c r="D81" s="394"/>
      <c r="E81" s="707" t="s">
        <v>1408</v>
      </c>
      <c r="F81" s="394"/>
      <c r="G81" s="394"/>
      <c r="H81" s="394"/>
      <c r="I81" s="394"/>
      <c r="J81" s="394"/>
      <c r="K81" s="394"/>
      <c r="L81" s="394"/>
      <c r="M81" s="394" t="s">
        <v>2533</v>
      </c>
      <c r="N81" s="394"/>
      <c r="O81" s="394"/>
      <c r="P81" s="394"/>
      <c r="Q81" s="394"/>
      <c r="R81" s="394"/>
      <c r="S81" s="394"/>
      <c r="T81" s="394"/>
      <c r="U81" s="443"/>
      <c r="V81" s="394"/>
    </row>
    <row r="82" spans="1:22" s="4" customFormat="1" ht="6" customHeight="1" x14ac:dyDescent="0.2">
      <c r="A82" s="465"/>
      <c r="B82" s="394"/>
      <c r="C82" s="668"/>
      <c r="D82" s="394"/>
      <c r="E82" s="713"/>
      <c r="F82" s="394"/>
      <c r="G82" s="394"/>
      <c r="H82" s="394"/>
      <c r="I82" s="394"/>
      <c r="J82" s="394"/>
      <c r="K82" s="394"/>
      <c r="L82" s="671"/>
      <c r="M82" s="672"/>
      <c r="N82" s="672"/>
      <c r="O82" s="673"/>
      <c r="P82" s="674"/>
      <c r="Q82" s="672"/>
      <c r="R82" s="673"/>
      <c r="S82" s="673"/>
      <c r="T82" s="719"/>
      <c r="U82" s="676"/>
      <c r="V82" s="394"/>
    </row>
    <row r="83" spans="1:22" s="4" customFormat="1" ht="24" customHeight="1" x14ac:dyDescent="0.2">
      <c r="A83" s="465"/>
      <c r="B83" s="394"/>
      <c r="C83" s="668" t="s">
        <v>1409</v>
      </c>
      <c r="D83" s="394"/>
      <c r="E83" s="1445" t="s">
        <v>1663</v>
      </c>
      <c r="F83" s="1450"/>
      <c r="G83" s="1450"/>
      <c r="H83" s="1450"/>
      <c r="I83" s="1450"/>
      <c r="J83" s="394"/>
      <c r="K83" s="394"/>
      <c r="L83" s="677"/>
      <c r="M83" s="678" t="s">
        <v>1426</v>
      </c>
      <c r="N83" s="678"/>
      <c r="O83" s="679"/>
      <c r="P83" s="680"/>
      <c r="Q83" s="714">
        <v>0</v>
      </c>
      <c r="R83" s="679"/>
      <c r="S83" s="679"/>
      <c r="T83" s="722">
        <f>IF(OR(Q83="",Q84=0),"NA",Q83/Q84)</f>
        <v>0</v>
      </c>
      <c r="U83" s="1378" t="s">
        <v>1410</v>
      </c>
      <c r="V83" s="394"/>
    </row>
    <row r="84" spans="1:22" s="4" customFormat="1" ht="24" customHeight="1" x14ac:dyDescent="0.2">
      <c r="A84" s="465"/>
      <c r="B84" s="394"/>
      <c r="C84" s="668"/>
      <c r="D84" s="394"/>
      <c r="E84" s="1446"/>
      <c r="F84" s="1391"/>
      <c r="G84" s="1391"/>
      <c r="H84" s="1391"/>
      <c r="I84" s="1391"/>
      <c r="J84" s="394"/>
      <c r="K84" s="394"/>
      <c r="L84" s="677"/>
      <c r="M84" s="682" t="s">
        <v>1411</v>
      </c>
      <c r="N84" s="682"/>
      <c r="O84" s="679"/>
      <c r="P84" s="680"/>
      <c r="Q84" s="114">
        <v>120</v>
      </c>
      <c r="R84" s="679"/>
      <c r="S84" s="679"/>
      <c r="T84" s="720"/>
      <c r="U84" s="1378"/>
      <c r="V84" s="394"/>
    </row>
    <row r="85" spans="1:22" s="4" customFormat="1" ht="6" customHeight="1" x14ac:dyDescent="0.2">
      <c r="A85" s="465"/>
      <c r="B85" s="394"/>
      <c r="C85" s="668"/>
      <c r="D85" s="394"/>
      <c r="E85" s="713"/>
      <c r="F85" s="394"/>
      <c r="G85" s="394"/>
      <c r="H85" s="394"/>
      <c r="I85" s="394"/>
      <c r="J85" s="394"/>
      <c r="K85" s="394"/>
      <c r="L85" s="686"/>
      <c r="M85" s="687"/>
      <c r="N85" s="687"/>
      <c r="O85" s="688"/>
      <c r="P85" s="689"/>
      <c r="Q85" s="690"/>
      <c r="R85" s="688"/>
      <c r="S85" s="688"/>
      <c r="T85" s="721"/>
      <c r="U85" s="692"/>
      <c r="V85" s="394"/>
    </row>
    <row r="86" spans="1:22" s="4" customFormat="1" ht="6" customHeight="1" x14ac:dyDescent="0.2">
      <c r="A86" s="465"/>
      <c r="B86" s="394"/>
      <c r="C86" s="668"/>
      <c r="D86" s="394"/>
      <c r="E86" s="696"/>
      <c r="F86" s="685"/>
      <c r="G86" s="685"/>
      <c r="H86" s="685"/>
      <c r="I86" s="685"/>
      <c r="J86" s="394"/>
      <c r="K86" s="394"/>
      <c r="L86" s="394"/>
      <c r="M86" s="649"/>
      <c r="N86" s="649"/>
      <c r="O86" s="394"/>
      <c r="P86" s="649"/>
      <c r="Q86" s="394"/>
      <c r="R86" s="394"/>
      <c r="S86" s="394"/>
      <c r="T86" s="556"/>
      <c r="U86" s="717"/>
      <c r="V86" s="394"/>
    </row>
    <row r="87" spans="1:22" s="4" customFormat="1" ht="6" customHeight="1" x14ac:dyDescent="0.2">
      <c r="A87" s="465"/>
      <c r="B87" s="394"/>
      <c r="C87" s="668"/>
      <c r="D87" s="394"/>
      <c r="E87" s="713"/>
      <c r="F87" s="394"/>
      <c r="G87" s="394"/>
      <c r="H87" s="394"/>
      <c r="I87" s="394"/>
      <c r="J87" s="394"/>
      <c r="K87" s="394"/>
      <c r="L87" s="671"/>
      <c r="M87" s="672"/>
      <c r="N87" s="672"/>
      <c r="O87" s="673"/>
      <c r="P87" s="674"/>
      <c r="Q87" s="672"/>
      <c r="R87" s="673"/>
      <c r="S87" s="673"/>
      <c r="T87" s="719"/>
      <c r="U87" s="676"/>
      <c r="V87" s="394"/>
    </row>
    <row r="88" spans="1:22" s="4" customFormat="1" ht="18" customHeight="1" x14ac:dyDescent="0.2">
      <c r="A88" s="465"/>
      <c r="B88" s="394"/>
      <c r="C88" s="668" t="s">
        <v>1412</v>
      </c>
      <c r="D88" s="394"/>
      <c r="E88" s="1445" t="s">
        <v>1841</v>
      </c>
      <c r="F88" s="1450"/>
      <c r="G88" s="1450"/>
      <c r="H88" s="1450"/>
      <c r="I88" s="1450"/>
      <c r="J88" s="394"/>
      <c r="K88" s="394"/>
      <c r="L88" s="677"/>
      <c r="M88" s="678" t="s">
        <v>1439</v>
      </c>
      <c r="N88" s="678"/>
      <c r="O88" s="679"/>
      <c r="P88" s="680"/>
      <c r="Q88" s="714">
        <v>0</v>
      </c>
      <c r="R88" s="679"/>
      <c r="S88" s="679"/>
      <c r="T88" s="722">
        <f>IF(OR(Q88="",Q89=0),"NA",Q88/Q89)</f>
        <v>0</v>
      </c>
      <c r="U88" s="1378" t="s">
        <v>826</v>
      </c>
      <c r="V88" s="394"/>
    </row>
    <row r="89" spans="1:22" s="4" customFormat="1" ht="18" customHeight="1" x14ac:dyDescent="0.2">
      <c r="A89" s="465"/>
      <c r="B89" s="394"/>
      <c r="C89" s="668"/>
      <c r="D89" s="394"/>
      <c r="E89" s="1446"/>
      <c r="F89" s="1391"/>
      <c r="G89" s="1391"/>
      <c r="H89" s="1391"/>
      <c r="I89" s="1391"/>
      <c r="J89" s="394"/>
      <c r="K89" s="394"/>
      <c r="L89" s="677"/>
      <c r="M89" s="682" t="s">
        <v>2273</v>
      </c>
      <c r="N89" s="682"/>
      <c r="O89" s="679"/>
      <c r="P89" s="680"/>
      <c r="Q89" s="1213">
        <f>'PM91'!AB108/100</f>
        <v>0.25</v>
      </c>
      <c r="R89" s="679"/>
      <c r="S89" s="679"/>
      <c r="T89" s="720"/>
      <c r="U89" s="1378"/>
      <c r="V89" s="394"/>
    </row>
    <row r="90" spans="1:22" s="4" customFormat="1" ht="6" customHeight="1" x14ac:dyDescent="0.2">
      <c r="A90" s="465"/>
      <c r="B90" s="394"/>
      <c r="C90" s="668"/>
      <c r="D90" s="394"/>
      <c r="E90" s="713"/>
      <c r="F90" s="394"/>
      <c r="G90" s="394"/>
      <c r="H90" s="394"/>
      <c r="I90" s="394"/>
      <c r="J90" s="394"/>
      <c r="K90" s="394"/>
      <c r="L90" s="686"/>
      <c r="M90" s="687"/>
      <c r="N90" s="687"/>
      <c r="O90" s="688"/>
      <c r="P90" s="689"/>
      <c r="Q90" s="690"/>
      <c r="R90" s="688"/>
      <c r="S90" s="688"/>
      <c r="T90" s="721"/>
      <c r="U90" s="692"/>
      <c r="V90" s="394"/>
    </row>
    <row r="91" spans="1:22" s="4" customFormat="1" ht="6" customHeight="1" x14ac:dyDescent="0.2">
      <c r="A91" s="465"/>
      <c r="B91" s="394"/>
      <c r="C91" s="668"/>
      <c r="D91" s="394"/>
      <c r="E91" s="713"/>
      <c r="F91" s="394"/>
      <c r="G91" s="394"/>
      <c r="H91" s="394"/>
      <c r="I91" s="394"/>
      <c r="J91" s="394"/>
      <c r="K91" s="394"/>
      <c r="L91" s="394"/>
      <c r="M91" s="394"/>
      <c r="N91" s="394"/>
      <c r="O91" s="394"/>
      <c r="P91" s="394"/>
      <c r="Q91" s="394"/>
      <c r="R91" s="394"/>
      <c r="S91" s="394"/>
      <c r="T91" s="394"/>
      <c r="U91" s="443"/>
      <c r="V91" s="394"/>
    </row>
    <row r="92" spans="1:22" s="4" customFormat="1" ht="6" customHeight="1" x14ac:dyDescent="0.2">
      <c r="A92" s="465"/>
      <c r="B92" s="394"/>
      <c r="C92" s="668"/>
      <c r="D92" s="394"/>
      <c r="E92" s="713"/>
      <c r="F92" s="394"/>
      <c r="G92" s="394"/>
      <c r="H92" s="394"/>
      <c r="I92" s="394"/>
      <c r="J92" s="394"/>
      <c r="K92" s="394"/>
      <c r="L92" s="394"/>
      <c r="M92" s="394"/>
      <c r="N92" s="394"/>
      <c r="O92" s="394"/>
      <c r="P92" s="394"/>
      <c r="Q92" s="394"/>
      <c r="R92" s="394"/>
      <c r="S92" s="394"/>
      <c r="T92" s="394"/>
      <c r="U92" s="443"/>
      <c r="V92" s="394"/>
    </row>
    <row r="93" spans="1:22" s="4" customFormat="1" ht="9" x14ac:dyDescent="0.2">
      <c r="A93" s="465"/>
      <c r="B93" s="394"/>
      <c r="C93" s="668"/>
      <c r="D93" s="394"/>
      <c r="E93" s="707" t="s">
        <v>1413</v>
      </c>
      <c r="F93" s="394"/>
      <c r="G93" s="394"/>
      <c r="H93" s="394"/>
      <c r="I93" s="394"/>
      <c r="J93" s="394"/>
      <c r="K93" s="394"/>
      <c r="L93" s="394"/>
      <c r="M93" s="394"/>
      <c r="N93" s="394"/>
      <c r="O93" s="394"/>
      <c r="P93" s="394"/>
      <c r="Q93" s="394"/>
      <c r="R93" s="394"/>
      <c r="S93" s="394"/>
      <c r="T93" s="394"/>
      <c r="U93" s="443"/>
      <c r="V93" s="394"/>
    </row>
    <row r="94" spans="1:22" s="4" customFormat="1" ht="6" customHeight="1" x14ac:dyDescent="0.2">
      <c r="A94" s="465"/>
      <c r="B94" s="394"/>
      <c r="C94" s="668"/>
      <c r="D94" s="394"/>
      <c r="E94" s="713"/>
      <c r="F94" s="394"/>
      <c r="G94" s="394"/>
      <c r="H94" s="394"/>
      <c r="I94" s="394"/>
      <c r="J94" s="394"/>
      <c r="K94" s="394"/>
      <c r="L94" s="671"/>
      <c r="M94" s="672"/>
      <c r="N94" s="672"/>
      <c r="O94" s="673"/>
      <c r="P94" s="674"/>
      <c r="Q94" s="672"/>
      <c r="R94" s="673"/>
      <c r="S94" s="673"/>
      <c r="T94" s="719"/>
      <c r="U94" s="676"/>
      <c r="V94" s="394"/>
    </row>
    <row r="95" spans="1:22" s="4" customFormat="1" ht="24" customHeight="1" x14ac:dyDescent="0.2">
      <c r="A95" s="465"/>
      <c r="B95" s="394"/>
      <c r="C95" s="668" t="s">
        <v>1414</v>
      </c>
      <c r="D95" s="394"/>
      <c r="E95" s="1445" t="s">
        <v>1191</v>
      </c>
      <c r="F95" s="1450"/>
      <c r="G95" s="1450"/>
      <c r="H95" s="1450"/>
      <c r="I95" s="1450"/>
      <c r="J95" s="394"/>
      <c r="K95" s="394"/>
      <c r="L95" s="677"/>
      <c r="M95" s="678" t="s">
        <v>1415</v>
      </c>
      <c r="N95" s="678"/>
      <c r="O95" s="679"/>
      <c r="P95" s="680"/>
      <c r="Q95" s="714">
        <v>0</v>
      </c>
      <c r="R95" s="679"/>
      <c r="S95" s="679"/>
      <c r="T95" s="1037">
        <f>IF(OR(Q95="",Q96=0),"NA",Q95/Q96)</f>
        <v>0</v>
      </c>
      <c r="U95" s="1378" t="s">
        <v>1093</v>
      </c>
      <c r="V95" s="394"/>
    </row>
    <row r="96" spans="1:22" s="4" customFormat="1" ht="24" customHeight="1" x14ac:dyDescent="0.2">
      <c r="A96" s="465"/>
      <c r="B96" s="394"/>
      <c r="C96" s="668"/>
      <c r="D96" s="394"/>
      <c r="E96" s="1446"/>
      <c r="F96" s="1391"/>
      <c r="G96" s="1391"/>
      <c r="H96" s="1391"/>
      <c r="I96" s="1391"/>
      <c r="J96" s="394"/>
      <c r="K96" s="394"/>
      <c r="L96" s="677"/>
      <c r="M96" s="682" t="s">
        <v>1111</v>
      </c>
      <c r="N96" s="682"/>
      <c r="O96" s="679"/>
      <c r="P96" s="680"/>
      <c r="Q96" s="716">
        <f>'02'!J82/1000</f>
        <v>1.591</v>
      </c>
      <c r="R96" s="679"/>
      <c r="S96" s="679"/>
      <c r="T96" s="720"/>
      <c r="U96" s="1378"/>
      <c r="V96" s="394"/>
    </row>
    <row r="97" spans="1:22" s="4" customFormat="1" ht="6" customHeight="1" x14ac:dyDescent="0.2">
      <c r="A97" s="465"/>
      <c r="B97" s="394"/>
      <c r="C97" s="668"/>
      <c r="D97" s="394"/>
      <c r="E97" s="713"/>
      <c r="F97" s="394"/>
      <c r="G97" s="394"/>
      <c r="H97" s="394"/>
      <c r="I97" s="394"/>
      <c r="J97" s="394"/>
      <c r="K97" s="394"/>
      <c r="L97" s="686"/>
      <c r="M97" s="687"/>
      <c r="N97" s="687"/>
      <c r="O97" s="688"/>
      <c r="P97" s="689"/>
      <c r="Q97" s="690"/>
      <c r="R97" s="688"/>
      <c r="S97" s="688"/>
      <c r="T97" s="721"/>
      <c r="U97" s="692"/>
      <c r="V97" s="394"/>
    </row>
    <row r="98" spans="1:22" s="4" customFormat="1" ht="6" customHeight="1" x14ac:dyDescent="0.2">
      <c r="A98" s="465"/>
      <c r="B98" s="394"/>
      <c r="C98" s="668"/>
      <c r="D98" s="394"/>
      <c r="E98" s="713"/>
      <c r="F98" s="394"/>
      <c r="G98" s="394"/>
      <c r="H98" s="394"/>
      <c r="I98" s="394"/>
      <c r="J98" s="394"/>
      <c r="K98" s="394"/>
      <c r="L98" s="394"/>
      <c r="M98" s="394"/>
      <c r="N98" s="394"/>
      <c r="O98" s="394"/>
      <c r="P98" s="394"/>
      <c r="Q98" s="394"/>
      <c r="R98" s="394"/>
      <c r="S98" s="394"/>
      <c r="T98" s="394"/>
      <c r="U98" s="443"/>
      <c r="V98" s="394"/>
    </row>
    <row r="99" spans="1:22" s="4" customFormat="1" ht="6" customHeight="1" x14ac:dyDescent="0.2">
      <c r="A99" s="465"/>
      <c r="B99" s="394"/>
      <c r="C99" s="668"/>
      <c r="D99" s="394"/>
      <c r="E99" s="713"/>
      <c r="F99" s="394"/>
      <c r="G99" s="394"/>
      <c r="H99" s="394"/>
      <c r="I99" s="394"/>
      <c r="J99" s="394"/>
      <c r="K99" s="394"/>
      <c r="L99" s="394"/>
      <c r="M99" s="394"/>
      <c r="N99" s="394"/>
      <c r="O99" s="394"/>
      <c r="P99" s="394"/>
      <c r="Q99" s="394"/>
      <c r="R99" s="394"/>
      <c r="S99" s="394"/>
      <c r="T99" s="394"/>
      <c r="U99" s="443"/>
      <c r="V99" s="394"/>
    </row>
    <row r="100" spans="1:22" s="4" customFormat="1" ht="18" x14ac:dyDescent="0.2">
      <c r="A100" s="465"/>
      <c r="B100" s="394"/>
      <c r="C100" s="668"/>
      <c r="D100" s="394"/>
      <c r="E100" s="707" t="s">
        <v>487</v>
      </c>
      <c r="F100" s="394"/>
      <c r="G100" s="394"/>
      <c r="H100" s="394"/>
      <c r="I100" s="394"/>
      <c r="J100" s="394"/>
      <c r="K100" s="394"/>
      <c r="L100" s="394"/>
      <c r="M100" s="394"/>
      <c r="N100" s="394"/>
      <c r="O100" s="394"/>
      <c r="P100" s="394"/>
      <c r="Q100" s="394"/>
      <c r="R100" s="394"/>
      <c r="S100" s="394"/>
      <c r="T100" s="702" t="s">
        <v>934</v>
      </c>
      <c r="U100" s="443"/>
      <c r="V100" s="394"/>
    </row>
    <row r="101" spans="1:22" s="4" customFormat="1" ht="9" hidden="1" x14ac:dyDescent="0.2">
      <c r="A101" s="465" t="s">
        <v>1188</v>
      </c>
      <c r="B101" s="394"/>
      <c r="C101" s="668"/>
      <c r="D101" s="394"/>
      <c r="E101" s="713"/>
      <c r="F101" s="394"/>
      <c r="G101" s="394"/>
      <c r="H101" s="394"/>
      <c r="I101" s="394"/>
      <c r="J101" s="394"/>
      <c r="K101" s="394"/>
      <c r="L101" s="394"/>
      <c r="M101" s="394"/>
      <c r="N101" s="394"/>
      <c r="O101" s="394"/>
      <c r="P101" s="394"/>
      <c r="Q101" s="394"/>
      <c r="R101" s="394"/>
      <c r="S101" s="394"/>
      <c r="T101" s="70" t="s">
        <v>738</v>
      </c>
      <c r="U101" s="443"/>
      <c r="V101" s="394"/>
    </row>
    <row r="102" spans="1:22" s="4" customFormat="1" ht="9" x14ac:dyDescent="0.2">
      <c r="A102" s="465"/>
      <c r="B102" s="394"/>
      <c r="C102" s="668"/>
      <c r="D102" s="394"/>
      <c r="E102" s="713"/>
      <c r="F102" s="394"/>
      <c r="G102" s="394"/>
      <c r="H102" s="394"/>
      <c r="I102" s="394"/>
      <c r="J102" s="394"/>
      <c r="K102" s="394"/>
      <c r="L102" s="394"/>
      <c r="M102" s="394"/>
      <c r="N102" s="394"/>
      <c r="O102" s="394"/>
      <c r="P102" s="394"/>
      <c r="Q102" s="394"/>
      <c r="R102" s="394"/>
      <c r="S102" s="394"/>
      <c r="T102" s="76">
        <v>7</v>
      </c>
      <c r="U102" s="443"/>
      <c r="V102" s="394"/>
    </row>
    <row r="103" spans="1:22" s="4" customFormat="1" ht="12" customHeight="1" x14ac:dyDescent="0.2">
      <c r="A103" s="465"/>
      <c r="B103" s="394"/>
      <c r="C103" s="668" t="s">
        <v>1112</v>
      </c>
      <c r="D103" s="394"/>
      <c r="E103" s="713" t="s">
        <v>2553</v>
      </c>
      <c r="F103" s="394"/>
      <c r="G103" s="394"/>
      <c r="H103" s="394"/>
      <c r="I103" s="394"/>
      <c r="J103" s="394"/>
      <c r="K103" s="394"/>
      <c r="L103" s="394"/>
      <c r="M103" s="394"/>
      <c r="N103" s="394"/>
      <c r="O103" s="394"/>
      <c r="P103" s="394"/>
      <c r="Q103" s="394"/>
      <c r="R103" s="394" t="s">
        <v>1625</v>
      </c>
      <c r="S103" s="394" t="s">
        <v>1625</v>
      </c>
      <c r="T103" s="115">
        <v>3</v>
      </c>
      <c r="U103" s="443"/>
      <c r="V103" s="394"/>
    </row>
    <row r="104" spans="1:22" s="4" customFormat="1" ht="6" customHeight="1" x14ac:dyDescent="0.2">
      <c r="A104" s="465"/>
      <c r="B104" s="394"/>
      <c r="C104" s="668"/>
      <c r="D104" s="394"/>
      <c r="E104" s="713"/>
      <c r="F104" s="394"/>
      <c r="G104" s="394"/>
      <c r="H104" s="394"/>
      <c r="I104" s="394"/>
      <c r="J104" s="394"/>
      <c r="K104" s="394"/>
      <c r="L104" s="394"/>
      <c r="M104" s="394"/>
      <c r="N104" s="394"/>
      <c r="O104" s="394"/>
      <c r="P104" s="394"/>
      <c r="Q104" s="394"/>
      <c r="R104" s="394"/>
      <c r="S104" s="394"/>
      <c r="T104" s="556"/>
      <c r="U104" s="443"/>
      <c r="V104" s="394"/>
    </row>
    <row r="105" spans="1:22" s="4" customFormat="1" ht="9" x14ac:dyDescent="0.2">
      <c r="A105" s="465"/>
      <c r="B105" s="394"/>
      <c r="C105" s="668"/>
      <c r="D105" s="394"/>
      <c r="E105" s="713" t="s">
        <v>2554</v>
      </c>
      <c r="F105" s="394"/>
      <c r="G105" s="394"/>
      <c r="H105" s="394"/>
      <c r="I105" s="394"/>
      <c r="J105" s="394"/>
      <c r="K105" s="394"/>
      <c r="L105" s="394"/>
      <c r="M105" s="394"/>
      <c r="N105" s="394"/>
      <c r="O105" s="394"/>
      <c r="P105" s="394"/>
      <c r="Q105" s="394"/>
      <c r="R105" s="394"/>
      <c r="S105" s="394"/>
      <c r="T105" s="394"/>
      <c r="U105" s="443"/>
      <c r="V105" s="394"/>
    </row>
    <row r="106" spans="1:22" s="4" customFormat="1" ht="6" customHeight="1" x14ac:dyDescent="0.2">
      <c r="A106" s="465"/>
      <c r="B106" s="394"/>
      <c r="C106" s="668"/>
      <c r="D106" s="394"/>
      <c r="E106" s="713"/>
      <c r="F106" s="394"/>
      <c r="G106" s="394"/>
      <c r="H106" s="394"/>
      <c r="I106" s="394"/>
      <c r="J106" s="394"/>
      <c r="K106" s="394"/>
      <c r="L106" s="394"/>
      <c r="M106" s="394"/>
      <c r="N106" s="394"/>
      <c r="O106" s="394"/>
      <c r="P106" s="394"/>
      <c r="Q106" s="394"/>
      <c r="R106" s="394"/>
      <c r="S106" s="394"/>
      <c r="T106" s="394"/>
      <c r="U106" s="443"/>
      <c r="V106" s="394"/>
    </row>
    <row r="107" spans="1:22" s="4" customFormat="1" ht="36" x14ac:dyDescent="0.2">
      <c r="A107" s="465"/>
      <c r="B107" s="394"/>
      <c r="C107" s="668"/>
      <c r="D107" s="394"/>
      <c r="E107" s="649" t="s">
        <v>1857</v>
      </c>
      <c r="F107" s="394"/>
      <c r="G107" s="649"/>
      <c r="H107" s="394"/>
      <c r="I107" s="394"/>
      <c r="J107" s="394"/>
      <c r="K107" s="394"/>
      <c r="L107" s="900" t="s">
        <v>1287</v>
      </c>
      <c r="M107" s="756"/>
      <c r="N107" s="756"/>
      <c r="O107" s="756"/>
      <c r="P107" s="756"/>
      <c r="Q107" s="756"/>
      <c r="R107" s="756"/>
      <c r="S107" s="757"/>
      <c r="T107" s="702" t="s">
        <v>1083</v>
      </c>
      <c r="U107" s="702" t="s">
        <v>744</v>
      </c>
      <c r="V107" s="394"/>
    </row>
    <row r="108" spans="1:22" s="4" customFormat="1" ht="9" hidden="1" x14ac:dyDescent="0.2">
      <c r="A108" s="465" t="s">
        <v>1188</v>
      </c>
      <c r="B108" s="394"/>
      <c r="C108" s="668"/>
      <c r="D108" s="394"/>
      <c r="E108" s="713"/>
      <c r="F108" s="394"/>
      <c r="G108" s="394"/>
      <c r="H108" s="394"/>
      <c r="I108" s="394"/>
      <c r="J108" s="394"/>
      <c r="K108" s="394"/>
      <c r="L108" s="758" t="s">
        <v>738</v>
      </c>
      <c r="M108" s="759"/>
      <c r="N108" s="759"/>
      <c r="O108" s="759"/>
      <c r="P108" s="759"/>
      <c r="Q108" s="759"/>
      <c r="R108" s="759"/>
      <c r="S108" s="760"/>
      <c r="T108" s="70" t="s">
        <v>738</v>
      </c>
      <c r="U108" s="70" t="s">
        <v>738</v>
      </c>
      <c r="V108" s="394"/>
    </row>
    <row r="109" spans="1:22" s="4" customFormat="1" ht="11.1" customHeight="1" x14ac:dyDescent="0.2">
      <c r="A109" s="465"/>
      <c r="B109" s="394"/>
      <c r="C109" s="668"/>
      <c r="D109" s="394"/>
      <c r="E109" s="713"/>
      <c r="F109" s="394"/>
      <c r="G109" s="394"/>
      <c r="H109" s="394"/>
      <c r="I109" s="394"/>
      <c r="J109" s="394"/>
      <c r="K109" s="394"/>
      <c r="L109" s="761">
        <v>3</v>
      </c>
      <c r="M109" s="762"/>
      <c r="N109" s="762"/>
      <c r="O109" s="762"/>
      <c r="P109" s="762"/>
      <c r="Q109" s="762"/>
      <c r="R109" s="762"/>
      <c r="S109" s="763"/>
      <c r="T109" s="764">
        <v>7</v>
      </c>
      <c r="U109" s="764">
        <v>8</v>
      </c>
      <c r="V109" s="394"/>
    </row>
    <row r="110" spans="1:22" s="4" customFormat="1" ht="18" x14ac:dyDescent="0.2">
      <c r="A110" s="465"/>
      <c r="B110" s="394"/>
      <c r="C110" s="668" t="s">
        <v>1113</v>
      </c>
      <c r="D110" s="394"/>
      <c r="E110" s="713" t="s">
        <v>2162</v>
      </c>
      <c r="F110" s="394"/>
      <c r="G110" s="394"/>
      <c r="H110" s="394"/>
      <c r="I110" s="394"/>
      <c r="J110" s="394"/>
      <c r="K110" s="394" t="s">
        <v>1625</v>
      </c>
      <c r="L110" s="1454" t="s">
        <v>405</v>
      </c>
      <c r="M110" s="1455"/>
      <c r="N110" s="1455"/>
      <c r="O110" s="1455"/>
      <c r="P110" s="1455"/>
      <c r="Q110" s="1455"/>
      <c r="R110" s="1456"/>
      <c r="S110" s="754"/>
      <c r="T110" s="115">
        <v>0</v>
      </c>
      <c r="U110" s="767" t="s">
        <v>1114</v>
      </c>
      <c r="V110" s="394"/>
    </row>
    <row r="111" spans="1:22" s="4" customFormat="1" ht="18" x14ac:dyDescent="0.2">
      <c r="A111" s="465"/>
      <c r="B111" s="394"/>
      <c r="C111" s="668" t="s">
        <v>1115</v>
      </c>
      <c r="D111" s="394"/>
      <c r="E111" s="713" t="s">
        <v>108</v>
      </c>
      <c r="F111" s="394"/>
      <c r="G111" s="394"/>
      <c r="H111" s="394"/>
      <c r="I111" s="394"/>
      <c r="J111" s="394"/>
      <c r="K111" s="394" t="s">
        <v>1625</v>
      </c>
      <c r="L111" s="1454" t="s">
        <v>406</v>
      </c>
      <c r="M111" s="1455"/>
      <c r="N111" s="1455"/>
      <c r="O111" s="1455"/>
      <c r="P111" s="1455"/>
      <c r="Q111" s="1455"/>
      <c r="R111" s="1456"/>
      <c r="S111" s="754"/>
      <c r="T111" s="115">
        <v>0</v>
      </c>
      <c r="U111" s="767" t="s">
        <v>1114</v>
      </c>
      <c r="V111" s="394"/>
    </row>
    <row r="112" spans="1:22" s="4" customFormat="1" ht="18" x14ac:dyDescent="0.2">
      <c r="A112" s="465"/>
      <c r="B112" s="394"/>
      <c r="C112" s="668" t="s">
        <v>769</v>
      </c>
      <c r="D112" s="394"/>
      <c r="E112" s="713" t="s">
        <v>365</v>
      </c>
      <c r="F112" s="394"/>
      <c r="G112" s="394"/>
      <c r="H112" s="394"/>
      <c r="I112" s="394"/>
      <c r="J112" s="394"/>
      <c r="K112" s="394" t="s">
        <v>1625</v>
      </c>
      <c r="L112" s="1454" t="s">
        <v>407</v>
      </c>
      <c r="M112" s="1455"/>
      <c r="N112" s="1455"/>
      <c r="O112" s="1455"/>
      <c r="P112" s="1455"/>
      <c r="Q112" s="1455"/>
      <c r="R112" s="1456"/>
      <c r="S112" s="754"/>
      <c r="T112" s="115">
        <v>0</v>
      </c>
      <c r="U112" s="767" t="s">
        <v>1114</v>
      </c>
      <c r="V112" s="394"/>
    </row>
    <row r="113" spans="1:22" s="4" customFormat="1" ht="18" x14ac:dyDescent="0.2">
      <c r="A113" s="465"/>
      <c r="B113" s="394"/>
      <c r="C113" s="668" t="s">
        <v>770</v>
      </c>
      <c r="D113" s="394"/>
      <c r="E113" s="713" t="s">
        <v>1130</v>
      </c>
      <c r="F113" s="394"/>
      <c r="G113" s="394"/>
      <c r="H113" s="394"/>
      <c r="I113" s="394"/>
      <c r="J113" s="394"/>
      <c r="K113" s="394" t="s">
        <v>971</v>
      </c>
      <c r="L113" s="1454" t="s">
        <v>1625</v>
      </c>
      <c r="M113" s="1455"/>
      <c r="N113" s="1455"/>
      <c r="O113" s="1455"/>
      <c r="P113" s="1455"/>
      <c r="Q113" s="1455"/>
      <c r="R113" s="1456"/>
      <c r="S113" s="754"/>
      <c r="T113" s="115"/>
      <c r="U113" s="767" t="s">
        <v>1114</v>
      </c>
      <c r="V113" s="394"/>
    </row>
    <row r="114" spans="1:22" s="4" customFormat="1" ht="18" x14ac:dyDescent="0.2">
      <c r="A114" s="465"/>
      <c r="B114" s="394"/>
      <c r="C114" s="668" t="s">
        <v>771</v>
      </c>
      <c r="D114" s="394"/>
      <c r="E114" s="713" t="s">
        <v>1131</v>
      </c>
      <c r="F114" s="394"/>
      <c r="G114" s="394"/>
      <c r="H114" s="394"/>
      <c r="I114" s="394"/>
      <c r="J114" s="394"/>
      <c r="K114" s="394" t="s">
        <v>1625</v>
      </c>
      <c r="L114" s="1454" t="s">
        <v>1625</v>
      </c>
      <c r="M114" s="1455"/>
      <c r="N114" s="1455"/>
      <c r="O114" s="1455"/>
      <c r="P114" s="1455"/>
      <c r="Q114" s="1455"/>
      <c r="R114" s="1456"/>
      <c r="S114" s="754"/>
      <c r="T114" s="115"/>
      <c r="U114" s="767" t="s">
        <v>1114</v>
      </c>
      <c r="V114" s="394"/>
    </row>
    <row r="115" spans="1:22" s="4" customFormat="1" ht="18" x14ac:dyDescent="0.2">
      <c r="A115" s="465"/>
      <c r="B115" s="394"/>
      <c r="C115" s="668" t="s">
        <v>772</v>
      </c>
      <c r="D115" s="394"/>
      <c r="E115" s="713" t="s">
        <v>720</v>
      </c>
      <c r="F115" s="394"/>
      <c r="G115" s="394"/>
      <c r="H115" s="394"/>
      <c r="I115" s="394"/>
      <c r="J115" s="394"/>
      <c r="K115" s="394" t="s">
        <v>1625</v>
      </c>
      <c r="L115" s="1454" t="s">
        <v>1625</v>
      </c>
      <c r="M115" s="1455"/>
      <c r="N115" s="1455"/>
      <c r="O115" s="1455"/>
      <c r="P115" s="1455"/>
      <c r="Q115" s="1455"/>
      <c r="R115" s="1456"/>
      <c r="S115" s="754"/>
      <c r="T115" s="115"/>
      <c r="U115" s="767" t="s">
        <v>1114</v>
      </c>
      <c r="V115" s="394"/>
    </row>
    <row r="116" spans="1:22" s="4" customFormat="1" ht="18" x14ac:dyDescent="0.2">
      <c r="A116" s="465"/>
      <c r="B116" s="394"/>
      <c r="C116" s="668" t="s">
        <v>1583</v>
      </c>
      <c r="D116" s="394"/>
      <c r="E116" s="713" t="s">
        <v>2597</v>
      </c>
      <c r="F116" s="394"/>
      <c r="G116" s="394"/>
      <c r="H116" s="394"/>
      <c r="I116" s="394"/>
      <c r="J116" s="394"/>
      <c r="K116" s="394" t="s">
        <v>1625</v>
      </c>
      <c r="L116" s="1454" t="s">
        <v>1625</v>
      </c>
      <c r="M116" s="1455"/>
      <c r="N116" s="1455"/>
      <c r="O116" s="1455"/>
      <c r="P116" s="1455"/>
      <c r="Q116" s="1455"/>
      <c r="R116" s="1456"/>
      <c r="S116" s="754"/>
      <c r="T116" s="115"/>
      <c r="U116" s="767" t="s">
        <v>1114</v>
      </c>
      <c r="V116" s="394"/>
    </row>
    <row r="117" spans="1:22" s="4" customFormat="1" ht="18" x14ac:dyDescent="0.2">
      <c r="A117" s="465"/>
      <c r="B117" s="394"/>
      <c r="C117" s="668" t="s">
        <v>1584</v>
      </c>
      <c r="D117" s="394"/>
      <c r="E117" s="713" t="s">
        <v>1437</v>
      </c>
      <c r="F117" s="394"/>
      <c r="G117" s="394"/>
      <c r="H117" s="394"/>
      <c r="I117" s="394"/>
      <c r="J117" s="394"/>
      <c r="K117" s="394" t="s">
        <v>1625</v>
      </c>
      <c r="L117" s="1454" t="s">
        <v>1625</v>
      </c>
      <c r="M117" s="1455"/>
      <c r="N117" s="1455"/>
      <c r="O117" s="1455"/>
      <c r="P117" s="1455"/>
      <c r="Q117" s="1455"/>
      <c r="R117" s="1456"/>
      <c r="S117" s="754"/>
      <c r="T117" s="115"/>
      <c r="U117" s="767" t="s">
        <v>1114</v>
      </c>
      <c r="V117" s="394"/>
    </row>
    <row r="118" spans="1:22" s="4" customFormat="1" ht="18" hidden="1" x14ac:dyDescent="0.2">
      <c r="A118" s="465"/>
      <c r="B118" s="394"/>
      <c r="C118" s="668" t="s">
        <v>2592</v>
      </c>
      <c r="D118" s="394"/>
      <c r="E118" s="713" t="s">
        <v>1438</v>
      </c>
      <c r="F118" s="394"/>
      <c r="G118" s="394"/>
      <c r="H118" s="394"/>
      <c r="I118" s="394"/>
      <c r="J118" s="394"/>
      <c r="K118" s="394" t="s">
        <v>1625</v>
      </c>
      <c r="L118" s="1451" t="s">
        <v>1625</v>
      </c>
      <c r="M118" s="1452"/>
      <c r="N118" s="1452"/>
      <c r="O118" s="1452"/>
      <c r="P118" s="1452"/>
      <c r="Q118" s="1452"/>
      <c r="R118" s="1453"/>
      <c r="S118" s="769"/>
      <c r="T118" s="768"/>
      <c r="U118" s="767" t="s">
        <v>1114</v>
      </c>
      <c r="V118" s="394"/>
    </row>
    <row r="119" spans="1:22" s="4" customFormat="1" ht="18" hidden="1" x14ac:dyDescent="0.2">
      <c r="A119" s="465"/>
      <c r="B119" s="394"/>
      <c r="C119" s="668" t="s">
        <v>2593</v>
      </c>
      <c r="D119" s="394"/>
      <c r="E119" s="713" t="s">
        <v>2192</v>
      </c>
      <c r="F119" s="394"/>
      <c r="G119" s="394"/>
      <c r="H119" s="394"/>
      <c r="I119" s="394"/>
      <c r="J119" s="394"/>
      <c r="K119" s="394" t="s">
        <v>1625</v>
      </c>
      <c r="L119" s="1451" t="s">
        <v>1625</v>
      </c>
      <c r="M119" s="1452"/>
      <c r="N119" s="1452"/>
      <c r="O119" s="1452"/>
      <c r="P119" s="1452"/>
      <c r="Q119" s="1452"/>
      <c r="R119" s="1453"/>
      <c r="S119" s="770"/>
      <c r="T119" s="768"/>
      <c r="U119" s="767" t="s">
        <v>1114</v>
      </c>
      <c r="V119" s="394"/>
    </row>
    <row r="120" spans="1:22" s="4" customFormat="1" ht="18" hidden="1" x14ac:dyDescent="0.2">
      <c r="A120" s="465"/>
      <c r="B120" s="394"/>
      <c r="C120" s="668" t="s">
        <v>2594</v>
      </c>
      <c r="D120" s="394"/>
      <c r="E120" s="713" t="s">
        <v>2322</v>
      </c>
      <c r="F120" s="394"/>
      <c r="G120" s="394"/>
      <c r="H120" s="394"/>
      <c r="I120" s="394"/>
      <c r="J120" s="394"/>
      <c r="K120" s="394" t="s">
        <v>1625</v>
      </c>
      <c r="L120" s="1451" t="s">
        <v>1625</v>
      </c>
      <c r="M120" s="1452"/>
      <c r="N120" s="1452"/>
      <c r="O120" s="1452"/>
      <c r="P120" s="1452"/>
      <c r="Q120" s="1452"/>
      <c r="R120" s="1453"/>
      <c r="S120" s="770"/>
      <c r="T120" s="768"/>
      <c r="U120" s="767" t="s">
        <v>1114</v>
      </c>
      <c r="V120" s="394"/>
    </row>
    <row r="121" spans="1:22" s="4" customFormat="1" ht="18" hidden="1" x14ac:dyDescent="0.2">
      <c r="A121" s="465"/>
      <c r="B121" s="394"/>
      <c r="C121" s="668" t="s">
        <v>2595</v>
      </c>
      <c r="D121" s="394"/>
      <c r="E121" s="713" t="s">
        <v>2148</v>
      </c>
      <c r="F121" s="394"/>
      <c r="G121" s="394"/>
      <c r="H121" s="394"/>
      <c r="I121" s="394"/>
      <c r="J121" s="394"/>
      <c r="K121" s="394" t="s">
        <v>1625</v>
      </c>
      <c r="L121" s="1451" t="s">
        <v>1625</v>
      </c>
      <c r="M121" s="1452"/>
      <c r="N121" s="1452"/>
      <c r="O121" s="1452"/>
      <c r="P121" s="1452"/>
      <c r="Q121" s="1452"/>
      <c r="R121" s="1453"/>
      <c r="S121" s="770"/>
      <c r="T121" s="768"/>
      <c r="U121" s="767" t="s">
        <v>1114</v>
      </c>
      <c r="V121" s="394"/>
    </row>
    <row r="122" spans="1:22" s="4" customFormat="1" ht="18" hidden="1" x14ac:dyDescent="0.2">
      <c r="A122" s="465"/>
      <c r="B122" s="394"/>
      <c r="C122" s="668" t="s">
        <v>2596</v>
      </c>
      <c r="D122" s="394"/>
      <c r="E122" s="713" t="s">
        <v>2743</v>
      </c>
      <c r="F122" s="394"/>
      <c r="G122" s="394"/>
      <c r="H122" s="394"/>
      <c r="I122" s="394"/>
      <c r="J122" s="394"/>
      <c r="K122" s="394" t="s">
        <v>1625</v>
      </c>
      <c r="L122" s="1451" t="s">
        <v>1625</v>
      </c>
      <c r="M122" s="1452"/>
      <c r="N122" s="1452"/>
      <c r="O122" s="1452"/>
      <c r="P122" s="1452"/>
      <c r="Q122" s="1452"/>
      <c r="R122" s="1453"/>
      <c r="S122" s="770"/>
      <c r="T122" s="768"/>
      <c r="U122" s="767" t="s">
        <v>1114</v>
      </c>
      <c r="V122" s="394"/>
    </row>
    <row r="123" spans="1:22" s="4" customFormat="1" ht="18" hidden="1" x14ac:dyDescent="0.2">
      <c r="A123" s="465"/>
      <c r="B123" s="394"/>
      <c r="C123" s="668" t="s">
        <v>2149</v>
      </c>
      <c r="D123" s="394"/>
      <c r="E123" s="713" t="s">
        <v>1748</v>
      </c>
      <c r="F123" s="394"/>
      <c r="G123" s="394"/>
      <c r="H123" s="394"/>
      <c r="I123" s="394"/>
      <c r="J123" s="394"/>
      <c r="K123" s="394" t="s">
        <v>1625</v>
      </c>
      <c r="L123" s="1451" t="s">
        <v>1625</v>
      </c>
      <c r="M123" s="1452"/>
      <c r="N123" s="1452"/>
      <c r="O123" s="1452"/>
      <c r="P123" s="1452"/>
      <c r="Q123" s="1452"/>
      <c r="R123" s="1453"/>
      <c r="S123" s="770"/>
      <c r="T123" s="768"/>
      <c r="U123" s="767" t="s">
        <v>1114</v>
      </c>
      <c r="V123" s="394"/>
    </row>
    <row r="124" spans="1:22" s="4" customFormat="1" ht="18" hidden="1" x14ac:dyDescent="0.2">
      <c r="A124" s="465"/>
      <c r="B124" s="394"/>
      <c r="C124" s="668" t="s">
        <v>2150</v>
      </c>
      <c r="D124" s="394"/>
      <c r="E124" s="713" t="s">
        <v>1883</v>
      </c>
      <c r="F124" s="394"/>
      <c r="G124" s="394"/>
      <c r="H124" s="394"/>
      <c r="I124" s="394"/>
      <c r="J124" s="394"/>
      <c r="K124" s="394" t="s">
        <v>1625</v>
      </c>
      <c r="L124" s="1451" t="s">
        <v>1625</v>
      </c>
      <c r="M124" s="1452"/>
      <c r="N124" s="1452"/>
      <c r="O124" s="1452"/>
      <c r="P124" s="1452"/>
      <c r="Q124" s="1452"/>
      <c r="R124" s="1453"/>
      <c r="S124" s="770"/>
      <c r="T124" s="768"/>
      <c r="U124" s="767" t="s">
        <v>1114</v>
      </c>
      <c r="V124" s="394"/>
    </row>
    <row r="125" spans="1:22" s="4" customFormat="1" ht="6" customHeight="1" x14ac:dyDescent="0.2">
      <c r="A125" s="465"/>
      <c r="B125" s="394"/>
      <c r="C125" s="668"/>
      <c r="D125" s="394"/>
      <c r="E125" s="713"/>
      <c r="F125" s="394"/>
      <c r="G125" s="394"/>
      <c r="H125" s="394"/>
      <c r="I125" s="394"/>
      <c r="J125" s="394"/>
      <c r="K125" s="394"/>
      <c r="L125" s="394"/>
      <c r="M125" s="394"/>
      <c r="N125" s="394"/>
      <c r="O125" s="394"/>
      <c r="P125" s="394"/>
      <c r="Q125" s="394"/>
      <c r="R125" s="394"/>
      <c r="S125" s="394"/>
      <c r="T125" s="394"/>
      <c r="U125" s="443"/>
      <c r="V125" s="394"/>
    </row>
    <row r="126" spans="1:22" s="4" customFormat="1" ht="6" customHeight="1" x14ac:dyDescent="0.2">
      <c r="A126" s="465"/>
      <c r="B126" s="394"/>
      <c r="C126" s="668"/>
      <c r="D126" s="394"/>
      <c r="E126" s="713"/>
      <c r="F126" s="394"/>
      <c r="G126" s="394"/>
      <c r="H126" s="394"/>
      <c r="I126" s="394"/>
      <c r="J126" s="394"/>
      <c r="K126" s="394"/>
      <c r="L126" s="394"/>
      <c r="M126" s="394"/>
      <c r="N126" s="394"/>
      <c r="O126" s="394"/>
      <c r="P126" s="394"/>
      <c r="Q126" s="394"/>
      <c r="R126" s="394"/>
      <c r="S126" s="394"/>
      <c r="T126" s="394"/>
      <c r="U126" s="443"/>
      <c r="V126" s="394"/>
    </row>
    <row r="127" spans="1:22" s="4" customFormat="1" ht="18" x14ac:dyDescent="0.2">
      <c r="A127" s="465"/>
      <c r="B127" s="394"/>
      <c r="C127" s="668"/>
      <c r="D127" s="394"/>
      <c r="E127" s="713"/>
      <c r="F127" s="394"/>
      <c r="G127" s="394"/>
      <c r="H127" s="394"/>
      <c r="I127" s="394"/>
      <c r="J127" s="394"/>
      <c r="K127" s="394"/>
      <c r="L127" s="709"/>
      <c r="M127" s="710" t="s">
        <v>346</v>
      </c>
      <c r="N127" s="710"/>
      <c r="O127" s="711"/>
      <c r="P127" s="712"/>
      <c r="Q127" s="710" t="s">
        <v>2229</v>
      </c>
      <c r="R127" s="711"/>
      <c r="S127" s="711"/>
      <c r="T127" s="710" t="s">
        <v>934</v>
      </c>
      <c r="U127" s="702" t="s">
        <v>744</v>
      </c>
      <c r="V127" s="394"/>
    </row>
    <row r="128" spans="1:22" s="4" customFormat="1" ht="9" x14ac:dyDescent="0.2">
      <c r="A128" s="465"/>
      <c r="B128" s="394"/>
      <c r="C128" s="668"/>
      <c r="D128" s="394"/>
      <c r="E128" s="713"/>
      <c r="F128" s="394"/>
      <c r="G128" s="394"/>
      <c r="H128" s="394"/>
      <c r="I128" s="394"/>
      <c r="J128" s="394"/>
      <c r="K128" s="394"/>
      <c r="L128" s="65"/>
      <c r="M128" s="66" t="s">
        <v>935</v>
      </c>
      <c r="N128" s="66"/>
      <c r="O128" s="67"/>
      <c r="P128" s="68"/>
      <c r="Q128" s="66" t="s">
        <v>936</v>
      </c>
      <c r="R128" s="67"/>
      <c r="S128" s="67"/>
      <c r="T128" s="66">
        <v>7</v>
      </c>
      <c r="U128" s="69">
        <v>8</v>
      </c>
      <c r="V128" s="394"/>
    </row>
    <row r="129" spans="1:22" s="4" customFormat="1" ht="9" hidden="1" x14ac:dyDescent="0.2">
      <c r="A129" s="465" t="s">
        <v>1188</v>
      </c>
      <c r="B129" s="394"/>
      <c r="C129" s="668"/>
      <c r="D129" s="394"/>
      <c r="E129" s="713"/>
      <c r="F129" s="394"/>
      <c r="G129" s="394"/>
      <c r="H129" s="394"/>
      <c r="I129" s="394"/>
      <c r="J129" s="394"/>
      <c r="K129" s="394"/>
      <c r="L129" s="71"/>
      <c r="M129" s="72"/>
      <c r="N129" s="72"/>
      <c r="O129" s="73"/>
      <c r="P129" s="74"/>
      <c r="Q129" s="72"/>
      <c r="R129" s="73"/>
      <c r="S129" s="73"/>
      <c r="T129" s="72"/>
      <c r="U129" s="75"/>
      <c r="V129" s="394"/>
    </row>
    <row r="130" spans="1:22" s="4" customFormat="1" ht="11.1" hidden="1" customHeight="1" x14ac:dyDescent="0.2">
      <c r="A130" s="465" t="s">
        <v>1188</v>
      </c>
      <c r="B130" s="394"/>
      <c r="C130" s="668"/>
      <c r="D130" s="394"/>
      <c r="E130" s="713"/>
      <c r="F130" s="394"/>
      <c r="G130" s="394"/>
      <c r="H130" s="394"/>
      <c r="I130" s="394"/>
      <c r="J130" s="394"/>
      <c r="K130" s="394"/>
      <c r="L130" s="65"/>
      <c r="M130" s="66" t="s">
        <v>879</v>
      </c>
      <c r="N130" s="66"/>
      <c r="O130" s="67"/>
      <c r="P130" s="68"/>
      <c r="Q130" s="66" t="s">
        <v>277</v>
      </c>
      <c r="R130" s="67"/>
      <c r="S130" s="67"/>
      <c r="T130" s="66">
        <v>7</v>
      </c>
      <c r="U130" s="69">
        <v>8</v>
      </c>
      <c r="V130" s="394"/>
    </row>
    <row r="131" spans="1:22" s="4" customFormat="1" ht="6" customHeight="1" x14ac:dyDescent="0.2">
      <c r="A131" s="465"/>
      <c r="B131" s="394"/>
      <c r="C131" s="668"/>
      <c r="D131" s="394"/>
      <c r="E131" s="713"/>
      <c r="F131" s="394"/>
      <c r="G131" s="394"/>
      <c r="H131" s="394"/>
      <c r="I131" s="394"/>
      <c r="J131" s="394"/>
      <c r="K131" s="394"/>
      <c r="L131" s="671"/>
      <c r="M131" s="672"/>
      <c r="N131" s="672"/>
      <c r="O131" s="673"/>
      <c r="P131" s="674"/>
      <c r="Q131" s="672"/>
      <c r="R131" s="673"/>
      <c r="S131" s="673"/>
      <c r="T131" s="719"/>
      <c r="U131" s="676"/>
      <c r="V131" s="394"/>
    </row>
    <row r="132" spans="1:22" s="4" customFormat="1" ht="24" customHeight="1" x14ac:dyDescent="0.2">
      <c r="A132" s="465"/>
      <c r="B132" s="394"/>
      <c r="C132" s="668" t="s">
        <v>773</v>
      </c>
      <c r="D132" s="394"/>
      <c r="E132" s="1445" t="s">
        <v>1842</v>
      </c>
      <c r="F132" s="394"/>
      <c r="G132" s="1450"/>
      <c r="H132" s="394"/>
      <c r="I132" s="394"/>
      <c r="J132" s="394"/>
      <c r="K132" s="394"/>
      <c r="L132" s="677"/>
      <c r="M132" s="678" t="s">
        <v>1750</v>
      </c>
      <c r="N132" s="678"/>
      <c r="O132" s="679"/>
      <c r="P132" s="680"/>
      <c r="Q132" s="868"/>
      <c r="R132" s="679"/>
      <c r="S132" s="679"/>
      <c r="T132" s="867" t="str">
        <f>IF(OR(Q132="",Q133=0),"NA",Q132/Q133)</f>
        <v>NA</v>
      </c>
      <c r="U132" s="1378" t="s">
        <v>144</v>
      </c>
      <c r="V132" s="394"/>
    </row>
    <row r="133" spans="1:22" s="4" customFormat="1" ht="24" customHeight="1" x14ac:dyDescent="0.2">
      <c r="A133" s="465"/>
      <c r="B133" s="394"/>
      <c r="C133" s="668"/>
      <c r="D133" s="394"/>
      <c r="E133" s="1446"/>
      <c r="F133" s="394"/>
      <c r="G133" s="1391"/>
      <c r="H133" s="394"/>
      <c r="I133" s="394"/>
      <c r="J133" s="394"/>
      <c r="K133" s="394"/>
      <c r="L133" s="677"/>
      <c r="M133" s="682" t="s">
        <v>1955</v>
      </c>
      <c r="N133" s="682"/>
      <c r="O133" s="679"/>
      <c r="P133" s="680"/>
      <c r="Q133" s="699"/>
      <c r="R133" s="679"/>
      <c r="S133" s="679"/>
      <c r="T133" s="720"/>
      <c r="U133" s="1378"/>
      <c r="V133" s="394"/>
    </row>
    <row r="134" spans="1:22" s="4" customFormat="1" ht="6" customHeight="1" x14ac:dyDescent="0.2">
      <c r="A134" s="465"/>
      <c r="B134" s="394"/>
      <c r="C134" s="668"/>
      <c r="D134" s="394"/>
      <c r="E134" s="713"/>
      <c r="F134" s="394"/>
      <c r="G134" s="394"/>
      <c r="H134" s="394"/>
      <c r="I134" s="394"/>
      <c r="J134" s="394"/>
      <c r="K134" s="394"/>
      <c r="L134" s="686"/>
      <c r="M134" s="687"/>
      <c r="N134" s="687"/>
      <c r="O134" s="688"/>
      <c r="P134" s="689"/>
      <c r="Q134" s="690"/>
      <c r="R134" s="688"/>
      <c r="S134" s="688"/>
      <c r="T134" s="721"/>
      <c r="U134" s="692"/>
      <c r="V134" s="394"/>
    </row>
    <row r="135" spans="1:22" s="4" customFormat="1" ht="6" customHeight="1" x14ac:dyDescent="0.2">
      <c r="A135" s="465"/>
      <c r="B135" s="394"/>
      <c r="C135" s="668"/>
      <c r="D135" s="394"/>
      <c r="E135" s="696"/>
      <c r="F135" s="685"/>
      <c r="G135" s="685"/>
      <c r="H135" s="685"/>
      <c r="I135" s="685"/>
      <c r="J135" s="394"/>
      <c r="K135" s="394"/>
      <c r="L135" s="394"/>
      <c r="M135" s="649"/>
      <c r="N135" s="649"/>
      <c r="O135" s="394"/>
      <c r="P135" s="649"/>
      <c r="Q135" s="394"/>
      <c r="R135" s="394"/>
      <c r="S135" s="394"/>
      <c r="T135" s="556"/>
      <c r="U135" s="717"/>
      <c r="V135" s="394"/>
    </row>
    <row r="136" spans="1:22" s="4" customFormat="1" ht="6" customHeight="1" x14ac:dyDescent="0.2">
      <c r="A136" s="465"/>
      <c r="B136" s="394"/>
      <c r="C136" s="668"/>
      <c r="D136" s="394"/>
      <c r="E136" s="713"/>
      <c r="F136" s="394"/>
      <c r="G136" s="394"/>
      <c r="H136" s="394"/>
      <c r="I136" s="394"/>
      <c r="J136" s="394"/>
      <c r="K136" s="394"/>
      <c r="L136" s="671"/>
      <c r="M136" s="672"/>
      <c r="N136" s="672"/>
      <c r="O136" s="673"/>
      <c r="P136" s="674"/>
      <c r="Q136" s="672"/>
      <c r="R136" s="673"/>
      <c r="S136" s="673"/>
      <c r="T136" s="719"/>
      <c r="U136" s="676"/>
      <c r="V136" s="394"/>
    </row>
    <row r="137" spans="1:22" s="4" customFormat="1" ht="24" customHeight="1" x14ac:dyDescent="0.2">
      <c r="A137" s="465"/>
      <c r="B137" s="394"/>
      <c r="C137" s="668" t="s">
        <v>966</v>
      </c>
      <c r="D137" s="394"/>
      <c r="E137" s="1445" t="s">
        <v>1082</v>
      </c>
      <c r="F137" s="394"/>
      <c r="G137" s="1450"/>
      <c r="H137" s="394"/>
      <c r="I137" s="394"/>
      <c r="J137" s="394"/>
      <c r="K137" s="394"/>
      <c r="L137" s="677"/>
      <c r="M137" s="678" t="s">
        <v>967</v>
      </c>
      <c r="N137" s="678"/>
      <c r="O137" s="679"/>
      <c r="P137" s="680"/>
      <c r="Q137" s="868">
        <v>213</v>
      </c>
      <c r="R137" s="679"/>
      <c r="S137" s="679"/>
      <c r="T137" s="867">
        <f>IF(OR(Q137="",Q138=0),"NA",Q137/Q138)</f>
        <v>0.21236291126620141</v>
      </c>
      <c r="U137" s="1378" t="s">
        <v>145</v>
      </c>
      <c r="V137" s="394"/>
    </row>
    <row r="138" spans="1:22" s="4" customFormat="1" ht="24" customHeight="1" x14ac:dyDescent="0.2">
      <c r="A138" s="465"/>
      <c r="B138" s="394"/>
      <c r="C138" s="668"/>
      <c r="D138" s="394"/>
      <c r="E138" s="1446"/>
      <c r="F138" s="394"/>
      <c r="G138" s="1391"/>
      <c r="H138" s="394"/>
      <c r="I138" s="394"/>
      <c r="J138" s="394"/>
      <c r="K138" s="394"/>
      <c r="L138" s="677"/>
      <c r="M138" s="682" t="s">
        <v>286</v>
      </c>
      <c r="N138" s="682"/>
      <c r="O138" s="679"/>
      <c r="P138" s="680"/>
      <c r="Q138" s="699">
        <v>1003</v>
      </c>
      <c r="R138" s="679"/>
      <c r="S138" s="679"/>
      <c r="T138" s="720"/>
      <c r="U138" s="1378"/>
      <c r="V138" s="394"/>
    </row>
    <row r="139" spans="1:22" s="4" customFormat="1" ht="6" customHeight="1" x14ac:dyDescent="0.2">
      <c r="A139" s="465"/>
      <c r="B139" s="394"/>
      <c r="C139" s="668"/>
      <c r="D139" s="394"/>
      <c r="E139" s="713"/>
      <c r="F139" s="394"/>
      <c r="G139" s="394"/>
      <c r="H139" s="394"/>
      <c r="I139" s="394"/>
      <c r="J139" s="394"/>
      <c r="K139" s="394"/>
      <c r="L139" s="686"/>
      <c r="M139" s="687"/>
      <c r="N139" s="687"/>
      <c r="O139" s="688"/>
      <c r="P139" s="689"/>
      <c r="Q139" s="690"/>
      <c r="R139" s="688"/>
      <c r="S139" s="688"/>
      <c r="T139" s="721"/>
      <c r="U139" s="692"/>
      <c r="V139" s="394"/>
    </row>
    <row r="140" spans="1:22" s="4" customFormat="1" ht="9" x14ac:dyDescent="0.2">
      <c r="A140" s="465"/>
      <c r="B140" s="394"/>
      <c r="C140" s="668"/>
      <c r="D140" s="394"/>
      <c r="E140" s="866" t="s">
        <v>1178</v>
      </c>
      <c r="F140" s="394"/>
      <c r="G140" s="394"/>
      <c r="H140" s="394"/>
      <c r="I140" s="394"/>
      <c r="J140" s="394"/>
      <c r="K140" s="394"/>
      <c r="L140" s="394"/>
      <c r="M140" s="394"/>
      <c r="N140" s="394"/>
      <c r="O140" s="394"/>
      <c r="P140" s="394"/>
      <c r="Q140" s="394"/>
      <c r="R140" s="394"/>
      <c r="S140" s="394"/>
      <c r="T140" s="394"/>
      <c r="U140" s="443"/>
      <c r="V140" s="394"/>
    </row>
    <row r="141" spans="1:22" s="4" customFormat="1" ht="5.0999999999999996" customHeight="1" x14ac:dyDescent="0.2">
      <c r="A141" s="465"/>
      <c r="B141" s="394"/>
      <c r="C141" s="668"/>
      <c r="D141" s="394"/>
      <c r="E141" s="713"/>
      <c r="F141" s="394"/>
      <c r="G141" s="394"/>
      <c r="H141" s="394"/>
      <c r="I141" s="394"/>
      <c r="J141" s="394"/>
      <c r="K141" s="394"/>
      <c r="L141" s="394"/>
      <c r="M141" s="394"/>
      <c r="N141" s="394"/>
      <c r="O141" s="394"/>
      <c r="P141" s="394"/>
      <c r="Q141" s="394"/>
      <c r="R141" s="394"/>
      <c r="S141" s="394"/>
      <c r="T141" s="394"/>
      <c r="U141" s="443"/>
      <c r="V141" s="394"/>
    </row>
    <row r="142" spans="1:22" s="4" customFormat="1" ht="5.0999999999999996" customHeight="1" x14ac:dyDescent="0.2">
      <c r="A142" s="465"/>
      <c r="B142" s="394"/>
      <c r="C142" s="668"/>
      <c r="D142" s="394"/>
      <c r="E142" s="713"/>
      <c r="F142" s="394"/>
      <c r="G142" s="394"/>
      <c r="H142" s="394"/>
      <c r="I142" s="394"/>
      <c r="J142" s="394"/>
      <c r="K142" s="394"/>
      <c r="L142" s="394"/>
      <c r="M142" s="394"/>
      <c r="N142" s="394"/>
      <c r="O142" s="394"/>
      <c r="P142" s="394"/>
      <c r="Q142" s="394"/>
      <c r="R142" s="394"/>
      <c r="S142" s="394"/>
      <c r="T142" s="394"/>
      <c r="U142" s="443"/>
      <c r="V142" s="394"/>
    </row>
    <row r="143" spans="1:22" s="907" customFormat="1" ht="9" x14ac:dyDescent="0.2">
      <c r="A143" s="928"/>
      <c r="B143" s="911"/>
      <c r="C143" s="668"/>
      <c r="D143" s="394"/>
      <c r="E143" s="707" t="s">
        <v>389</v>
      </c>
      <c r="F143" s="911"/>
      <c r="G143" s="911"/>
      <c r="H143" s="911"/>
      <c r="I143" s="911"/>
      <c r="J143" s="911"/>
      <c r="K143" s="911"/>
      <c r="L143" s="394"/>
      <c r="M143" s="394"/>
      <c r="N143" s="394"/>
      <c r="O143" s="394"/>
      <c r="P143" s="394"/>
      <c r="Q143" s="394"/>
      <c r="R143" s="394"/>
      <c r="S143" s="394"/>
      <c r="T143" s="394"/>
      <c r="U143" s="443"/>
      <c r="V143" s="911"/>
    </row>
    <row r="144" spans="1:22" s="907" customFormat="1" ht="6" customHeight="1" x14ac:dyDescent="0.2">
      <c r="A144" s="928"/>
      <c r="B144" s="911"/>
      <c r="C144" s="668"/>
      <c r="D144" s="394"/>
      <c r="E144" s="713"/>
      <c r="F144" s="911"/>
      <c r="G144" s="911"/>
      <c r="H144" s="911"/>
      <c r="I144" s="911"/>
      <c r="J144" s="911"/>
      <c r="K144" s="911"/>
      <c r="L144" s="394"/>
      <c r="M144" s="394"/>
      <c r="N144" s="394"/>
      <c r="O144" s="394"/>
      <c r="P144" s="394"/>
      <c r="Q144" s="394"/>
      <c r="R144" s="394"/>
      <c r="S144" s="394"/>
      <c r="T144" s="394"/>
      <c r="U144" s="443"/>
      <c r="V144" s="911"/>
    </row>
    <row r="145" spans="1:22" s="907" customFormat="1" ht="18" x14ac:dyDescent="0.2">
      <c r="A145" s="928"/>
      <c r="B145" s="911"/>
      <c r="C145" s="668"/>
      <c r="D145" s="394"/>
      <c r="E145" s="713"/>
      <c r="F145" s="911"/>
      <c r="G145" s="911"/>
      <c r="H145" s="911"/>
      <c r="I145" s="911"/>
      <c r="J145" s="911"/>
      <c r="K145" s="911"/>
      <c r="L145" s="709"/>
      <c r="M145" s="710" t="s">
        <v>346</v>
      </c>
      <c r="N145" s="710"/>
      <c r="O145" s="711"/>
      <c r="P145" s="712"/>
      <c r="Q145" s="710" t="s">
        <v>2229</v>
      </c>
      <c r="R145" s="711"/>
      <c r="S145" s="711"/>
      <c r="T145" s="710" t="s">
        <v>934</v>
      </c>
      <c r="U145" s="702" t="s">
        <v>744</v>
      </c>
      <c r="V145" s="911"/>
    </row>
    <row r="146" spans="1:22" s="907" customFormat="1" ht="9" x14ac:dyDescent="0.2">
      <c r="A146" s="928"/>
      <c r="B146" s="911"/>
      <c r="C146" s="668"/>
      <c r="D146" s="394"/>
      <c r="E146" s="707"/>
      <c r="F146" s="911"/>
      <c r="G146" s="911"/>
      <c r="H146" s="911"/>
      <c r="I146" s="911"/>
      <c r="J146" s="911"/>
      <c r="K146" s="911"/>
      <c r="L146" s="65"/>
      <c r="M146" s="66" t="s">
        <v>935</v>
      </c>
      <c r="N146" s="66"/>
      <c r="O146" s="67"/>
      <c r="P146" s="68"/>
      <c r="Q146" s="66" t="s">
        <v>936</v>
      </c>
      <c r="R146" s="67"/>
      <c r="S146" s="67"/>
      <c r="T146" s="66">
        <v>7</v>
      </c>
      <c r="U146" s="69">
        <v>8</v>
      </c>
      <c r="V146" s="911"/>
    </row>
    <row r="147" spans="1:22" s="907" customFormat="1" ht="9" hidden="1" x14ac:dyDescent="0.2">
      <c r="A147" s="928" t="s">
        <v>1188</v>
      </c>
      <c r="B147" s="911"/>
      <c r="C147" s="668"/>
      <c r="D147" s="394"/>
      <c r="E147" s="713"/>
      <c r="F147" s="911"/>
      <c r="G147" s="911"/>
      <c r="H147" s="911"/>
      <c r="I147" s="911"/>
      <c r="J147" s="911"/>
      <c r="K147" s="911"/>
      <c r="L147" s="71"/>
      <c r="M147" s="72" t="s">
        <v>738</v>
      </c>
      <c r="N147" s="72"/>
      <c r="O147" s="73"/>
      <c r="P147" s="74"/>
      <c r="Q147" s="72" t="s">
        <v>738</v>
      </c>
      <c r="R147" s="73"/>
      <c r="S147" s="73"/>
      <c r="T147" s="72" t="s">
        <v>738</v>
      </c>
      <c r="U147" s="75" t="s">
        <v>738</v>
      </c>
      <c r="V147" s="911"/>
    </row>
    <row r="148" spans="1:22" s="907" customFormat="1" ht="11.1" hidden="1" customHeight="1" x14ac:dyDescent="0.2">
      <c r="A148" s="928" t="s">
        <v>1188</v>
      </c>
      <c r="B148" s="911"/>
      <c r="C148" s="668"/>
      <c r="D148" s="394"/>
      <c r="E148" s="713"/>
      <c r="F148" s="911"/>
      <c r="G148" s="911"/>
      <c r="H148" s="911"/>
      <c r="I148" s="911"/>
      <c r="J148" s="911"/>
      <c r="K148" s="911"/>
      <c r="L148" s="65"/>
      <c r="M148" s="66" t="s">
        <v>879</v>
      </c>
      <c r="N148" s="66"/>
      <c r="O148" s="67"/>
      <c r="P148" s="68"/>
      <c r="Q148" s="66" t="s">
        <v>277</v>
      </c>
      <c r="R148" s="67"/>
      <c r="S148" s="67"/>
      <c r="T148" s="66">
        <v>7</v>
      </c>
      <c r="U148" s="69">
        <v>8</v>
      </c>
      <c r="V148" s="911"/>
    </row>
    <row r="149" spans="1:22" s="907" customFormat="1" ht="6" customHeight="1" x14ac:dyDescent="0.2">
      <c r="A149" s="928"/>
      <c r="B149" s="911"/>
      <c r="C149" s="668"/>
      <c r="D149" s="394"/>
      <c r="E149" s="713"/>
      <c r="F149" s="911"/>
      <c r="G149" s="911"/>
      <c r="H149" s="911"/>
      <c r="I149" s="911"/>
      <c r="J149" s="911"/>
      <c r="K149" s="911"/>
      <c r="L149" s="671"/>
      <c r="M149" s="672"/>
      <c r="N149" s="672"/>
      <c r="O149" s="673"/>
      <c r="P149" s="674"/>
      <c r="Q149" s="672"/>
      <c r="R149" s="673"/>
      <c r="S149" s="673"/>
      <c r="T149" s="719"/>
      <c r="U149" s="676"/>
      <c r="V149" s="911"/>
    </row>
    <row r="150" spans="1:22" s="907" customFormat="1" ht="18" customHeight="1" x14ac:dyDescent="0.2">
      <c r="A150" s="928"/>
      <c r="B150" s="911"/>
      <c r="C150" s="668" t="s">
        <v>2116</v>
      </c>
      <c r="D150" s="394"/>
      <c r="E150" s="1445" t="s">
        <v>1855</v>
      </c>
      <c r="F150" s="911"/>
      <c r="G150" s="1458"/>
      <c r="H150" s="911"/>
      <c r="I150" s="911"/>
      <c r="J150" s="911"/>
      <c r="K150" s="911"/>
      <c r="L150" s="677"/>
      <c r="M150" s="1172" t="s">
        <v>2752</v>
      </c>
      <c r="N150" s="678"/>
      <c r="O150" s="679"/>
      <c r="P150" s="680"/>
      <c r="Q150" s="1211"/>
      <c r="R150" s="679"/>
      <c r="S150" s="679"/>
      <c r="T150" s="1037" t="str">
        <f>IF(OR(Q150="",Q151=0),"NA",Q150/Q151)</f>
        <v>NA</v>
      </c>
      <c r="U150" s="1378" t="s">
        <v>2588</v>
      </c>
      <c r="V150" s="911"/>
    </row>
    <row r="151" spans="1:22" s="907" customFormat="1" ht="18" customHeight="1" x14ac:dyDescent="0.2">
      <c r="A151" s="928"/>
      <c r="B151" s="911"/>
      <c r="C151" s="668"/>
      <c r="D151" s="394"/>
      <c r="E151" s="1446"/>
      <c r="F151" s="911"/>
      <c r="G151" s="1459"/>
      <c r="H151" s="911"/>
      <c r="I151" s="911"/>
      <c r="J151" s="911"/>
      <c r="K151" s="911"/>
      <c r="L151" s="677"/>
      <c r="M151" s="682" t="s">
        <v>2613</v>
      </c>
      <c r="N151" s="682"/>
      <c r="O151" s="679"/>
      <c r="P151" s="680"/>
      <c r="Q151" s="716">
        <f>'02'!J83/1000</f>
        <v>2.3359999999999999</v>
      </c>
      <c r="R151" s="679"/>
      <c r="S151" s="679"/>
      <c r="T151" s="720"/>
      <c r="U151" s="1378"/>
      <c r="V151" s="911"/>
    </row>
    <row r="152" spans="1:22" s="907" customFormat="1" ht="6" customHeight="1" x14ac:dyDescent="0.2">
      <c r="A152" s="928"/>
      <c r="B152" s="911"/>
      <c r="C152" s="668"/>
      <c r="D152" s="394"/>
      <c r="E152" s="713"/>
      <c r="F152" s="911"/>
      <c r="G152" s="911"/>
      <c r="H152" s="911"/>
      <c r="I152" s="911"/>
      <c r="J152" s="911"/>
      <c r="K152" s="911"/>
      <c r="L152" s="686"/>
      <c r="M152" s="687"/>
      <c r="N152" s="687"/>
      <c r="O152" s="688"/>
      <c r="P152" s="689"/>
      <c r="Q152" s="690"/>
      <c r="R152" s="688"/>
      <c r="S152" s="688"/>
      <c r="T152" s="721"/>
      <c r="U152" s="692"/>
      <c r="V152" s="911"/>
    </row>
    <row r="153" spans="1:22" s="907" customFormat="1" ht="6" customHeight="1" x14ac:dyDescent="0.2">
      <c r="A153" s="928"/>
      <c r="B153" s="911"/>
      <c r="C153" s="668"/>
      <c r="D153" s="394"/>
      <c r="E153" s="713"/>
      <c r="F153" s="911"/>
      <c r="G153" s="911"/>
      <c r="H153" s="911"/>
      <c r="I153" s="911"/>
      <c r="J153" s="911"/>
      <c r="K153" s="911"/>
      <c r="L153" s="671"/>
      <c r="M153" s="672"/>
      <c r="N153" s="672"/>
      <c r="O153" s="673"/>
      <c r="P153" s="674"/>
      <c r="Q153" s="672"/>
      <c r="R153" s="673"/>
      <c r="S153" s="673"/>
      <c r="T153" s="719"/>
      <c r="U153" s="676"/>
      <c r="V153" s="911"/>
    </row>
    <row r="154" spans="1:22" s="907" customFormat="1" ht="18" customHeight="1" x14ac:dyDescent="0.2">
      <c r="A154" s="928"/>
      <c r="B154" s="911"/>
      <c r="C154" s="1038" t="s">
        <v>1794</v>
      </c>
      <c r="D154" s="1102"/>
      <c r="E154" s="1460" t="s">
        <v>371</v>
      </c>
      <c r="F154" s="911"/>
      <c r="G154" s="1458"/>
      <c r="H154" s="911"/>
      <c r="I154" s="911"/>
      <c r="J154" s="911"/>
      <c r="K154" s="911"/>
      <c r="L154" s="677"/>
      <c r="M154" s="1172" t="s">
        <v>630</v>
      </c>
      <c r="N154" s="678"/>
      <c r="O154" s="679"/>
      <c r="P154" s="680"/>
      <c r="Q154" s="1211">
        <v>10</v>
      </c>
      <c r="R154" s="679"/>
      <c r="S154" s="679"/>
      <c r="T154" s="1210">
        <f>IF(OR(Q154="",Q155=0),"NA",Q154/Q155)</f>
        <v>4.2808219178082192</v>
      </c>
      <c r="U154" s="1415" t="s">
        <v>897</v>
      </c>
      <c r="V154" s="911"/>
    </row>
    <row r="155" spans="1:22" s="907" customFormat="1" ht="18" customHeight="1" x14ac:dyDescent="0.2">
      <c r="A155" s="928"/>
      <c r="B155" s="911"/>
      <c r="C155" s="1038"/>
      <c r="D155" s="1102"/>
      <c r="E155" s="1443"/>
      <c r="F155" s="911"/>
      <c r="G155" s="1459"/>
      <c r="H155" s="911"/>
      <c r="I155" s="911"/>
      <c r="J155" s="911"/>
      <c r="K155" s="911"/>
      <c r="L155" s="677"/>
      <c r="M155" s="682" t="s">
        <v>2613</v>
      </c>
      <c r="N155" s="682"/>
      <c r="O155" s="679"/>
      <c r="P155" s="680"/>
      <c r="Q155" s="716">
        <f>'02'!J83/1000</f>
        <v>2.3359999999999999</v>
      </c>
      <c r="R155" s="679"/>
      <c r="S155" s="679"/>
      <c r="T155" s="720"/>
      <c r="U155" s="1415"/>
      <c r="V155" s="911"/>
    </row>
    <row r="156" spans="1:22" s="907" customFormat="1" ht="6" customHeight="1" x14ac:dyDescent="0.2">
      <c r="A156" s="928"/>
      <c r="B156" s="911"/>
      <c r="C156" s="668"/>
      <c r="D156" s="394"/>
      <c r="E156" s="713"/>
      <c r="F156" s="911"/>
      <c r="G156" s="911"/>
      <c r="H156" s="911"/>
      <c r="I156" s="911"/>
      <c r="J156" s="911"/>
      <c r="K156" s="911"/>
      <c r="L156" s="686"/>
      <c r="M156" s="687"/>
      <c r="N156" s="687"/>
      <c r="O156" s="688"/>
      <c r="P156" s="689"/>
      <c r="Q156" s="690"/>
      <c r="R156" s="688"/>
      <c r="S156" s="688"/>
      <c r="T156" s="721"/>
      <c r="U156" s="692"/>
      <c r="V156" s="911"/>
    </row>
    <row r="157" spans="1:22" s="907" customFormat="1" ht="6" customHeight="1" x14ac:dyDescent="0.2">
      <c r="A157" s="928"/>
      <c r="B157" s="911"/>
      <c r="C157" s="668"/>
      <c r="D157" s="394"/>
      <c r="E157" s="713"/>
      <c r="F157" s="911"/>
      <c r="G157" s="911"/>
      <c r="H157" s="911"/>
      <c r="I157" s="911"/>
      <c r="J157" s="911"/>
      <c r="K157" s="713"/>
      <c r="L157" s="713"/>
      <c r="M157" s="713"/>
      <c r="N157" s="713"/>
      <c r="O157" s="713"/>
      <c r="P157" s="713"/>
      <c r="Q157" s="713"/>
      <c r="R157" s="713"/>
      <c r="S157" s="713"/>
      <c r="T157" s="713"/>
      <c r="U157" s="713"/>
      <c r="V157" s="911"/>
    </row>
    <row r="158" spans="1:22" s="907" customFormat="1" ht="10.5" customHeight="1" x14ac:dyDescent="0.2">
      <c r="A158" s="928"/>
      <c r="B158" s="911"/>
      <c r="C158" s="668"/>
      <c r="D158" s="394"/>
      <c r="E158" s="713"/>
      <c r="F158" s="911"/>
      <c r="G158" s="911"/>
      <c r="H158" s="911"/>
      <c r="I158" s="911"/>
      <c r="J158" s="911"/>
      <c r="K158" s="713"/>
      <c r="L158" s="713"/>
      <c r="M158" s="713"/>
      <c r="N158" s="713"/>
      <c r="O158" s="713"/>
      <c r="P158" s="713"/>
      <c r="Q158" s="713"/>
      <c r="R158" s="713"/>
      <c r="S158" s="713"/>
      <c r="T158" s="702" t="s">
        <v>2139</v>
      </c>
      <c r="U158" s="713"/>
      <c r="V158" s="911"/>
    </row>
    <row r="159" spans="1:22" s="907" customFormat="1" ht="10.5" customHeight="1" x14ac:dyDescent="0.2">
      <c r="A159" s="928"/>
      <c r="B159" s="911"/>
      <c r="C159" s="668"/>
      <c r="D159" s="394"/>
      <c r="E159" s="1306" t="s">
        <v>931</v>
      </c>
      <c r="F159" s="911"/>
      <c r="G159" s="911"/>
      <c r="H159" s="911"/>
      <c r="I159" s="911"/>
      <c r="J159" s="911"/>
      <c r="K159" s="713"/>
      <c r="L159" s="713"/>
      <c r="M159" s="713"/>
      <c r="N159" s="713"/>
      <c r="O159" s="1103" t="s">
        <v>488</v>
      </c>
      <c r="P159" s="1103" t="s">
        <v>488</v>
      </c>
      <c r="Q159" s="713"/>
      <c r="R159" s="1333"/>
      <c r="S159" s="713"/>
      <c r="T159" s="1329">
        <v>7</v>
      </c>
      <c r="U159" s="713"/>
      <c r="V159" s="911"/>
    </row>
    <row r="160" spans="1:22" s="907" customFormat="1" ht="11.1" customHeight="1" x14ac:dyDescent="0.2">
      <c r="A160" s="928"/>
      <c r="B160" s="911"/>
      <c r="C160" s="1038" t="s">
        <v>1793</v>
      </c>
      <c r="D160" s="1102"/>
      <c r="E160" s="950" t="s">
        <v>2754</v>
      </c>
      <c r="F160" s="394"/>
      <c r="G160" s="394"/>
      <c r="H160" s="394"/>
      <c r="I160" s="394"/>
      <c r="J160" s="394"/>
      <c r="K160" s="394"/>
      <c r="L160" s="394"/>
      <c r="M160" s="394"/>
      <c r="N160" s="394"/>
      <c r="O160" s="394"/>
      <c r="P160" s="394"/>
      <c r="Q160" s="394"/>
      <c r="R160" s="1103" t="s">
        <v>488</v>
      </c>
      <c r="S160" s="713"/>
      <c r="T160" s="115"/>
      <c r="U160" s="713"/>
      <c r="V160" s="911"/>
    </row>
    <row r="161" spans="1:22" s="907" customFormat="1" ht="11.1" customHeight="1" x14ac:dyDescent="0.2">
      <c r="A161" s="928"/>
      <c r="B161" s="911"/>
      <c r="C161" s="1038" t="s">
        <v>1795</v>
      </c>
      <c r="D161" s="1102"/>
      <c r="E161" s="950" t="s">
        <v>2755</v>
      </c>
      <c r="F161" s="394"/>
      <c r="G161" s="394"/>
      <c r="H161" s="394"/>
      <c r="I161" s="394"/>
      <c r="J161" s="394"/>
      <c r="K161" s="394"/>
      <c r="L161" s="394"/>
      <c r="M161" s="394"/>
      <c r="N161" s="394"/>
      <c r="O161" s="394"/>
      <c r="P161" s="394"/>
      <c r="Q161" s="394"/>
      <c r="R161" s="1103" t="s">
        <v>488</v>
      </c>
      <c r="S161" s="713"/>
      <c r="T161" s="1305"/>
      <c r="U161" s="713"/>
      <c r="V161" s="911"/>
    </row>
    <row r="162" spans="1:22" s="907" customFormat="1" ht="11.1" customHeight="1" x14ac:dyDescent="0.2">
      <c r="A162" s="928"/>
      <c r="B162" s="911"/>
      <c r="C162" s="1038" t="s">
        <v>1799</v>
      </c>
      <c r="D162" s="1102"/>
      <c r="E162" s="950" t="s">
        <v>2756</v>
      </c>
      <c r="F162" s="394"/>
      <c r="G162" s="394"/>
      <c r="H162" s="394"/>
      <c r="I162" s="394"/>
      <c r="J162" s="394"/>
      <c r="K162" s="394"/>
      <c r="L162" s="394"/>
      <c r="M162" s="394"/>
      <c r="N162" s="394"/>
      <c r="O162" s="394"/>
      <c r="P162" s="394"/>
      <c r="Q162" s="394"/>
      <c r="R162" s="1103" t="s">
        <v>488</v>
      </c>
      <c r="S162" s="713"/>
      <c r="T162" s="1305"/>
      <c r="U162" s="713"/>
      <c r="V162" s="911"/>
    </row>
    <row r="163" spans="1:22" s="907" customFormat="1" ht="13.5" customHeight="1" x14ac:dyDescent="0.2">
      <c r="A163" s="928"/>
      <c r="B163" s="911"/>
      <c r="C163" s="1038" t="s">
        <v>1797</v>
      </c>
      <c r="D163" s="1102"/>
      <c r="E163" s="950" t="s">
        <v>2678</v>
      </c>
      <c r="F163" s="394"/>
      <c r="G163" s="394"/>
      <c r="H163" s="394"/>
      <c r="I163" s="394"/>
      <c r="J163" s="394"/>
      <c r="K163" s="394"/>
      <c r="L163" s="394"/>
      <c r="M163" s="394"/>
      <c r="N163" s="394"/>
      <c r="O163" s="394"/>
      <c r="P163" s="394"/>
      <c r="Q163" s="394"/>
      <c r="R163" s="1103" t="s">
        <v>488</v>
      </c>
      <c r="S163" s="713"/>
      <c r="T163" s="1305"/>
      <c r="U163" s="713"/>
      <c r="V163" s="911"/>
    </row>
    <row r="164" spans="1:22" s="907" customFormat="1" ht="9" x14ac:dyDescent="0.2">
      <c r="A164" s="928"/>
      <c r="B164" s="911"/>
      <c r="C164" s="668"/>
      <c r="D164" s="394"/>
      <c r="E164" s="713"/>
      <c r="F164" s="911"/>
      <c r="G164" s="911"/>
      <c r="H164" s="911"/>
      <c r="I164" s="911"/>
      <c r="J164" s="911"/>
      <c r="K164" s="911"/>
      <c r="L164" s="394"/>
      <c r="M164" s="394"/>
      <c r="N164" s="394"/>
      <c r="O164" s="394"/>
      <c r="P164" s="394"/>
      <c r="Q164" s="394"/>
      <c r="R164" s="394"/>
      <c r="S164" s="394"/>
      <c r="T164" s="394"/>
      <c r="U164" s="443"/>
      <c r="V164" s="911"/>
    </row>
    <row r="165" spans="1:22" s="907" customFormat="1" ht="9" x14ac:dyDescent="0.2">
      <c r="A165" s="928"/>
      <c r="B165" s="911"/>
      <c r="C165" s="668"/>
      <c r="D165" s="394"/>
      <c r="E165" s="707" t="s">
        <v>2591</v>
      </c>
      <c r="F165" s="911"/>
      <c r="G165" s="911"/>
      <c r="H165" s="911"/>
      <c r="I165" s="911"/>
      <c r="J165" s="911"/>
      <c r="K165" s="911"/>
      <c r="L165" s="394"/>
      <c r="M165" s="394"/>
      <c r="N165" s="394"/>
      <c r="O165" s="394"/>
      <c r="P165" s="394"/>
      <c r="Q165" s="394"/>
      <c r="R165" s="394"/>
      <c r="S165" s="394"/>
      <c r="T165" s="702" t="s">
        <v>2589</v>
      </c>
      <c r="U165" s="443"/>
      <c r="V165" s="911"/>
    </row>
    <row r="166" spans="1:22" s="907" customFormat="1" ht="9" hidden="1" x14ac:dyDescent="0.2">
      <c r="A166" s="928" t="s">
        <v>1188</v>
      </c>
      <c r="B166" s="911"/>
      <c r="C166" s="668"/>
      <c r="D166" s="394"/>
      <c r="E166" s="713"/>
      <c r="F166" s="911"/>
      <c r="G166" s="911"/>
      <c r="H166" s="911"/>
      <c r="I166" s="911"/>
      <c r="J166" s="911"/>
      <c r="K166" s="911"/>
      <c r="L166" s="394"/>
      <c r="M166" s="394"/>
      <c r="N166" s="394"/>
      <c r="O166" s="394"/>
      <c r="P166" s="394"/>
      <c r="Q166" s="394"/>
      <c r="R166" s="394"/>
      <c r="S166" s="394"/>
      <c r="T166" s="70" t="s">
        <v>738</v>
      </c>
      <c r="U166" s="443"/>
      <c r="V166" s="911"/>
    </row>
    <row r="167" spans="1:22" s="907" customFormat="1" ht="9" x14ac:dyDescent="0.2">
      <c r="A167" s="928"/>
      <c r="B167" s="911"/>
      <c r="C167" s="668"/>
      <c r="D167" s="394"/>
      <c r="E167" s="723" t="s">
        <v>2590</v>
      </c>
      <c r="F167" s="911"/>
      <c r="G167" s="911"/>
      <c r="H167" s="911"/>
      <c r="I167" s="911"/>
      <c r="J167" s="911"/>
      <c r="K167" s="911"/>
      <c r="L167" s="394"/>
      <c r="M167" s="394"/>
      <c r="N167" s="394"/>
      <c r="O167" s="394"/>
      <c r="P167" s="394"/>
      <c r="Q167" s="394"/>
      <c r="R167" s="394"/>
      <c r="S167" s="394"/>
      <c r="T167" s="69">
        <v>7</v>
      </c>
      <c r="U167" s="443"/>
      <c r="V167" s="911"/>
    </row>
    <row r="168" spans="1:22" s="907" customFormat="1" ht="11.1" customHeight="1" x14ac:dyDescent="0.2">
      <c r="A168" s="928"/>
      <c r="B168" s="911"/>
      <c r="C168" s="668" t="s">
        <v>686</v>
      </c>
      <c r="D168" s="394"/>
      <c r="E168" s="950" t="s">
        <v>687</v>
      </c>
      <c r="F168" s="394"/>
      <c r="G168" s="394"/>
      <c r="H168" s="394"/>
      <c r="I168" s="394"/>
      <c r="J168" s="394"/>
      <c r="K168" s="394"/>
      <c r="L168" s="394"/>
      <c r="M168" s="394"/>
      <c r="N168" s="394"/>
      <c r="O168" s="394"/>
      <c r="P168" s="394"/>
      <c r="Q168" s="394"/>
      <c r="R168" s="1103" t="s">
        <v>488</v>
      </c>
      <c r="S168" s="394"/>
      <c r="T168" s="115"/>
      <c r="U168" s="443"/>
      <c r="V168" s="911"/>
    </row>
    <row r="169" spans="1:22" s="907" customFormat="1" ht="6.75" customHeight="1" x14ac:dyDescent="0.2">
      <c r="A169" s="928"/>
      <c r="B169" s="911"/>
      <c r="C169" s="668"/>
      <c r="D169" s="394"/>
      <c r="E169" s="950"/>
      <c r="F169" s="394"/>
      <c r="G169" s="394"/>
      <c r="H169" s="394"/>
      <c r="I169" s="394"/>
      <c r="J169" s="394"/>
      <c r="K169" s="394"/>
      <c r="L169" s="394"/>
      <c r="M169" s="394"/>
      <c r="N169" s="394"/>
      <c r="O169" s="394"/>
      <c r="P169" s="394"/>
      <c r="Q169" s="394"/>
      <c r="R169" s="1103"/>
      <c r="S169" s="394"/>
      <c r="T169" s="394"/>
      <c r="U169" s="443"/>
      <c r="V169" s="911"/>
    </row>
    <row r="170" spans="1:22" s="907" customFormat="1" ht="11.1" customHeight="1" x14ac:dyDescent="0.2">
      <c r="A170" s="928"/>
      <c r="B170" s="911"/>
      <c r="C170" s="668" t="s">
        <v>2347</v>
      </c>
      <c r="D170" s="394"/>
      <c r="E170" s="950" t="s">
        <v>2346</v>
      </c>
      <c r="F170" s="911"/>
      <c r="G170" s="911"/>
      <c r="H170" s="911"/>
      <c r="I170" s="911"/>
      <c r="J170" s="911"/>
      <c r="K170" s="911"/>
      <c r="L170" s="394"/>
      <c r="M170" s="394"/>
      <c r="N170" s="394"/>
      <c r="O170" s="394"/>
      <c r="P170" s="394"/>
      <c r="Q170" s="394"/>
      <c r="R170" s="394" t="s">
        <v>1625</v>
      </c>
      <c r="S170" s="394" t="s">
        <v>1625</v>
      </c>
      <c r="T170" s="115">
        <v>180</v>
      </c>
      <c r="U170" s="443"/>
      <c r="V170" s="911"/>
    </row>
    <row r="171" spans="1:22" s="907" customFormat="1" ht="11.1" customHeight="1" x14ac:dyDescent="0.2">
      <c r="A171" s="928"/>
      <c r="B171" s="911"/>
      <c r="C171" s="668" t="s">
        <v>2616</v>
      </c>
      <c r="D171" s="394"/>
      <c r="E171" s="950" t="s">
        <v>2614</v>
      </c>
      <c r="F171" s="911"/>
      <c r="G171" s="911"/>
      <c r="H171" s="911"/>
      <c r="I171" s="911"/>
      <c r="J171" s="911"/>
      <c r="K171" s="911"/>
      <c r="L171" s="394"/>
      <c r="M171" s="394"/>
      <c r="N171" s="394"/>
      <c r="O171" s="394"/>
      <c r="P171" s="394"/>
      <c r="Q171" s="394"/>
      <c r="R171" s="394" t="s">
        <v>1625</v>
      </c>
      <c r="S171" s="394" t="s">
        <v>1625</v>
      </c>
      <c r="T171" s="115"/>
      <c r="U171" s="443"/>
      <c r="V171" s="911"/>
    </row>
    <row r="172" spans="1:22" s="907" customFormat="1" ht="11.1" customHeight="1" x14ac:dyDescent="0.2">
      <c r="A172" s="928"/>
      <c r="B172" s="911"/>
      <c r="C172" s="668" t="s">
        <v>2617</v>
      </c>
      <c r="D172" s="394"/>
      <c r="E172" s="950" t="s">
        <v>2615</v>
      </c>
      <c r="F172" s="911"/>
      <c r="G172" s="911"/>
      <c r="H172" s="911"/>
      <c r="I172" s="911"/>
      <c r="J172" s="911"/>
      <c r="K172" s="911"/>
      <c r="L172" s="394"/>
      <c r="M172" s="394"/>
      <c r="N172" s="394"/>
      <c r="O172" s="394"/>
      <c r="P172" s="394"/>
      <c r="Q172" s="394"/>
      <c r="R172" s="394" t="s">
        <v>1625</v>
      </c>
      <c r="S172" s="394" t="s">
        <v>1625</v>
      </c>
      <c r="T172" s="115"/>
      <c r="U172" s="443"/>
      <c r="V172" s="911"/>
    </row>
    <row r="173" spans="1:22" s="907" customFormat="1" ht="11.1" customHeight="1" x14ac:dyDescent="0.2">
      <c r="A173" s="928"/>
      <c r="B173" s="911"/>
      <c r="C173" s="668" t="s">
        <v>2618</v>
      </c>
      <c r="D173" s="394"/>
      <c r="E173" s="713"/>
      <c r="F173" s="911"/>
      <c r="G173" s="911"/>
      <c r="H173" s="911"/>
      <c r="I173" s="911"/>
      <c r="J173" s="911"/>
      <c r="K173" s="911"/>
      <c r="L173" s="394"/>
      <c r="M173" s="394"/>
      <c r="N173" s="394"/>
      <c r="O173" s="394"/>
      <c r="P173" s="394"/>
      <c r="Q173" s="394"/>
      <c r="R173" s="452" t="s">
        <v>796</v>
      </c>
      <c r="S173" s="724" t="s">
        <v>738</v>
      </c>
      <c r="T173" s="766">
        <f>SUM(T170:T172)</f>
        <v>180</v>
      </c>
      <c r="U173" s="443"/>
      <c r="V173" s="911"/>
    </row>
    <row r="174" spans="1:22" s="907" customFormat="1" ht="6" customHeight="1" x14ac:dyDescent="0.2">
      <c r="A174" s="928"/>
      <c r="B174" s="911"/>
      <c r="C174" s="668"/>
      <c r="D174" s="394"/>
      <c r="E174" s="713"/>
      <c r="F174" s="911"/>
      <c r="G174" s="911"/>
      <c r="H174" s="911"/>
      <c r="I174" s="911"/>
      <c r="J174" s="911"/>
      <c r="K174" s="911"/>
      <c r="L174" s="394"/>
      <c r="M174" s="394"/>
      <c r="N174" s="394"/>
      <c r="O174" s="394"/>
      <c r="P174" s="394"/>
      <c r="Q174" s="394"/>
      <c r="R174" s="394"/>
      <c r="S174" s="394"/>
      <c r="T174" s="556"/>
      <c r="U174" s="443"/>
      <c r="V174" s="911"/>
    </row>
    <row r="175" spans="1:22" s="907" customFormat="1" ht="9" x14ac:dyDescent="0.2">
      <c r="A175" s="928"/>
      <c r="B175" s="911"/>
      <c r="C175" s="668"/>
      <c r="D175" s="394"/>
      <c r="E175" s="713"/>
      <c r="F175" s="911"/>
      <c r="G175" s="911"/>
      <c r="H175" s="911"/>
      <c r="I175" s="911"/>
      <c r="J175" s="911"/>
      <c r="K175" s="911"/>
      <c r="L175" s="394"/>
      <c r="M175" s="394"/>
      <c r="N175" s="394"/>
      <c r="O175" s="394"/>
      <c r="P175" s="394"/>
      <c r="Q175" s="394"/>
      <c r="R175" s="394"/>
      <c r="S175" s="394"/>
      <c r="T175" s="394"/>
      <c r="U175" s="443"/>
      <c r="V175" s="911"/>
    </row>
    <row r="176" spans="1:22" s="907" customFormat="1" ht="6" customHeight="1" x14ac:dyDescent="0.2">
      <c r="A176" s="928"/>
      <c r="B176" s="911"/>
      <c r="C176" s="668"/>
      <c r="D176" s="394"/>
      <c r="E176" s="713"/>
      <c r="F176" s="911"/>
      <c r="G176" s="911"/>
      <c r="H176" s="911"/>
      <c r="I176" s="911"/>
      <c r="J176" s="911"/>
      <c r="K176" s="911"/>
      <c r="L176" s="671"/>
      <c r="M176" s="672"/>
      <c r="N176" s="672"/>
      <c r="O176" s="673"/>
      <c r="P176" s="674"/>
      <c r="Q176" s="672"/>
      <c r="R176" s="673"/>
      <c r="S176" s="673"/>
      <c r="T176" s="719"/>
      <c r="U176" s="676"/>
      <c r="V176" s="911"/>
    </row>
    <row r="177" spans="1:256" s="907" customFormat="1" ht="24" customHeight="1" x14ac:dyDescent="0.2">
      <c r="A177" s="928"/>
      <c r="B177" s="911"/>
      <c r="C177" s="668" t="s">
        <v>2813</v>
      </c>
      <c r="D177" s="394"/>
      <c r="E177" s="1445" t="s">
        <v>1480</v>
      </c>
      <c r="F177" s="911"/>
      <c r="G177" s="1458"/>
      <c r="H177" s="911"/>
      <c r="I177" s="911"/>
      <c r="J177" s="911"/>
      <c r="K177" s="911"/>
      <c r="L177" s="677"/>
      <c r="M177" s="678" t="s">
        <v>2619</v>
      </c>
      <c r="N177" s="678"/>
      <c r="O177" s="679"/>
      <c r="P177" s="680"/>
      <c r="Q177" s="681">
        <f>T173</f>
        <v>180</v>
      </c>
      <c r="R177" s="679"/>
      <c r="S177" s="679"/>
      <c r="T177" s="1037">
        <f>IF(OR(Q177="",Q178=0),"NA",Q177/Q178)</f>
        <v>77.054794520547944</v>
      </c>
      <c r="U177" s="1378" t="s">
        <v>2620</v>
      </c>
      <c r="V177" s="911"/>
    </row>
    <row r="178" spans="1:256" s="907" customFormat="1" ht="18" customHeight="1" x14ac:dyDescent="0.2">
      <c r="A178" s="928"/>
      <c r="B178" s="911"/>
      <c r="C178" s="668"/>
      <c r="D178" s="394"/>
      <c r="E178" s="1446"/>
      <c r="F178" s="911"/>
      <c r="G178" s="1459"/>
      <c r="H178" s="911"/>
      <c r="I178" s="911"/>
      <c r="J178" s="911"/>
      <c r="K178" s="911"/>
      <c r="L178" s="677"/>
      <c r="M178" s="682" t="s">
        <v>2613</v>
      </c>
      <c r="N178" s="682"/>
      <c r="O178" s="679"/>
      <c r="P178" s="680"/>
      <c r="Q178" s="1216">
        <v>2.3359999999999999</v>
      </c>
      <c r="R178" s="679"/>
      <c r="S178" s="679"/>
      <c r="T178" s="720"/>
      <c r="U178" s="1378"/>
      <c r="V178" s="911"/>
    </row>
    <row r="179" spans="1:256" s="907" customFormat="1" ht="6" customHeight="1" x14ac:dyDescent="0.2">
      <c r="A179" s="928"/>
      <c r="B179" s="911"/>
      <c r="C179" s="668"/>
      <c r="D179" s="394"/>
      <c r="E179" s="713"/>
      <c r="F179" s="911"/>
      <c r="G179" s="911"/>
      <c r="H179" s="911"/>
      <c r="I179" s="911"/>
      <c r="J179" s="911"/>
      <c r="K179" s="911"/>
      <c r="L179" s="686"/>
      <c r="M179" s="687"/>
      <c r="N179" s="687"/>
      <c r="O179" s="688"/>
      <c r="P179" s="689"/>
      <c r="Q179" s="690"/>
      <c r="R179" s="688"/>
      <c r="S179" s="688"/>
      <c r="T179" s="721"/>
      <c r="U179" s="692"/>
      <c r="V179" s="911"/>
    </row>
    <row r="180" spans="1:256" s="907" customFormat="1" ht="9" x14ac:dyDescent="0.2">
      <c r="A180" s="928"/>
      <c r="B180" s="911"/>
      <c r="C180" s="668"/>
      <c r="D180" s="394"/>
      <c r="E180" s="713"/>
      <c r="F180" s="911"/>
      <c r="G180" s="911"/>
      <c r="H180" s="911"/>
      <c r="I180" s="911"/>
      <c r="J180" s="911"/>
      <c r="K180" s="911"/>
      <c r="L180" s="394"/>
      <c r="M180" s="394"/>
      <c r="N180" s="394"/>
      <c r="O180" s="394"/>
      <c r="P180" s="394"/>
      <c r="Q180" s="394"/>
      <c r="R180" s="394"/>
      <c r="S180" s="394"/>
      <c r="T180" s="394"/>
      <c r="U180" s="443"/>
      <c r="V180" s="911"/>
    </row>
    <row r="181" spans="1:256" s="907" customFormat="1" ht="6.75" customHeight="1" x14ac:dyDescent="0.2">
      <c r="A181" s="928"/>
      <c r="B181" s="911"/>
      <c r="C181" s="668"/>
      <c r="D181" s="394"/>
      <c r="E181" s="707"/>
      <c r="F181" s="911"/>
      <c r="G181" s="911"/>
      <c r="H181" s="911"/>
      <c r="I181" s="911"/>
      <c r="J181" s="911"/>
      <c r="K181" s="911"/>
      <c r="L181" s="671"/>
      <c r="M181" s="672"/>
      <c r="N181" s="672"/>
      <c r="O181" s="673"/>
      <c r="P181" s="674"/>
      <c r="Q181" s="672"/>
      <c r="R181" s="672"/>
      <c r="S181" s="672"/>
      <c r="T181" s="719"/>
      <c r="U181" s="719"/>
      <c r="V181" s="911"/>
    </row>
    <row r="182" spans="1:256" s="907" customFormat="1" ht="18" customHeight="1" x14ac:dyDescent="0.2">
      <c r="A182" s="928"/>
      <c r="B182" s="911"/>
      <c r="C182" s="1038" t="s">
        <v>1796</v>
      </c>
      <c r="D182" s="1102"/>
      <c r="E182" s="1460" t="s">
        <v>2753</v>
      </c>
      <c r="F182" s="911"/>
      <c r="G182" s="911"/>
      <c r="H182" s="911"/>
      <c r="I182" s="911"/>
      <c r="J182" s="911"/>
      <c r="K182" s="911"/>
      <c r="L182" s="677"/>
      <c r="M182" s="1172" t="s">
        <v>2766</v>
      </c>
      <c r="N182" s="394"/>
      <c r="O182" s="679"/>
      <c r="P182" s="680"/>
      <c r="Q182" s="1211">
        <v>392</v>
      </c>
      <c r="R182" s="679"/>
      <c r="S182" s="394"/>
      <c r="T182" s="1210">
        <f>IF(OR(Q182="",Q183=0),"NA",Q182/Q183)</f>
        <v>167.8082191780822</v>
      </c>
      <c r="U182" s="1415" t="s">
        <v>2767</v>
      </c>
      <c r="V182" s="911"/>
    </row>
    <row r="183" spans="1:256" s="907" customFormat="1" ht="18" customHeight="1" x14ac:dyDescent="0.2">
      <c r="A183" s="928"/>
      <c r="B183" s="911"/>
      <c r="C183" s="1038"/>
      <c r="D183" s="1102"/>
      <c r="E183" s="1461"/>
      <c r="F183" s="911"/>
      <c r="G183" s="911"/>
      <c r="H183" s="911"/>
      <c r="I183" s="911"/>
      <c r="J183" s="911"/>
      <c r="K183" s="911"/>
      <c r="L183" s="677"/>
      <c r="M183" s="682" t="s">
        <v>2613</v>
      </c>
      <c r="N183" s="394"/>
      <c r="O183" s="679"/>
      <c r="P183" s="680"/>
      <c r="Q183" s="716">
        <f>'02'!J83/1000</f>
        <v>2.3359999999999999</v>
      </c>
      <c r="R183" s="679"/>
      <c r="S183" s="394"/>
      <c r="T183" s="1307"/>
      <c r="U183" s="1415"/>
      <c r="V183" s="911"/>
    </row>
    <row r="184" spans="1:256" s="907" customFormat="1" ht="6" customHeight="1" x14ac:dyDescent="0.2">
      <c r="A184" s="928"/>
      <c r="B184" s="911"/>
      <c r="C184" s="1038"/>
      <c r="D184" s="1102"/>
      <c r="E184" s="1461"/>
      <c r="F184" s="911"/>
      <c r="G184" s="911"/>
      <c r="H184" s="911"/>
      <c r="I184" s="911"/>
      <c r="J184" s="911"/>
      <c r="K184" s="911"/>
      <c r="L184" s="686"/>
      <c r="M184" s="687"/>
      <c r="N184" s="394"/>
      <c r="O184" s="688"/>
      <c r="P184" s="689"/>
      <c r="Q184" s="690"/>
      <c r="R184" s="688"/>
      <c r="S184" s="394"/>
      <c r="T184" s="721"/>
      <c r="U184" s="692"/>
      <c r="V184" s="911"/>
    </row>
    <row r="185" spans="1:256" s="907" customFormat="1" ht="11.1" customHeight="1" x14ac:dyDescent="0.2">
      <c r="A185" s="928"/>
      <c r="B185" s="911"/>
      <c r="C185" s="668"/>
      <c r="D185" s="394"/>
      <c r="E185" s="950"/>
      <c r="F185" s="911"/>
      <c r="G185" s="911"/>
      <c r="H185" s="911"/>
      <c r="I185" s="911"/>
      <c r="J185" s="911"/>
      <c r="K185" s="911"/>
      <c r="L185" s="394"/>
      <c r="M185" s="394"/>
      <c r="N185" s="394"/>
      <c r="O185" s="394"/>
      <c r="P185" s="394"/>
      <c r="Q185" s="394"/>
      <c r="R185" s="394"/>
      <c r="S185" s="394"/>
      <c r="T185" s="394"/>
      <c r="U185" s="443"/>
      <c r="V185" s="911"/>
    </row>
    <row r="186" spans="1:256" s="907" customFormat="1" ht="6.75" customHeight="1" x14ac:dyDescent="0.2">
      <c r="A186" s="928"/>
      <c r="B186" s="911"/>
      <c r="C186" s="668"/>
      <c r="D186" s="394"/>
      <c r="E186" s="707"/>
      <c r="F186" s="911"/>
      <c r="G186" s="911"/>
      <c r="H186" s="911"/>
      <c r="I186" s="911"/>
      <c r="J186" s="911"/>
      <c r="K186" s="911"/>
      <c r="L186" s="671"/>
      <c r="M186" s="672"/>
      <c r="N186" s="672"/>
      <c r="O186" s="673"/>
      <c r="P186" s="674"/>
      <c r="Q186" s="672"/>
      <c r="R186" s="672"/>
      <c r="S186" s="672"/>
      <c r="T186" s="719"/>
      <c r="U186" s="719"/>
      <c r="V186" s="911"/>
    </row>
    <row r="187" spans="1:256" s="907" customFormat="1" ht="27" customHeight="1" x14ac:dyDescent="0.2">
      <c r="A187" s="928"/>
      <c r="B187" s="911"/>
      <c r="C187" s="1038" t="s">
        <v>1798</v>
      </c>
      <c r="D187" s="1102"/>
      <c r="E187" s="1460" t="s">
        <v>2726</v>
      </c>
      <c r="F187" s="911"/>
      <c r="G187" s="911"/>
      <c r="H187" s="911"/>
      <c r="I187" s="911"/>
      <c r="J187" s="911"/>
      <c r="K187" s="911"/>
      <c r="L187" s="677"/>
      <c r="M187" s="1172" t="s">
        <v>281</v>
      </c>
      <c r="N187" s="394"/>
      <c r="O187" s="679"/>
      <c r="P187" s="680"/>
      <c r="Q187" s="1211">
        <v>2785</v>
      </c>
      <c r="R187" s="679"/>
      <c r="S187" s="394"/>
      <c r="T187" s="1210">
        <f>IF(OR(Q187="",Q188=0),"NA",Q187/Q188)</f>
        <v>1192.2089041095892</v>
      </c>
      <c r="U187" s="1415" t="s">
        <v>2132</v>
      </c>
      <c r="V187" s="911"/>
    </row>
    <row r="188" spans="1:256" s="907" customFormat="1" ht="18" customHeight="1" x14ac:dyDescent="0.2">
      <c r="A188" s="928"/>
      <c r="B188" s="911"/>
      <c r="C188" s="1038"/>
      <c r="D188" s="1102"/>
      <c r="E188" s="1461"/>
      <c r="F188" s="911"/>
      <c r="G188" s="911"/>
      <c r="H188" s="911"/>
      <c r="I188" s="911"/>
      <c r="J188" s="911"/>
      <c r="K188" s="911"/>
      <c r="L188" s="677"/>
      <c r="M188" s="682" t="s">
        <v>2613</v>
      </c>
      <c r="N188" s="394"/>
      <c r="O188" s="679"/>
      <c r="P188" s="680"/>
      <c r="Q188" s="716">
        <f>'02'!J83/1000</f>
        <v>2.3359999999999999</v>
      </c>
      <c r="R188" s="679"/>
      <c r="S188" s="394"/>
      <c r="T188" s="1178"/>
      <c r="U188" s="1415"/>
      <c r="V188" s="911"/>
    </row>
    <row r="189" spans="1:256" s="907" customFormat="1" ht="6" customHeight="1" x14ac:dyDescent="0.2">
      <c r="A189" s="928"/>
      <c r="B189" s="911"/>
      <c r="C189" s="1038"/>
      <c r="D189" s="1102"/>
      <c r="E189" s="1461"/>
      <c r="F189" s="911"/>
      <c r="G189" s="911"/>
      <c r="H189" s="911"/>
      <c r="I189" s="911"/>
      <c r="J189" s="911"/>
      <c r="K189" s="911"/>
      <c r="L189" s="686"/>
      <c r="M189" s="687"/>
      <c r="N189" s="394"/>
      <c r="O189" s="688"/>
      <c r="P189" s="689"/>
      <c r="Q189" s="690"/>
      <c r="R189" s="688"/>
      <c r="S189" s="394"/>
      <c r="T189" s="721"/>
      <c r="U189" s="692"/>
      <c r="V189" s="911"/>
    </row>
    <row r="190" spans="1:256" s="907" customFormat="1" ht="3.75" customHeight="1" x14ac:dyDescent="0.2">
      <c r="A190" s="928"/>
      <c r="B190" s="911"/>
      <c r="C190" s="668"/>
      <c r="D190" s="394"/>
      <c r="E190" s="950"/>
      <c r="F190" s="950"/>
      <c r="G190" s="950"/>
      <c r="H190" s="950"/>
      <c r="I190" s="950"/>
      <c r="J190" s="950"/>
      <c r="K190" s="950"/>
      <c r="L190" s="950"/>
      <c r="M190" s="950"/>
      <c r="N190" s="950"/>
      <c r="O190" s="950"/>
      <c r="P190" s="950"/>
      <c r="Q190" s="950"/>
      <c r="R190" s="950"/>
      <c r="S190" s="950"/>
      <c r="T190" s="950"/>
      <c r="U190" s="950"/>
      <c r="V190" s="950"/>
      <c r="W190" s="1179"/>
      <c r="X190" s="1179"/>
      <c r="Y190" s="1179"/>
      <c r="Z190" s="1179"/>
      <c r="AA190" s="1179"/>
      <c r="AB190" s="1179"/>
      <c r="AC190" s="1179"/>
      <c r="AD190" s="1179"/>
      <c r="AE190" s="1179"/>
      <c r="AF190" s="1179"/>
      <c r="AG190" s="1179"/>
      <c r="AH190" s="1179"/>
      <c r="AI190" s="1179"/>
      <c r="AJ190" s="1179"/>
      <c r="AK190" s="1179"/>
      <c r="AL190" s="1179"/>
      <c r="AM190" s="1179"/>
      <c r="AN190" s="1179"/>
      <c r="AO190" s="1179"/>
      <c r="AP190" s="1179"/>
      <c r="AQ190" s="1179"/>
      <c r="AR190" s="1179"/>
      <c r="AS190" s="1179"/>
      <c r="AT190" s="1179"/>
      <c r="AU190" s="1179"/>
      <c r="AV190" s="1179"/>
      <c r="AW190" s="1179"/>
      <c r="AX190" s="1179"/>
      <c r="AY190" s="1179"/>
      <c r="AZ190" s="1179"/>
      <c r="BA190" s="1179"/>
      <c r="BB190" s="1179"/>
      <c r="BC190" s="1179"/>
      <c r="BD190" s="1179"/>
      <c r="BE190" s="1179"/>
      <c r="BF190" s="1179"/>
      <c r="BG190" s="1179"/>
      <c r="BH190" s="1179"/>
      <c r="BI190" s="1179"/>
      <c r="BJ190" s="1179"/>
      <c r="BK190" s="1179"/>
      <c r="BL190" s="1179"/>
      <c r="BM190" s="1179"/>
      <c r="BN190" s="1179"/>
      <c r="BO190" s="1179"/>
      <c r="BP190" s="1179"/>
      <c r="BQ190" s="1179"/>
      <c r="BR190" s="1179"/>
      <c r="BS190" s="1179"/>
      <c r="BT190" s="1179"/>
      <c r="BU190" s="1179"/>
      <c r="BV190" s="1179"/>
      <c r="BW190" s="1179"/>
      <c r="BX190" s="1179"/>
      <c r="BY190" s="1179"/>
      <c r="BZ190" s="1179"/>
      <c r="CA190" s="1179"/>
      <c r="CB190" s="1179"/>
      <c r="CC190" s="1179"/>
      <c r="CD190" s="1179"/>
      <c r="CE190" s="1179"/>
      <c r="CF190" s="1179"/>
      <c r="CG190" s="1179"/>
      <c r="CH190" s="1179"/>
      <c r="CI190" s="1179"/>
      <c r="CJ190" s="1179"/>
      <c r="CK190" s="1179"/>
      <c r="CL190" s="1179"/>
      <c r="CM190" s="1179"/>
      <c r="CN190" s="1179"/>
      <c r="CO190" s="1179"/>
      <c r="CP190" s="1179"/>
      <c r="CQ190" s="1179"/>
      <c r="CR190" s="1179"/>
      <c r="CS190" s="1179"/>
      <c r="CT190" s="1179"/>
      <c r="CU190" s="1179"/>
      <c r="CV190" s="1179"/>
      <c r="CW190" s="1179"/>
      <c r="CX190" s="1179"/>
      <c r="CY190" s="1179"/>
      <c r="CZ190" s="1179"/>
      <c r="DA190" s="1179"/>
      <c r="DB190" s="1179"/>
      <c r="DC190" s="1179"/>
      <c r="DD190" s="1179"/>
      <c r="DE190" s="1179"/>
      <c r="DF190" s="1179"/>
      <c r="DG190" s="1179"/>
      <c r="DH190" s="1179"/>
      <c r="DI190" s="1179"/>
      <c r="DJ190" s="1179"/>
      <c r="DK190" s="1179"/>
      <c r="DL190" s="1179"/>
      <c r="DM190" s="1179"/>
      <c r="DN190" s="1179"/>
      <c r="DO190" s="1179"/>
      <c r="DP190" s="1179"/>
      <c r="DQ190" s="1179"/>
      <c r="DR190" s="1179"/>
      <c r="DS190" s="1179"/>
      <c r="DT190" s="1179"/>
      <c r="DU190" s="1179"/>
      <c r="DV190" s="1179"/>
      <c r="DW190" s="1179"/>
      <c r="DX190" s="1179"/>
      <c r="DY190" s="1179"/>
      <c r="DZ190" s="1179"/>
      <c r="EA190" s="1179"/>
      <c r="EB190" s="1179"/>
      <c r="EC190" s="1179"/>
      <c r="ED190" s="1179"/>
      <c r="EE190" s="1179"/>
      <c r="EF190" s="1179"/>
      <c r="EG190" s="1179"/>
      <c r="EH190" s="1179"/>
      <c r="EI190" s="1179"/>
      <c r="EJ190" s="1179"/>
      <c r="EK190" s="1179"/>
      <c r="EL190" s="1179"/>
      <c r="EM190" s="1179"/>
      <c r="EN190" s="1179"/>
      <c r="EO190" s="1179"/>
      <c r="EP190" s="1179"/>
      <c r="EQ190" s="1179"/>
      <c r="ER190" s="1179"/>
      <c r="ES190" s="1179"/>
      <c r="ET190" s="1179"/>
      <c r="EU190" s="1179"/>
      <c r="EV190" s="1179"/>
      <c r="EW190" s="1179"/>
      <c r="EX190" s="1179"/>
      <c r="EY190" s="1179"/>
      <c r="EZ190" s="1179"/>
      <c r="FA190" s="1179"/>
      <c r="FB190" s="1179"/>
      <c r="FC190" s="1179"/>
      <c r="FD190" s="1179"/>
      <c r="FE190" s="1179"/>
      <c r="FF190" s="1179"/>
      <c r="FG190" s="1179"/>
      <c r="FH190" s="1179"/>
      <c r="FI190" s="1179"/>
      <c r="FJ190" s="1179"/>
      <c r="FK190" s="1179"/>
      <c r="FL190" s="1179"/>
      <c r="FM190" s="1179"/>
      <c r="FN190" s="1179"/>
      <c r="FO190" s="1179"/>
      <c r="FP190" s="1179"/>
      <c r="FQ190" s="1179"/>
      <c r="FR190" s="1179"/>
      <c r="FS190" s="1179"/>
      <c r="FT190" s="1179"/>
      <c r="FU190" s="1179"/>
      <c r="FV190" s="1179"/>
      <c r="FW190" s="1179"/>
      <c r="FX190" s="1179"/>
      <c r="FY190" s="1179"/>
      <c r="FZ190" s="1179"/>
      <c r="GA190" s="1179"/>
      <c r="GB190" s="1179"/>
      <c r="GC190" s="1179"/>
      <c r="GD190" s="1179"/>
      <c r="GE190" s="1179"/>
      <c r="GF190" s="1179"/>
      <c r="GG190" s="1179"/>
      <c r="GH190" s="1179"/>
      <c r="GI190" s="1179"/>
      <c r="GJ190" s="1179"/>
      <c r="GK190" s="1179"/>
      <c r="GL190" s="1179"/>
      <c r="GM190" s="1179"/>
      <c r="GN190" s="1179"/>
      <c r="GO190" s="1179"/>
      <c r="GP190" s="1179"/>
      <c r="GQ190" s="1179"/>
      <c r="GR190" s="1179"/>
      <c r="GS190" s="1179"/>
      <c r="GT190" s="1179"/>
      <c r="GU190" s="1179"/>
      <c r="GV190" s="1179"/>
      <c r="GW190" s="1179"/>
      <c r="GX190" s="1179"/>
      <c r="GY190" s="1179"/>
      <c r="GZ190" s="1179"/>
      <c r="HA190" s="1179"/>
      <c r="HB190" s="1179"/>
      <c r="HC190" s="1179"/>
      <c r="HD190" s="1179"/>
      <c r="HE190" s="1179"/>
      <c r="HF190" s="1179"/>
      <c r="HG190" s="1179"/>
      <c r="HH190" s="1179"/>
      <c r="HI190" s="1179"/>
      <c r="HJ190" s="1179"/>
      <c r="HK190" s="1179"/>
      <c r="HL190" s="1179"/>
      <c r="HM190" s="1179"/>
      <c r="HN190" s="1179"/>
      <c r="HO190" s="1179"/>
      <c r="HP190" s="1179"/>
      <c r="HQ190" s="1179"/>
      <c r="HR190" s="1179"/>
      <c r="HS190" s="1179"/>
      <c r="HT190" s="1179"/>
      <c r="HU190" s="1179"/>
      <c r="HV190" s="1179"/>
      <c r="HW190" s="1179"/>
      <c r="HX190" s="1179"/>
      <c r="HY190" s="1179"/>
      <c r="HZ190" s="1179"/>
      <c r="IA190" s="1179"/>
      <c r="IB190" s="1179"/>
      <c r="IC190" s="1179"/>
      <c r="ID190" s="1179"/>
      <c r="IE190" s="1179"/>
      <c r="IF190" s="1179"/>
      <c r="IG190" s="1179"/>
      <c r="IH190" s="1179"/>
      <c r="II190" s="1179"/>
      <c r="IJ190" s="1179"/>
      <c r="IK190" s="1179"/>
      <c r="IL190" s="1179"/>
      <c r="IM190" s="1179"/>
      <c r="IN190" s="1179"/>
      <c r="IO190" s="1179"/>
      <c r="IP190" s="1179"/>
      <c r="IQ190" s="1179"/>
      <c r="IR190" s="1179"/>
      <c r="IS190" s="1179"/>
      <c r="IT190" s="1179"/>
      <c r="IU190" s="1179"/>
      <c r="IV190" s="1179"/>
    </row>
    <row r="191" spans="1:256" s="907" customFormat="1" ht="3" hidden="1" customHeight="1" x14ac:dyDescent="0.2">
      <c r="A191" s="928"/>
      <c r="B191" s="911"/>
      <c r="C191" s="668"/>
      <c r="D191" s="394"/>
      <c r="E191" s="713"/>
      <c r="F191" s="911"/>
      <c r="G191" s="911"/>
      <c r="H191" s="911"/>
      <c r="I191" s="911"/>
      <c r="J191" s="911"/>
      <c r="K191" s="1445"/>
      <c r="L191" s="1445"/>
      <c r="M191" s="1445"/>
      <c r="N191" s="1445"/>
      <c r="O191" s="1445"/>
      <c r="P191" s="1445"/>
      <c r="Q191" s="1445"/>
      <c r="R191" s="1445"/>
      <c r="S191" s="1445"/>
      <c r="T191" s="1445"/>
      <c r="U191" s="1445"/>
      <c r="V191" s="911"/>
    </row>
    <row r="192" spans="1:256" s="907" customFormat="1" ht="1.5" customHeight="1" x14ac:dyDescent="0.2">
      <c r="A192" s="928"/>
      <c r="B192" s="911"/>
      <c r="C192" s="668"/>
      <c r="D192" s="394"/>
      <c r="E192" s="1445"/>
      <c r="F192" s="911"/>
      <c r="G192" s="1458"/>
      <c r="H192" s="911"/>
      <c r="I192" s="911"/>
      <c r="J192" s="911"/>
      <c r="K192" s="1446"/>
      <c r="L192" s="1446"/>
      <c r="M192" s="1446"/>
      <c r="N192" s="1446"/>
      <c r="O192" s="1446"/>
      <c r="P192" s="1446"/>
      <c r="Q192" s="1446"/>
      <c r="R192" s="1446"/>
      <c r="S192" s="1446"/>
      <c r="T192" s="1446"/>
      <c r="U192" s="1446"/>
      <c r="V192" s="911"/>
    </row>
    <row r="193" spans="1:22" s="907" customFormat="1" ht="1.5" customHeight="1" x14ac:dyDescent="0.2">
      <c r="A193" s="928"/>
      <c r="B193" s="911"/>
      <c r="C193" s="668"/>
      <c r="D193" s="394"/>
      <c r="E193" s="1446"/>
      <c r="F193" s="911"/>
      <c r="G193" s="1459"/>
      <c r="H193" s="911"/>
      <c r="I193" s="911"/>
      <c r="J193" s="911"/>
      <c r="K193" s="1445"/>
      <c r="L193" s="1445"/>
      <c r="M193" s="1445"/>
      <c r="N193" s="1445"/>
      <c r="O193" s="1445"/>
      <c r="P193" s="1445"/>
      <c r="Q193" s="1445"/>
      <c r="R193" s="1445"/>
      <c r="S193" s="1445"/>
      <c r="T193" s="1445"/>
      <c r="U193" s="1445"/>
      <c r="V193" s="911"/>
    </row>
    <row r="194" spans="1:22" s="907" customFormat="1" ht="1.5" customHeight="1" x14ac:dyDescent="0.2">
      <c r="A194" s="928"/>
      <c r="B194" s="911"/>
      <c r="C194" s="668"/>
      <c r="D194" s="394"/>
      <c r="E194" s="713"/>
      <c r="F194" s="911"/>
      <c r="G194" s="911"/>
      <c r="H194" s="911"/>
      <c r="I194" s="911"/>
      <c r="J194" s="911"/>
      <c r="K194" s="1446"/>
      <c r="L194" s="1446"/>
      <c r="M194" s="1446"/>
      <c r="N194" s="1446"/>
      <c r="O194" s="1446"/>
      <c r="P194" s="1446"/>
      <c r="Q194" s="1446"/>
      <c r="R194" s="1446"/>
      <c r="S194" s="1446"/>
      <c r="T194" s="1446"/>
      <c r="U194" s="1446"/>
      <c r="V194" s="911"/>
    </row>
    <row r="195" spans="1:22" s="907" customFormat="1" ht="0.75" customHeight="1" x14ac:dyDescent="0.2">
      <c r="A195" s="928"/>
      <c r="B195" s="911"/>
      <c r="C195" s="668"/>
      <c r="D195" s="394"/>
      <c r="E195" s="713"/>
      <c r="F195" s="911"/>
      <c r="G195" s="911"/>
      <c r="H195" s="911"/>
      <c r="I195" s="911"/>
      <c r="J195" s="911"/>
      <c r="K195" s="911"/>
      <c r="L195" s="394"/>
      <c r="M195" s="394"/>
      <c r="N195" s="394"/>
      <c r="O195" s="394"/>
      <c r="P195" s="394"/>
      <c r="Q195" s="394"/>
      <c r="R195" s="394"/>
      <c r="S195" s="394"/>
      <c r="T195" s="394"/>
      <c r="U195" s="443"/>
      <c r="V195" s="911"/>
    </row>
    <row r="196" spans="1:22" s="907" customFormat="1" ht="2.25" hidden="1" customHeight="1" x14ac:dyDescent="0.2">
      <c r="A196" s="928"/>
      <c r="B196" s="911"/>
      <c r="C196" s="668"/>
      <c r="D196" s="394"/>
      <c r="E196" s="713"/>
      <c r="F196" s="911"/>
      <c r="G196" s="911"/>
      <c r="H196" s="911"/>
      <c r="I196" s="911"/>
      <c r="J196" s="911"/>
      <c r="K196" s="911"/>
      <c r="L196" s="394"/>
      <c r="M196" s="394"/>
      <c r="N196" s="394"/>
      <c r="O196" s="394"/>
      <c r="P196" s="394"/>
      <c r="Q196" s="394"/>
      <c r="R196" s="394"/>
      <c r="S196" s="394"/>
      <c r="T196" s="394"/>
      <c r="U196" s="443"/>
      <c r="V196" s="911"/>
    </row>
    <row r="197" spans="1:22" s="907" customFormat="1" ht="6" hidden="1" customHeight="1" x14ac:dyDescent="0.2">
      <c r="A197" s="928"/>
      <c r="B197" s="911"/>
      <c r="C197" s="668"/>
      <c r="D197" s="394"/>
      <c r="E197" s="713"/>
      <c r="F197" s="911"/>
      <c r="G197" s="911"/>
      <c r="H197" s="911"/>
      <c r="I197" s="911"/>
      <c r="J197" s="911"/>
      <c r="K197" s="911"/>
      <c r="L197" s="394"/>
      <c r="M197" s="394"/>
      <c r="N197" s="394"/>
      <c r="O197" s="394"/>
      <c r="P197" s="394"/>
      <c r="Q197" s="394"/>
      <c r="R197" s="394"/>
      <c r="S197" s="394"/>
      <c r="T197" s="394"/>
      <c r="U197" s="443"/>
      <c r="V197" s="911"/>
    </row>
    <row r="198" spans="1:22" s="4" customFormat="1" ht="9" x14ac:dyDescent="0.2">
      <c r="A198" s="465"/>
      <c r="B198" s="394"/>
      <c r="C198" s="668"/>
      <c r="D198" s="394"/>
      <c r="E198" s="707" t="s">
        <v>2810</v>
      </c>
      <c r="F198" s="394"/>
      <c r="G198" s="394"/>
      <c r="H198" s="394"/>
      <c r="I198" s="394"/>
      <c r="J198" s="394"/>
      <c r="K198" s="394"/>
      <c r="L198" s="394"/>
      <c r="M198" s="394"/>
      <c r="N198" s="394"/>
      <c r="O198" s="394"/>
      <c r="P198" s="394"/>
      <c r="Q198" s="394"/>
      <c r="R198" s="394"/>
      <c r="S198" s="394"/>
      <c r="T198" s="394"/>
      <c r="U198" s="443"/>
      <c r="V198" s="394"/>
    </row>
    <row r="199" spans="1:22" s="907" customFormat="1" ht="9" x14ac:dyDescent="0.2">
      <c r="A199" s="928"/>
      <c r="B199" s="911"/>
      <c r="C199" s="668"/>
      <c r="D199" s="394"/>
      <c r="E199" s="713"/>
      <c r="F199" s="911"/>
      <c r="G199" s="911"/>
      <c r="H199" s="911"/>
      <c r="I199" s="911"/>
      <c r="J199" s="911"/>
      <c r="K199" s="911"/>
      <c r="L199" s="394"/>
      <c r="M199" s="394"/>
      <c r="N199" s="394"/>
      <c r="O199" s="394"/>
      <c r="P199" s="394"/>
      <c r="Q199" s="394"/>
      <c r="R199" s="394"/>
      <c r="S199" s="394"/>
      <c r="T199" s="394"/>
      <c r="U199" s="443"/>
      <c r="V199" s="911"/>
    </row>
    <row r="200" spans="1:22" s="907" customFormat="1" ht="9" x14ac:dyDescent="0.2">
      <c r="A200" s="928"/>
      <c r="B200" s="911"/>
      <c r="C200" s="668"/>
      <c r="D200" s="394"/>
      <c r="E200" s="707" t="s">
        <v>755</v>
      </c>
      <c r="F200" s="911"/>
      <c r="G200" s="911"/>
      <c r="H200" s="911"/>
      <c r="I200" s="911"/>
      <c r="J200" s="911"/>
      <c r="K200" s="911"/>
      <c r="L200" s="394"/>
      <c r="M200" s="394"/>
      <c r="N200" s="394"/>
      <c r="O200" s="394"/>
      <c r="P200" s="394"/>
      <c r="Q200" s="394"/>
      <c r="R200" s="394"/>
      <c r="S200" s="394"/>
      <c r="T200" s="702" t="s">
        <v>2229</v>
      </c>
      <c r="U200" s="765" t="s">
        <v>744</v>
      </c>
      <c r="V200" s="911"/>
    </row>
    <row r="201" spans="1:22" s="907" customFormat="1" ht="9" hidden="1" x14ac:dyDescent="0.2">
      <c r="A201" s="928" t="s">
        <v>1188</v>
      </c>
      <c r="B201" s="911"/>
      <c r="C201" s="668"/>
      <c r="D201" s="394"/>
      <c r="E201" s="713"/>
      <c r="F201" s="911"/>
      <c r="G201" s="911"/>
      <c r="H201" s="911"/>
      <c r="I201" s="911"/>
      <c r="J201" s="911"/>
      <c r="K201" s="911"/>
      <c r="L201" s="394"/>
      <c r="M201" s="394"/>
      <c r="N201" s="394"/>
      <c r="O201" s="394"/>
      <c r="P201" s="394"/>
      <c r="Q201" s="394"/>
      <c r="R201" s="394"/>
      <c r="S201" s="394"/>
      <c r="T201" s="70" t="s">
        <v>738</v>
      </c>
      <c r="U201" s="75" t="s">
        <v>738</v>
      </c>
      <c r="V201" s="911"/>
    </row>
    <row r="202" spans="1:22" s="907" customFormat="1" ht="9" x14ac:dyDescent="0.2">
      <c r="A202" s="928"/>
      <c r="B202" s="911"/>
      <c r="C202" s="668"/>
      <c r="D202" s="394"/>
      <c r="E202" s="723" t="s">
        <v>1763</v>
      </c>
      <c r="F202" s="911"/>
      <c r="G202" s="911"/>
      <c r="H202" s="911"/>
      <c r="I202" s="911"/>
      <c r="J202" s="911"/>
      <c r="K202" s="911"/>
      <c r="L202" s="394"/>
      <c r="M202" s="394"/>
      <c r="N202" s="394"/>
      <c r="O202" s="394"/>
      <c r="P202" s="394"/>
      <c r="Q202" s="394"/>
      <c r="R202" s="394"/>
      <c r="S202" s="394"/>
      <c r="T202" s="69">
        <v>7</v>
      </c>
      <c r="U202" s="69">
        <v>8</v>
      </c>
      <c r="V202" s="911"/>
    </row>
    <row r="203" spans="1:22" s="907" customFormat="1" ht="11.1" customHeight="1" x14ac:dyDescent="0.2">
      <c r="A203" s="928"/>
      <c r="B203" s="911"/>
      <c r="C203" s="668" t="s">
        <v>1764</v>
      </c>
      <c r="D203" s="394"/>
      <c r="E203" s="950" t="s">
        <v>1654</v>
      </c>
      <c r="F203" s="911"/>
      <c r="G203" s="911"/>
      <c r="H203" s="911"/>
      <c r="I203" s="911"/>
      <c r="J203" s="911"/>
      <c r="K203" s="911"/>
      <c r="L203" s="394"/>
      <c r="M203" s="394"/>
      <c r="N203" s="394"/>
      <c r="O203" s="394"/>
      <c r="P203" s="394"/>
      <c r="Q203" s="394"/>
      <c r="R203" s="394" t="s">
        <v>1625</v>
      </c>
      <c r="S203" s="394" t="s">
        <v>1625</v>
      </c>
      <c r="T203" s="115">
        <v>35284</v>
      </c>
      <c r="U203" s="767" t="s">
        <v>1766</v>
      </c>
      <c r="V203" s="911"/>
    </row>
    <row r="204" spans="1:22" s="907" customFormat="1" ht="11.1" customHeight="1" x14ac:dyDescent="0.2">
      <c r="A204" s="928"/>
      <c r="B204" s="911"/>
      <c r="C204" s="668" t="s">
        <v>1765</v>
      </c>
      <c r="D204" s="394"/>
      <c r="E204" s="950" t="s">
        <v>2765</v>
      </c>
      <c r="F204" s="911"/>
      <c r="G204" s="911"/>
      <c r="H204" s="911"/>
      <c r="I204" s="911"/>
      <c r="J204" s="911"/>
      <c r="K204" s="911"/>
      <c r="L204" s="394"/>
      <c r="M204" s="394"/>
      <c r="N204" s="394"/>
      <c r="O204" s="394"/>
      <c r="P204" s="394"/>
      <c r="Q204" s="394"/>
      <c r="R204" s="394" t="s">
        <v>1625</v>
      </c>
      <c r="S204" s="394" t="s">
        <v>1625</v>
      </c>
      <c r="T204" s="115">
        <v>2336</v>
      </c>
      <c r="U204" s="767" t="s">
        <v>1767</v>
      </c>
      <c r="V204" s="911"/>
    </row>
    <row r="205" spans="1:22" s="907" customFormat="1" ht="6" customHeight="1" x14ac:dyDescent="0.2">
      <c r="A205" s="928"/>
      <c r="B205" s="911"/>
      <c r="C205" s="668"/>
      <c r="D205" s="394"/>
      <c r="E205" s="713"/>
      <c r="F205" s="911"/>
      <c r="G205" s="911"/>
      <c r="H205" s="911"/>
      <c r="I205" s="911"/>
      <c r="J205" s="911"/>
      <c r="K205" s="911"/>
      <c r="L205" s="394"/>
      <c r="M205" s="394"/>
      <c r="N205" s="394"/>
      <c r="O205" s="394"/>
      <c r="P205" s="394"/>
      <c r="Q205" s="394"/>
      <c r="R205" s="394"/>
      <c r="S205" s="394"/>
      <c r="T205" s="556"/>
      <c r="U205" s="443"/>
      <c r="V205" s="911"/>
    </row>
    <row r="206" spans="1:22" s="907" customFormat="1" ht="9" x14ac:dyDescent="0.2">
      <c r="A206" s="928"/>
      <c r="B206" s="911"/>
      <c r="C206" s="668"/>
      <c r="D206" s="394"/>
      <c r="E206" s="723" t="s">
        <v>2108</v>
      </c>
      <c r="F206" s="911"/>
      <c r="G206" s="911"/>
      <c r="H206" s="911"/>
      <c r="I206" s="911"/>
      <c r="J206" s="911"/>
      <c r="K206" s="911"/>
      <c r="L206" s="394"/>
      <c r="M206" s="394"/>
      <c r="N206" s="394"/>
      <c r="O206" s="394"/>
      <c r="P206" s="394"/>
      <c r="Q206" s="394"/>
      <c r="R206" s="394"/>
      <c r="S206" s="394"/>
      <c r="T206" s="394"/>
      <c r="U206" s="394"/>
      <c r="V206" s="911"/>
    </row>
    <row r="207" spans="1:22" s="907" customFormat="1" ht="11.1" customHeight="1" x14ac:dyDescent="0.2">
      <c r="A207" s="928"/>
      <c r="B207" s="911"/>
      <c r="C207" s="668" t="s">
        <v>1655</v>
      </c>
      <c r="D207" s="394"/>
      <c r="E207" s="950" t="s">
        <v>282</v>
      </c>
      <c r="F207" s="911"/>
      <c r="G207" s="911"/>
      <c r="H207" s="911"/>
      <c r="I207" s="911"/>
      <c r="J207" s="911"/>
      <c r="K207" s="911"/>
      <c r="L207" s="394"/>
      <c r="M207" s="394"/>
      <c r="N207" s="394"/>
      <c r="O207" s="394"/>
      <c r="P207" s="394"/>
      <c r="Q207" s="394"/>
      <c r="R207" s="394" t="s">
        <v>1625</v>
      </c>
      <c r="S207" s="394" t="s">
        <v>1625</v>
      </c>
      <c r="T207" s="115"/>
      <c r="U207" s="767" t="s">
        <v>1766</v>
      </c>
      <c r="V207" s="911"/>
    </row>
    <row r="208" spans="1:22" s="907" customFormat="1" ht="11.1" customHeight="1" x14ac:dyDescent="0.2">
      <c r="A208" s="928"/>
      <c r="B208" s="911"/>
      <c r="C208" s="668" t="s">
        <v>1656</v>
      </c>
      <c r="D208" s="394"/>
      <c r="E208" s="950" t="s">
        <v>1027</v>
      </c>
      <c r="F208" s="911"/>
      <c r="G208" s="911"/>
      <c r="H208" s="911"/>
      <c r="I208" s="911"/>
      <c r="J208" s="911"/>
      <c r="K208" s="911"/>
      <c r="L208" s="394"/>
      <c r="M208" s="394"/>
      <c r="N208" s="394"/>
      <c r="O208" s="394"/>
      <c r="P208" s="394"/>
      <c r="Q208" s="394"/>
      <c r="R208" s="394" t="s">
        <v>1625</v>
      </c>
      <c r="S208" s="394" t="s">
        <v>1625</v>
      </c>
      <c r="T208" s="115"/>
      <c r="U208" s="767" t="s">
        <v>1767</v>
      </c>
      <c r="V208" s="911"/>
    </row>
    <row r="209" spans="1:22" s="4" customFormat="1" ht="6" customHeight="1" x14ac:dyDescent="0.2">
      <c r="A209" s="465"/>
      <c r="B209" s="394"/>
      <c r="C209" s="668"/>
      <c r="D209" s="394"/>
      <c r="E209" s="713"/>
      <c r="F209" s="394"/>
      <c r="G209" s="394"/>
      <c r="H209" s="394"/>
      <c r="I209" s="394"/>
      <c r="J209" s="394"/>
      <c r="K209" s="394"/>
      <c r="L209" s="394"/>
      <c r="M209" s="394"/>
      <c r="N209" s="394"/>
      <c r="O209" s="394"/>
      <c r="P209" s="394"/>
      <c r="Q209" s="394"/>
      <c r="R209" s="394"/>
      <c r="S209" s="394"/>
      <c r="T209" s="394"/>
      <c r="U209" s="443"/>
      <c r="V209" s="394"/>
    </row>
    <row r="210" spans="1:22" s="907" customFormat="1" ht="9" x14ac:dyDescent="0.2">
      <c r="A210" s="928"/>
      <c r="B210" s="911"/>
      <c r="C210" s="668"/>
      <c r="D210" s="394"/>
      <c r="E210" s="723" t="s">
        <v>2119</v>
      </c>
      <c r="F210" s="911"/>
      <c r="G210" s="911"/>
      <c r="H210" s="911"/>
      <c r="I210" s="911"/>
      <c r="J210" s="911"/>
      <c r="K210" s="911"/>
      <c r="L210" s="394"/>
      <c r="M210" s="394"/>
      <c r="N210" s="394"/>
      <c r="O210" s="394"/>
      <c r="P210" s="394"/>
      <c r="Q210" s="394"/>
      <c r="R210" s="394"/>
      <c r="S210" s="394"/>
      <c r="T210" s="394"/>
      <c r="U210" s="394"/>
      <c r="V210" s="911"/>
    </row>
    <row r="211" spans="1:22" s="907" customFormat="1" ht="11.1" customHeight="1" x14ac:dyDescent="0.2">
      <c r="A211" s="928"/>
      <c r="B211" s="911"/>
      <c r="C211" s="668" t="s">
        <v>1657</v>
      </c>
      <c r="D211" s="394"/>
      <c r="E211" s="950" t="s">
        <v>1596</v>
      </c>
      <c r="F211" s="911"/>
      <c r="G211" s="911"/>
      <c r="H211" s="911"/>
      <c r="I211" s="911"/>
      <c r="J211" s="911"/>
      <c r="K211" s="911"/>
      <c r="L211" s="394"/>
      <c r="M211" s="394"/>
      <c r="N211" s="394"/>
      <c r="O211" s="394"/>
      <c r="P211" s="394"/>
      <c r="Q211" s="394"/>
      <c r="R211" s="394" t="s">
        <v>1625</v>
      </c>
      <c r="S211" s="394" t="s">
        <v>1625</v>
      </c>
      <c r="T211" s="115"/>
      <c r="U211" s="767" t="s">
        <v>1766</v>
      </c>
      <c r="V211" s="911"/>
    </row>
    <row r="212" spans="1:22" s="907" customFormat="1" ht="11.1" customHeight="1" x14ac:dyDescent="0.2">
      <c r="A212" s="928"/>
      <c r="B212" s="911"/>
      <c r="C212" s="668" t="s">
        <v>1658</v>
      </c>
      <c r="D212" s="394"/>
      <c r="E212" s="950" t="s">
        <v>950</v>
      </c>
      <c r="F212" s="911"/>
      <c r="G212" s="911"/>
      <c r="H212" s="911"/>
      <c r="I212" s="911"/>
      <c r="J212" s="911"/>
      <c r="K212" s="911"/>
      <c r="L212" s="394"/>
      <c r="M212" s="394"/>
      <c r="N212" s="394"/>
      <c r="O212" s="394"/>
      <c r="P212" s="394"/>
      <c r="Q212" s="394"/>
      <c r="R212" s="394" t="s">
        <v>1625</v>
      </c>
      <c r="S212" s="394" t="s">
        <v>1625</v>
      </c>
      <c r="T212" s="115"/>
      <c r="U212" s="767" t="s">
        <v>1767</v>
      </c>
      <c r="V212" s="911"/>
    </row>
    <row r="213" spans="1:22" s="4" customFormat="1" ht="6" customHeight="1" x14ac:dyDescent="0.2">
      <c r="A213" s="465"/>
      <c r="B213" s="394"/>
      <c r="C213" s="668"/>
      <c r="D213" s="394"/>
      <c r="E213" s="713"/>
      <c r="F213" s="394"/>
      <c r="G213" s="394"/>
      <c r="H213" s="394"/>
      <c r="I213" s="394"/>
      <c r="J213" s="394"/>
      <c r="K213" s="394"/>
      <c r="L213" s="394"/>
      <c r="M213" s="394"/>
      <c r="N213" s="394"/>
      <c r="O213" s="394"/>
      <c r="P213" s="394"/>
      <c r="Q213" s="394"/>
      <c r="R213" s="394"/>
      <c r="S213" s="394"/>
      <c r="T213" s="394"/>
      <c r="U213" s="443"/>
      <c r="V213" s="394"/>
    </row>
    <row r="214" spans="1:22" s="4" customFormat="1" ht="6" customHeight="1" x14ac:dyDescent="0.2">
      <c r="A214" s="465"/>
      <c r="B214" s="394"/>
      <c r="C214" s="668"/>
      <c r="D214" s="394"/>
      <c r="E214" s="713"/>
      <c r="F214" s="394"/>
      <c r="G214" s="394"/>
      <c r="H214" s="394"/>
      <c r="I214" s="394"/>
      <c r="J214" s="394"/>
      <c r="K214" s="394"/>
      <c r="L214" s="394"/>
      <c r="M214" s="394"/>
      <c r="N214" s="394"/>
      <c r="O214" s="394"/>
      <c r="P214" s="394"/>
      <c r="Q214" s="394"/>
      <c r="R214" s="394"/>
      <c r="S214" s="394"/>
      <c r="T214" s="394"/>
      <c r="U214" s="443"/>
      <c r="V214" s="394"/>
    </row>
    <row r="215" spans="1:22" s="4" customFormat="1" ht="18" x14ac:dyDescent="0.2">
      <c r="A215" s="465"/>
      <c r="B215" s="394"/>
      <c r="C215" s="668"/>
      <c r="D215" s="394"/>
      <c r="E215" s="713"/>
      <c r="F215" s="394"/>
      <c r="G215" s="394"/>
      <c r="H215" s="394"/>
      <c r="I215" s="394"/>
      <c r="J215" s="394"/>
      <c r="K215" s="394"/>
      <c r="L215" s="709"/>
      <c r="M215" s="710" t="s">
        <v>346</v>
      </c>
      <c r="N215" s="710"/>
      <c r="O215" s="711"/>
      <c r="P215" s="712"/>
      <c r="Q215" s="710" t="s">
        <v>2229</v>
      </c>
      <c r="R215" s="711"/>
      <c r="S215" s="711"/>
      <c r="T215" s="710" t="s">
        <v>934</v>
      </c>
      <c r="U215" s="702" t="s">
        <v>744</v>
      </c>
      <c r="V215" s="394"/>
    </row>
    <row r="216" spans="1:22" s="4" customFormat="1" ht="9" x14ac:dyDescent="0.2">
      <c r="A216" s="465"/>
      <c r="B216" s="394"/>
      <c r="C216" s="668"/>
      <c r="D216" s="394"/>
      <c r="E216" s="707"/>
      <c r="F216" s="394"/>
      <c r="G216" s="394"/>
      <c r="H216" s="394"/>
      <c r="I216" s="394"/>
      <c r="J216" s="394"/>
      <c r="K216" s="394"/>
      <c r="L216" s="65"/>
      <c r="M216" s="66" t="s">
        <v>935</v>
      </c>
      <c r="N216" s="66"/>
      <c r="O216" s="67"/>
      <c r="P216" s="68"/>
      <c r="Q216" s="66" t="s">
        <v>936</v>
      </c>
      <c r="R216" s="67"/>
      <c r="S216" s="67"/>
      <c r="T216" s="66">
        <v>7</v>
      </c>
      <c r="U216" s="69">
        <v>8</v>
      </c>
      <c r="V216" s="394"/>
    </row>
    <row r="217" spans="1:22" s="4" customFormat="1" ht="9" hidden="1" x14ac:dyDescent="0.2">
      <c r="A217" s="465" t="s">
        <v>1188</v>
      </c>
      <c r="B217" s="394"/>
      <c r="C217" s="668"/>
      <c r="D217" s="394"/>
      <c r="E217" s="713"/>
      <c r="F217" s="394"/>
      <c r="G217" s="394"/>
      <c r="H217" s="394"/>
      <c r="I217" s="394"/>
      <c r="J217" s="394"/>
      <c r="K217" s="394"/>
      <c r="L217" s="71"/>
      <c r="M217" s="72" t="s">
        <v>738</v>
      </c>
      <c r="N217" s="72"/>
      <c r="O217" s="73"/>
      <c r="P217" s="74"/>
      <c r="Q217" s="72" t="s">
        <v>738</v>
      </c>
      <c r="R217" s="73"/>
      <c r="S217" s="73"/>
      <c r="T217" s="72" t="s">
        <v>738</v>
      </c>
      <c r="U217" s="75" t="s">
        <v>738</v>
      </c>
      <c r="V217" s="394"/>
    </row>
    <row r="218" spans="1:22" s="4" customFormat="1" ht="11.1" hidden="1" customHeight="1" x14ac:dyDescent="0.2">
      <c r="A218" s="465" t="s">
        <v>1188</v>
      </c>
      <c r="B218" s="394"/>
      <c r="C218" s="668"/>
      <c r="D218" s="394"/>
      <c r="E218" s="713"/>
      <c r="F218" s="394"/>
      <c r="G218" s="394"/>
      <c r="H218" s="394"/>
      <c r="I218" s="394"/>
      <c r="J218" s="394"/>
      <c r="K218" s="394"/>
      <c r="L218" s="65"/>
      <c r="M218" s="66" t="s">
        <v>879</v>
      </c>
      <c r="N218" s="66"/>
      <c r="O218" s="67"/>
      <c r="P218" s="68"/>
      <c r="Q218" s="66" t="s">
        <v>277</v>
      </c>
      <c r="R218" s="67"/>
      <c r="S218" s="67"/>
      <c r="T218" s="66">
        <v>7</v>
      </c>
      <c r="U218" s="69">
        <v>8</v>
      </c>
      <c r="V218" s="394"/>
    </row>
    <row r="219" spans="1:22" s="907" customFormat="1" ht="6" customHeight="1" x14ac:dyDescent="0.2">
      <c r="A219" s="928"/>
      <c r="B219" s="911"/>
      <c r="C219" s="668"/>
      <c r="D219" s="394"/>
      <c r="E219" s="713"/>
      <c r="F219" s="911"/>
      <c r="G219" s="911"/>
      <c r="H219" s="911"/>
      <c r="I219" s="911"/>
      <c r="J219" s="911"/>
      <c r="K219" s="911"/>
      <c r="L219" s="931"/>
      <c r="M219" s="932"/>
      <c r="N219" s="932"/>
      <c r="O219" s="933"/>
      <c r="P219" s="934"/>
      <c r="Q219" s="932"/>
      <c r="R219" s="933"/>
      <c r="S219" s="933"/>
      <c r="T219" s="948"/>
      <c r="U219" s="935"/>
      <c r="V219" s="911"/>
    </row>
    <row r="220" spans="1:22" s="907" customFormat="1" ht="18" customHeight="1" x14ac:dyDescent="0.2">
      <c r="A220" s="928"/>
      <c r="B220" s="911"/>
      <c r="C220" s="668" t="s">
        <v>2111</v>
      </c>
      <c r="D220" s="394"/>
      <c r="E220" s="1445" t="s">
        <v>1481</v>
      </c>
      <c r="F220" s="911"/>
      <c r="G220" s="1458"/>
      <c r="H220" s="911"/>
      <c r="I220" s="911"/>
      <c r="J220" s="911"/>
      <c r="K220" s="911"/>
      <c r="L220" s="936"/>
      <c r="M220" s="678" t="s">
        <v>951</v>
      </c>
      <c r="N220" s="678"/>
      <c r="O220" s="679"/>
      <c r="P220" s="680"/>
      <c r="Q220" s="681">
        <f>SUM(T203,T207,T211)</f>
        <v>35284</v>
      </c>
      <c r="R220" s="679"/>
      <c r="S220" s="679"/>
      <c r="T220" s="1037">
        <f>IF(OR(Q220="",Q221=0),"NA",Q220/Q221)</f>
        <v>15.104452054794521</v>
      </c>
      <c r="U220" s="1378" t="s">
        <v>953</v>
      </c>
      <c r="V220" s="911"/>
    </row>
    <row r="221" spans="1:22" s="907" customFormat="1" ht="18" customHeight="1" x14ac:dyDescent="0.2">
      <c r="A221" s="928"/>
      <c r="B221" s="911"/>
      <c r="C221" s="668"/>
      <c r="D221" s="394"/>
      <c r="E221" s="1446"/>
      <c r="F221" s="911"/>
      <c r="G221" s="1459"/>
      <c r="H221" s="911"/>
      <c r="I221" s="911"/>
      <c r="J221" s="911"/>
      <c r="K221" s="911"/>
      <c r="L221" s="936"/>
      <c r="M221" s="682" t="s">
        <v>952</v>
      </c>
      <c r="N221" s="682"/>
      <c r="O221" s="679"/>
      <c r="P221" s="680"/>
      <c r="Q221" s="683">
        <f>SUM(T204,T208,T212)</f>
        <v>2336</v>
      </c>
      <c r="R221" s="679"/>
      <c r="S221" s="679"/>
      <c r="T221" s="720"/>
      <c r="U221" s="1378"/>
      <c r="V221" s="911"/>
    </row>
    <row r="222" spans="1:22" s="907" customFormat="1" ht="6" customHeight="1" x14ac:dyDescent="0.2">
      <c r="A222" s="928"/>
      <c r="B222" s="911"/>
      <c r="C222" s="668"/>
      <c r="D222" s="394"/>
      <c r="E222" s="713"/>
      <c r="F222" s="911"/>
      <c r="G222" s="911"/>
      <c r="H222" s="911"/>
      <c r="I222" s="911"/>
      <c r="J222" s="911"/>
      <c r="K222" s="911"/>
      <c r="L222" s="937"/>
      <c r="M222" s="938"/>
      <c r="N222" s="938"/>
      <c r="O222" s="939"/>
      <c r="P222" s="940"/>
      <c r="Q222" s="941"/>
      <c r="R222" s="939"/>
      <c r="S222" s="939"/>
      <c r="T222" s="949"/>
      <c r="U222" s="942"/>
      <c r="V222" s="911"/>
    </row>
    <row r="223" spans="1:22" s="4" customFormat="1" ht="6" customHeight="1" x14ac:dyDescent="0.2">
      <c r="A223" s="465"/>
      <c r="B223" s="394"/>
      <c r="C223" s="668"/>
      <c r="D223" s="394"/>
      <c r="E223" s="713"/>
      <c r="F223" s="394"/>
      <c r="G223" s="394"/>
      <c r="H223" s="394"/>
      <c r="I223" s="394"/>
      <c r="J223" s="394"/>
      <c r="K223" s="394"/>
      <c r="L223" s="394"/>
      <c r="M223" s="394"/>
      <c r="N223" s="394"/>
      <c r="O223" s="394"/>
      <c r="P223" s="394"/>
      <c r="Q223" s="394"/>
      <c r="R223" s="394"/>
      <c r="S223" s="394"/>
      <c r="T223" s="394"/>
      <c r="U223" s="443"/>
      <c r="V223" s="394"/>
    </row>
    <row r="224" spans="1:22" s="4" customFormat="1" ht="6" customHeight="1" x14ac:dyDescent="0.2">
      <c r="A224" s="465"/>
      <c r="B224" s="394"/>
      <c r="C224" s="668"/>
      <c r="D224" s="394"/>
      <c r="E224" s="713"/>
      <c r="F224" s="394"/>
      <c r="G224" s="394"/>
      <c r="H224" s="394"/>
      <c r="I224" s="394"/>
      <c r="J224" s="394"/>
      <c r="K224" s="394"/>
      <c r="L224" s="394"/>
      <c r="M224" s="394"/>
      <c r="N224" s="394"/>
      <c r="O224" s="394"/>
      <c r="P224" s="394"/>
      <c r="Q224" s="394"/>
      <c r="R224" s="394"/>
      <c r="S224" s="394"/>
      <c r="T224" s="394"/>
      <c r="U224" s="443"/>
      <c r="V224" s="394"/>
    </row>
    <row r="225" spans="1:22" s="907" customFormat="1" ht="18" x14ac:dyDescent="0.2">
      <c r="A225" s="928"/>
      <c r="B225" s="911"/>
      <c r="C225" s="668"/>
      <c r="D225" s="394"/>
      <c r="E225" s="707"/>
      <c r="F225" s="911"/>
      <c r="G225" s="911"/>
      <c r="H225" s="911"/>
      <c r="I225" s="911"/>
      <c r="J225" s="911"/>
      <c r="K225" s="911"/>
      <c r="L225" s="911"/>
      <c r="M225" s="911"/>
      <c r="N225" s="911"/>
      <c r="O225" s="911"/>
      <c r="P225" s="911"/>
      <c r="Q225" s="911"/>
      <c r="R225" s="911"/>
      <c r="S225" s="911"/>
      <c r="T225" s="702" t="s">
        <v>934</v>
      </c>
      <c r="U225" s="765" t="s">
        <v>744</v>
      </c>
      <c r="V225" s="911"/>
    </row>
    <row r="226" spans="1:22" s="907" customFormat="1" ht="9" hidden="1" x14ac:dyDescent="0.2">
      <c r="A226" s="928" t="s">
        <v>1188</v>
      </c>
      <c r="B226" s="911"/>
      <c r="C226" s="668"/>
      <c r="D226" s="394"/>
      <c r="E226" s="713"/>
      <c r="F226" s="911"/>
      <c r="G226" s="911"/>
      <c r="H226" s="911"/>
      <c r="I226" s="911"/>
      <c r="J226" s="911"/>
      <c r="K226" s="911"/>
      <c r="L226" s="911"/>
      <c r="M226" s="911"/>
      <c r="N226" s="911"/>
      <c r="O226" s="911"/>
      <c r="P226" s="911"/>
      <c r="Q226" s="911"/>
      <c r="R226" s="911"/>
      <c r="S226" s="911"/>
      <c r="T226" s="70" t="s">
        <v>738</v>
      </c>
      <c r="U226" s="75" t="s">
        <v>738</v>
      </c>
      <c r="V226" s="911"/>
    </row>
    <row r="227" spans="1:22" s="907" customFormat="1" ht="9" x14ac:dyDescent="0.2">
      <c r="A227" s="928"/>
      <c r="B227" s="911"/>
      <c r="C227" s="668"/>
      <c r="D227" s="394"/>
      <c r="E227" s="723" t="s">
        <v>1571</v>
      </c>
      <c r="F227" s="911"/>
      <c r="G227" s="911"/>
      <c r="H227" s="911"/>
      <c r="I227" s="911"/>
      <c r="J227" s="911"/>
      <c r="K227" s="911"/>
      <c r="L227" s="911"/>
      <c r="M227" s="911"/>
      <c r="N227" s="911"/>
      <c r="O227" s="911"/>
      <c r="P227" s="911"/>
      <c r="Q227" s="911"/>
      <c r="R227" s="911"/>
      <c r="S227" s="911"/>
      <c r="T227" s="69">
        <v>7</v>
      </c>
      <c r="U227" s="69">
        <v>8</v>
      </c>
      <c r="V227" s="911"/>
    </row>
    <row r="228" spans="1:22" s="907" customFormat="1" ht="11.1" customHeight="1" x14ac:dyDescent="0.2">
      <c r="A228" s="928"/>
      <c r="B228" s="911"/>
      <c r="C228" s="668" t="s">
        <v>2112</v>
      </c>
      <c r="D228" s="394"/>
      <c r="E228" s="950" t="s">
        <v>195</v>
      </c>
      <c r="F228" s="911"/>
      <c r="G228" s="911"/>
      <c r="H228" s="911"/>
      <c r="I228" s="911"/>
      <c r="J228" s="911"/>
      <c r="K228" s="911"/>
      <c r="L228" s="911"/>
      <c r="M228" s="911"/>
      <c r="N228" s="911"/>
      <c r="O228" s="911"/>
      <c r="P228" s="911"/>
      <c r="Q228" s="911"/>
      <c r="R228" s="911" t="s">
        <v>1625</v>
      </c>
      <c r="S228" s="911" t="s">
        <v>1625</v>
      </c>
      <c r="T228" s="119">
        <v>0.05</v>
      </c>
      <c r="U228" s="767" t="s">
        <v>2277</v>
      </c>
      <c r="V228" s="911"/>
    </row>
    <row r="229" spans="1:22" s="907" customFormat="1" ht="11.1" customHeight="1" x14ac:dyDescent="0.2">
      <c r="A229" s="928"/>
      <c r="B229" s="911"/>
      <c r="C229" s="668" t="s">
        <v>2113</v>
      </c>
      <c r="D229" s="394"/>
      <c r="E229" s="950" t="s">
        <v>2276</v>
      </c>
      <c r="F229" s="911"/>
      <c r="G229" s="911"/>
      <c r="H229" s="911"/>
      <c r="I229" s="911"/>
      <c r="J229" s="911"/>
      <c r="K229" s="911"/>
      <c r="L229" s="911"/>
      <c r="M229" s="911"/>
      <c r="N229" s="911"/>
      <c r="O229" s="911"/>
      <c r="P229" s="911"/>
      <c r="Q229" s="911"/>
      <c r="R229" s="911" t="s">
        <v>1625</v>
      </c>
      <c r="S229" s="911" t="s">
        <v>1625</v>
      </c>
      <c r="T229" s="119">
        <v>0.95</v>
      </c>
      <c r="U229" s="767" t="s">
        <v>2278</v>
      </c>
      <c r="V229" s="911"/>
    </row>
    <row r="230" spans="1:22" s="4" customFormat="1" ht="7.5" customHeight="1" x14ac:dyDescent="0.2">
      <c r="A230" s="465"/>
      <c r="B230" s="394"/>
      <c r="C230" s="668"/>
      <c r="D230" s="394"/>
      <c r="E230" s="713"/>
      <c r="F230" s="394"/>
      <c r="G230" s="394"/>
      <c r="H230" s="394"/>
      <c r="I230" s="394"/>
      <c r="J230" s="394"/>
      <c r="K230" s="394"/>
      <c r="L230" s="394"/>
      <c r="M230" s="394"/>
      <c r="N230" s="394"/>
      <c r="O230" s="394"/>
      <c r="P230" s="394"/>
      <c r="Q230" s="394"/>
      <c r="R230" s="394"/>
      <c r="S230" s="394"/>
      <c r="T230" s="394"/>
      <c r="U230" s="443"/>
      <c r="V230" s="394"/>
    </row>
    <row r="231" spans="1:22" s="4" customFormat="1" ht="7.5" customHeight="1" x14ac:dyDescent="0.2">
      <c r="A231" s="465"/>
      <c r="B231" s="394"/>
      <c r="C231" s="668"/>
      <c r="D231" s="394"/>
      <c r="E231" s="707"/>
      <c r="F231" s="394"/>
      <c r="G231" s="394"/>
      <c r="H231" s="394"/>
      <c r="I231" s="394"/>
      <c r="J231" s="394"/>
      <c r="K231" s="394"/>
      <c r="L231" s="394"/>
      <c r="M231" s="394"/>
      <c r="N231" s="394"/>
      <c r="O231" s="394"/>
      <c r="P231" s="394"/>
      <c r="Q231" s="394"/>
      <c r="R231" s="394"/>
      <c r="S231" s="394"/>
      <c r="T231" s="394"/>
      <c r="U231" s="443"/>
      <c r="V231" s="394"/>
    </row>
    <row r="232" spans="1:22" s="4" customFormat="1" ht="5.25" customHeight="1" x14ac:dyDescent="0.2">
      <c r="A232" s="465"/>
      <c r="B232" s="394"/>
      <c r="C232" s="668"/>
      <c r="D232" s="394"/>
      <c r="E232" s="713"/>
      <c r="F232" s="394"/>
      <c r="G232" s="394"/>
      <c r="H232" s="394"/>
      <c r="I232" s="394"/>
      <c r="J232" s="394"/>
      <c r="K232" s="394"/>
      <c r="L232" s="394"/>
      <c r="M232" s="394"/>
      <c r="N232" s="394"/>
      <c r="O232" s="394"/>
      <c r="P232" s="394"/>
      <c r="Q232" s="394"/>
      <c r="R232" s="394"/>
      <c r="S232" s="394"/>
      <c r="T232" s="394"/>
      <c r="U232" s="443"/>
      <c r="V232" s="394"/>
    </row>
    <row r="233" spans="1:22" s="4" customFormat="1" ht="24" customHeight="1" x14ac:dyDescent="0.2">
      <c r="A233" s="465"/>
      <c r="B233" s="394"/>
      <c r="C233" s="668"/>
      <c r="D233" s="394"/>
      <c r="E233" s="707" t="s">
        <v>986</v>
      </c>
      <c r="F233" s="394"/>
      <c r="G233" s="394"/>
      <c r="H233" s="394"/>
      <c r="I233" s="394"/>
      <c r="J233" s="394"/>
      <c r="K233" s="394"/>
      <c r="L233" s="394"/>
      <c r="M233" s="394"/>
      <c r="N233" s="394"/>
      <c r="O233" s="394"/>
      <c r="P233" s="394"/>
      <c r="Q233" s="394"/>
      <c r="R233" s="394"/>
      <c r="S233" s="394"/>
      <c r="T233" s="394"/>
      <c r="U233" s="443"/>
      <c r="V233" s="394"/>
    </row>
    <row r="234" spans="1:22" s="4" customFormat="1" ht="6" customHeight="1" x14ac:dyDescent="0.2">
      <c r="A234" s="465"/>
      <c r="B234" s="394"/>
      <c r="C234" s="668"/>
      <c r="D234" s="394"/>
      <c r="E234" s="713"/>
      <c r="F234" s="394"/>
      <c r="G234" s="394"/>
      <c r="H234" s="394"/>
      <c r="I234" s="394"/>
      <c r="J234" s="394"/>
      <c r="K234" s="394"/>
      <c r="L234" s="394"/>
      <c r="M234" s="394"/>
      <c r="N234" s="394"/>
      <c r="O234" s="394"/>
      <c r="P234" s="394"/>
      <c r="Q234" s="394"/>
      <c r="R234" s="394"/>
      <c r="S234" s="394"/>
      <c r="T234" s="394"/>
      <c r="U234" s="443"/>
      <c r="V234" s="394"/>
    </row>
    <row r="235" spans="1:22" s="4" customFormat="1" ht="27" customHeight="1" x14ac:dyDescent="0.2">
      <c r="A235" s="465"/>
      <c r="B235" s="394"/>
      <c r="C235" s="668"/>
      <c r="D235" s="394"/>
      <c r="E235" s="707" t="s">
        <v>1503</v>
      </c>
      <c r="F235" s="394"/>
      <c r="G235" s="394"/>
      <c r="H235" s="394"/>
      <c r="I235" s="394"/>
      <c r="J235" s="394"/>
      <c r="K235" s="394"/>
      <c r="L235" s="394"/>
      <c r="M235" s="394"/>
      <c r="N235" s="394"/>
      <c r="O235" s="394"/>
      <c r="P235" s="394"/>
      <c r="Q235" s="1325" t="s">
        <v>205</v>
      </c>
      <c r="R235" s="1316"/>
      <c r="S235" s="1316"/>
      <c r="T235" s="1325" t="s">
        <v>206</v>
      </c>
      <c r="U235" s="443"/>
      <c r="V235" s="394"/>
    </row>
    <row r="236" spans="1:22" s="4" customFormat="1" ht="0.75" customHeight="1" x14ac:dyDescent="0.2">
      <c r="A236" s="465"/>
      <c r="B236" s="394"/>
      <c r="C236" s="668"/>
      <c r="D236" s="394"/>
      <c r="E236" s="713"/>
      <c r="F236" s="394"/>
      <c r="G236" s="394"/>
      <c r="H236" s="394"/>
      <c r="I236" s="394"/>
      <c r="J236" s="394"/>
      <c r="K236" s="394"/>
      <c r="L236" s="394"/>
      <c r="M236" s="394"/>
      <c r="N236" s="394"/>
      <c r="O236" s="394"/>
      <c r="P236" s="394"/>
      <c r="Q236" s="1326"/>
      <c r="R236" s="1316"/>
      <c r="S236" s="1316"/>
      <c r="T236" s="1326"/>
      <c r="U236" s="443"/>
      <c r="V236" s="394"/>
    </row>
    <row r="237" spans="1:22" s="1322" customFormat="1" ht="9.75" customHeight="1" x14ac:dyDescent="0.2">
      <c r="A237" s="1319"/>
      <c r="B237" s="1316"/>
      <c r="C237" s="1313"/>
      <c r="D237" s="1316"/>
      <c r="E237" s="1320" t="s">
        <v>375</v>
      </c>
      <c r="F237" s="1316"/>
      <c r="G237" s="1316"/>
      <c r="H237" s="1316"/>
      <c r="I237" s="1316"/>
      <c r="J237" s="1316"/>
      <c r="K237" s="1316"/>
      <c r="L237" s="1316"/>
      <c r="M237" s="1316"/>
      <c r="N237" s="1316"/>
      <c r="O237" s="1316"/>
      <c r="P237" s="1316"/>
      <c r="Q237" s="1327">
        <v>5</v>
      </c>
      <c r="R237" s="1316"/>
      <c r="S237" s="1316"/>
      <c r="T237" s="1327">
        <v>7</v>
      </c>
      <c r="U237" s="1321"/>
      <c r="V237" s="1316"/>
    </row>
    <row r="238" spans="1:22" s="1322" customFormat="1" ht="12.95" customHeight="1" x14ac:dyDescent="0.2">
      <c r="A238" s="1319"/>
      <c r="B238" s="1316"/>
      <c r="C238" s="1313" t="s">
        <v>377</v>
      </c>
      <c r="D238" s="1316"/>
      <c r="E238" s="1323" t="s">
        <v>376</v>
      </c>
      <c r="F238" s="1316"/>
      <c r="G238" s="1316"/>
      <c r="H238" s="1316"/>
      <c r="I238" s="1316"/>
      <c r="J238" s="1316"/>
      <c r="K238" s="1316"/>
      <c r="L238" s="1316"/>
      <c r="M238" s="1316"/>
      <c r="N238" s="1316"/>
      <c r="O238" s="1316"/>
      <c r="P238" s="1324" t="s">
        <v>488</v>
      </c>
      <c r="Q238" s="115">
        <v>2</v>
      </c>
      <c r="R238" s="1316"/>
      <c r="S238" s="1316"/>
      <c r="T238" s="115">
        <v>10</v>
      </c>
      <c r="U238" s="1321"/>
      <c r="V238" s="1316"/>
    </row>
    <row r="239" spans="1:22" s="1322" customFormat="1" ht="12.95" customHeight="1" x14ac:dyDescent="0.2">
      <c r="A239" s="1319"/>
      <c r="B239" s="1316"/>
      <c r="C239" s="1313" t="s">
        <v>202</v>
      </c>
      <c r="D239" s="1316"/>
      <c r="E239" s="1323" t="s">
        <v>378</v>
      </c>
      <c r="F239" s="1316"/>
      <c r="G239" s="1316"/>
      <c r="H239" s="1316"/>
      <c r="I239" s="1316"/>
      <c r="J239" s="1316"/>
      <c r="K239" s="1316"/>
      <c r="L239" s="1316"/>
      <c r="M239" s="1316"/>
      <c r="N239" s="1316"/>
      <c r="O239" s="1316"/>
      <c r="P239" s="1324" t="s">
        <v>488</v>
      </c>
      <c r="Q239" s="115"/>
      <c r="R239" s="1316"/>
      <c r="S239" s="1316"/>
      <c r="T239" s="115"/>
      <c r="U239" s="1321"/>
      <c r="V239" s="1316"/>
    </row>
    <row r="240" spans="1:22" s="1322" customFormat="1" ht="12.95" customHeight="1" x14ac:dyDescent="0.2">
      <c r="A240" s="1319"/>
      <c r="B240" s="1316"/>
      <c r="C240" s="1313" t="s">
        <v>203</v>
      </c>
      <c r="D240" s="1316"/>
      <c r="E240" s="1323" t="s">
        <v>200</v>
      </c>
      <c r="F240" s="1316"/>
      <c r="G240" s="1316"/>
      <c r="H240" s="1316"/>
      <c r="I240" s="1316"/>
      <c r="J240" s="1316"/>
      <c r="K240" s="1316"/>
      <c r="L240" s="1316"/>
      <c r="M240" s="1316"/>
      <c r="N240" s="1316"/>
      <c r="O240" s="1316"/>
      <c r="P240" s="1324" t="s">
        <v>488</v>
      </c>
      <c r="Q240" s="115"/>
      <c r="R240" s="1316"/>
      <c r="S240" s="1316"/>
      <c r="T240" s="115"/>
      <c r="U240" s="1321"/>
      <c r="V240" s="1316"/>
    </row>
    <row r="241" spans="1:22" s="1322" customFormat="1" ht="12.95" customHeight="1" x14ac:dyDescent="0.2">
      <c r="A241" s="1319"/>
      <c r="B241" s="1316"/>
      <c r="C241" s="1313" t="s">
        <v>204</v>
      </c>
      <c r="D241" s="1316"/>
      <c r="E241" s="1323" t="s">
        <v>201</v>
      </c>
      <c r="F241" s="1316"/>
      <c r="G241" s="1316"/>
      <c r="H241" s="1316"/>
      <c r="I241" s="1316"/>
      <c r="J241" s="1316"/>
      <c r="K241" s="1316"/>
      <c r="L241" s="1316"/>
      <c r="M241" s="1316"/>
      <c r="N241" s="1316"/>
      <c r="O241" s="1316"/>
      <c r="P241" s="1324" t="s">
        <v>488</v>
      </c>
      <c r="Q241" s="115"/>
      <c r="R241" s="1316"/>
      <c r="S241" s="1316"/>
      <c r="T241" s="115"/>
      <c r="U241" s="1321"/>
      <c r="V241" s="1316"/>
    </row>
    <row r="242" spans="1:22" s="1322" customFormat="1" ht="12.95" customHeight="1" x14ac:dyDescent="0.2">
      <c r="A242" s="1319"/>
      <c r="B242" s="1316"/>
      <c r="C242" s="1313" t="s">
        <v>207</v>
      </c>
      <c r="D242" s="1316"/>
      <c r="E242" s="1323"/>
      <c r="F242" s="1316"/>
      <c r="G242" s="1316"/>
      <c r="H242" s="1316"/>
      <c r="I242" s="1316"/>
      <c r="J242" s="1316"/>
      <c r="K242" s="1316"/>
      <c r="L242" s="1316"/>
      <c r="M242" s="1328" t="s">
        <v>796</v>
      </c>
      <c r="N242" s="1316"/>
      <c r="O242" s="1316"/>
      <c r="P242" s="1324"/>
      <c r="Q242" s="766">
        <f>SUM(Q238:Q241)</f>
        <v>2</v>
      </c>
      <c r="R242" s="1316"/>
      <c r="S242" s="1316"/>
      <c r="T242" s="766">
        <f>SUM(T238:T241)</f>
        <v>10</v>
      </c>
      <c r="U242" s="1321"/>
      <c r="V242" s="1316"/>
    </row>
    <row r="243" spans="1:22" s="1322" customFormat="1" ht="12.95" customHeight="1" x14ac:dyDescent="0.2">
      <c r="A243" s="1319"/>
      <c r="B243" s="1316"/>
      <c r="C243" s="1313"/>
      <c r="D243" s="1316"/>
      <c r="E243" s="1323"/>
      <c r="F243" s="1316"/>
      <c r="G243" s="1316"/>
      <c r="H243" s="1316"/>
      <c r="I243" s="1316"/>
      <c r="J243" s="1316"/>
      <c r="K243" s="1316"/>
      <c r="L243" s="1316"/>
      <c r="M243" s="1316"/>
      <c r="N243" s="1316"/>
      <c r="O243" s="1316"/>
      <c r="P243" s="1316"/>
      <c r="Q243" s="1316"/>
      <c r="R243" s="1316"/>
      <c r="S243" s="1316"/>
      <c r="T243" s="1316"/>
      <c r="U243" s="1321"/>
      <c r="V243" s="1316"/>
    </row>
    <row r="244" spans="1:22" s="4" customFormat="1" ht="18" x14ac:dyDescent="0.2">
      <c r="A244" s="465"/>
      <c r="B244" s="394"/>
      <c r="C244" s="668"/>
      <c r="D244" s="394"/>
      <c r="E244" s="713"/>
      <c r="F244" s="394"/>
      <c r="G244" s="394"/>
      <c r="H244" s="394"/>
      <c r="I244" s="394"/>
      <c r="J244" s="394"/>
      <c r="K244" s="394"/>
      <c r="L244" s="709"/>
      <c r="M244" s="710" t="s">
        <v>346</v>
      </c>
      <c r="N244" s="710"/>
      <c r="O244" s="711"/>
      <c r="P244" s="712"/>
      <c r="Q244" s="710" t="s">
        <v>2229</v>
      </c>
      <c r="R244" s="711"/>
      <c r="S244" s="711"/>
      <c r="T244" s="710" t="s">
        <v>934</v>
      </c>
      <c r="U244" s="702" t="s">
        <v>744</v>
      </c>
      <c r="V244" s="394"/>
    </row>
    <row r="245" spans="1:22" s="4" customFormat="1" ht="9" x14ac:dyDescent="0.2">
      <c r="A245" s="465"/>
      <c r="B245" s="394"/>
      <c r="C245" s="668"/>
      <c r="D245" s="394"/>
      <c r="E245" s="707" t="s">
        <v>1503</v>
      </c>
      <c r="F245" s="394"/>
      <c r="G245" s="394"/>
      <c r="H245" s="394"/>
      <c r="I245" s="394"/>
      <c r="J245" s="394"/>
      <c r="K245" s="394"/>
      <c r="L245" s="65"/>
      <c r="M245" s="66" t="s">
        <v>935</v>
      </c>
      <c r="N245" s="66"/>
      <c r="O245" s="67"/>
      <c r="P245" s="68"/>
      <c r="Q245" s="66" t="s">
        <v>936</v>
      </c>
      <c r="R245" s="67"/>
      <c r="S245" s="67"/>
      <c r="T245" s="66">
        <v>7</v>
      </c>
      <c r="U245" s="69">
        <v>8</v>
      </c>
      <c r="V245" s="394"/>
    </row>
    <row r="246" spans="1:22" s="4" customFormat="1" ht="9" hidden="1" x14ac:dyDescent="0.2">
      <c r="A246" s="465" t="s">
        <v>1188</v>
      </c>
      <c r="B246" s="394"/>
      <c r="C246" s="668"/>
      <c r="D246" s="394"/>
      <c r="E246" s="713"/>
      <c r="F246" s="394"/>
      <c r="G246" s="394"/>
      <c r="H246" s="394"/>
      <c r="I246" s="394"/>
      <c r="J246" s="394"/>
      <c r="K246" s="394"/>
      <c r="L246" s="71"/>
      <c r="M246" s="72" t="s">
        <v>738</v>
      </c>
      <c r="N246" s="72"/>
      <c r="O246" s="73"/>
      <c r="P246" s="74"/>
      <c r="Q246" s="72" t="s">
        <v>738</v>
      </c>
      <c r="R246" s="73"/>
      <c r="S246" s="73"/>
      <c r="T246" s="72" t="s">
        <v>738</v>
      </c>
      <c r="U246" s="75" t="s">
        <v>738</v>
      </c>
      <c r="V246" s="394"/>
    </row>
    <row r="247" spans="1:22" s="4" customFormat="1" ht="11.1" hidden="1" customHeight="1" x14ac:dyDescent="0.2">
      <c r="A247" s="465" t="s">
        <v>1188</v>
      </c>
      <c r="B247" s="394"/>
      <c r="C247" s="668"/>
      <c r="D247" s="394"/>
      <c r="E247" s="713"/>
      <c r="F247" s="394"/>
      <c r="G247" s="394"/>
      <c r="H247" s="394"/>
      <c r="I247" s="394"/>
      <c r="J247" s="394"/>
      <c r="K247" s="394"/>
      <c r="L247" s="65"/>
      <c r="M247" s="66" t="s">
        <v>879</v>
      </c>
      <c r="N247" s="66"/>
      <c r="O247" s="67"/>
      <c r="P247" s="68"/>
      <c r="Q247" s="66" t="s">
        <v>277</v>
      </c>
      <c r="R247" s="67"/>
      <c r="S247" s="67"/>
      <c r="T247" s="66">
        <v>7</v>
      </c>
      <c r="U247" s="69">
        <v>8</v>
      </c>
      <c r="V247" s="394"/>
    </row>
    <row r="248" spans="1:22" s="4" customFormat="1" ht="6" customHeight="1" x14ac:dyDescent="0.2">
      <c r="A248" s="465"/>
      <c r="B248" s="394"/>
      <c r="C248" s="668"/>
      <c r="D248" s="394"/>
      <c r="E248" s="713"/>
      <c r="F248" s="394"/>
      <c r="G248" s="394"/>
      <c r="H248" s="394"/>
      <c r="I248" s="394"/>
      <c r="J248" s="394"/>
      <c r="K248" s="394"/>
      <c r="L248" s="671"/>
      <c r="M248" s="672"/>
      <c r="N248" s="672"/>
      <c r="O248" s="673"/>
      <c r="P248" s="674"/>
      <c r="Q248" s="672"/>
      <c r="R248" s="673"/>
      <c r="S248" s="673"/>
      <c r="T248" s="719"/>
      <c r="U248" s="676"/>
      <c r="V248" s="394"/>
    </row>
    <row r="249" spans="1:22" s="4" customFormat="1" ht="21" customHeight="1" x14ac:dyDescent="0.2">
      <c r="A249" s="465"/>
      <c r="B249" s="394"/>
      <c r="C249" s="1313" t="s">
        <v>369</v>
      </c>
      <c r="D249" s="1316"/>
      <c r="E249" s="1447" t="s">
        <v>2829</v>
      </c>
      <c r="F249" s="394"/>
      <c r="G249" s="1450"/>
      <c r="H249" s="394"/>
      <c r="I249" s="394"/>
      <c r="J249" s="394"/>
      <c r="K249" s="394"/>
      <c r="L249" s="677"/>
      <c r="M249" s="1317" t="s">
        <v>372</v>
      </c>
      <c r="N249" s="678"/>
      <c r="O249" s="679"/>
      <c r="P249" s="680"/>
      <c r="Q249" s="681">
        <f>Q242</f>
        <v>2</v>
      </c>
      <c r="R249" s="679"/>
      <c r="S249" s="679"/>
      <c r="T249" s="867">
        <f>IF(OR(Q249="",Q250=0),"NA",Q249/Q250)</f>
        <v>0.2</v>
      </c>
      <c r="U249" s="1462" t="s">
        <v>374</v>
      </c>
      <c r="V249" s="394"/>
    </row>
    <row r="250" spans="1:22" s="4" customFormat="1" ht="21" customHeight="1" x14ac:dyDescent="0.2">
      <c r="A250" s="465"/>
      <c r="B250" s="394"/>
      <c r="C250" s="1313"/>
      <c r="D250" s="1316"/>
      <c r="E250" s="1448"/>
      <c r="F250" s="394"/>
      <c r="G250" s="1391"/>
      <c r="H250" s="394"/>
      <c r="I250" s="394"/>
      <c r="J250" s="394"/>
      <c r="K250" s="394"/>
      <c r="L250" s="677"/>
      <c r="M250" s="1318" t="s">
        <v>373</v>
      </c>
      <c r="N250" s="682"/>
      <c r="O250" s="679"/>
      <c r="P250" s="680"/>
      <c r="Q250" s="683">
        <f>T242</f>
        <v>10</v>
      </c>
      <c r="R250" s="679"/>
      <c r="S250" s="679"/>
      <c r="T250" s="720"/>
      <c r="U250" s="1462"/>
      <c r="V250" s="394"/>
    </row>
    <row r="251" spans="1:22" s="4" customFormat="1" ht="6" customHeight="1" x14ac:dyDescent="0.2">
      <c r="A251" s="465"/>
      <c r="B251" s="394"/>
      <c r="C251" s="668"/>
      <c r="D251" s="394"/>
      <c r="E251" s="713"/>
      <c r="F251" s="394"/>
      <c r="G251" s="394"/>
      <c r="H251" s="394"/>
      <c r="I251" s="394"/>
      <c r="J251" s="394"/>
      <c r="K251" s="394"/>
      <c r="L251" s="686"/>
      <c r="M251" s="687"/>
      <c r="N251" s="687"/>
      <c r="O251" s="688"/>
      <c r="P251" s="689"/>
      <c r="Q251" s="690"/>
      <c r="R251" s="688"/>
      <c r="S251" s="688"/>
      <c r="T251" s="721"/>
      <c r="U251" s="692"/>
      <c r="V251" s="394"/>
    </row>
    <row r="252" spans="1:22" s="4" customFormat="1" ht="6" customHeight="1" x14ac:dyDescent="0.2">
      <c r="A252" s="465"/>
      <c r="B252" s="394"/>
      <c r="C252" s="668"/>
      <c r="D252" s="394"/>
      <c r="E252" s="713"/>
      <c r="F252" s="394"/>
      <c r="G252" s="394"/>
      <c r="H252" s="394"/>
      <c r="I252" s="394"/>
      <c r="J252" s="394"/>
      <c r="K252" s="394"/>
      <c r="L252" s="394"/>
      <c r="M252" s="394"/>
      <c r="N252" s="394"/>
      <c r="O252" s="394"/>
      <c r="P252" s="394"/>
      <c r="Q252" s="394"/>
      <c r="R252" s="394"/>
      <c r="S252" s="394"/>
      <c r="T252" s="394"/>
      <c r="U252" s="443"/>
      <c r="V252" s="394"/>
    </row>
    <row r="253" spans="1:22" s="4" customFormat="1" ht="9" hidden="1" x14ac:dyDescent="0.2">
      <c r="A253" s="465"/>
      <c r="B253" s="394"/>
      <c r="C253" s="668"/>
      <c r="D253" s="394"/>
      <c r="E253" s="707" t="s">
        <v>793</v>
      </c>
      <c r="F253" s="394"/>
      <c r="G253" s="394"/>
      <c r="H253" s="394"/>
      <c r="I253" s="394"/>
      <c r="J253" s="394"/>
      <c r="K253" s="394"/>
      <c r="L253" s="394"/>
      <c r="M253" s="394"/>
      <c r="N253" s="394"/>
      <c r="O253" s="394"/>
      <c r="P253" s="394"/>
      <c r="Q253" s="394"/>
      <c r="R253" s="394"/>
      <c r="S253" s="394"/>
      <c r="T253" s="702" t="s">
        <v>2229</v>
      </c>
      <c r="U253" s="765" t="s">
        <v>744</v>
      </c>
      <c r="V253" s="394"/>
    </row>
    <row r="254" spans="1:22" s="4" customFormat="1" ht="9" hidden="1" x14ac:dyDescent="0.2">
      <c r="A254" s="465" t="s">
        <v>1188</v>
      </c>
      <c r="B254" s="394"/>
      <c r="C254" s="668"/>
      <c r="D254" s="394"/>
      <c r="E254" s="713"/>
      <c r="F254" s="394"/>
      <c r="G254" s="394"/>
      <c r="H254" s="394"/>
      <c r="I254" s="394"/>
      <c r="J254" s="394"/>
      <c r="K254" s="394"/>
      <c r="L254" s="394"/>
      <c r="M254" s="394"/>
      <c r="N254" s="394"/>
      <c r="O254" s="394"/>
      <c r="P254" s="394"/>
      <c r="Q254" s="394"/>
      <c r="R254" s="394"/>
      <c r="S254" s="394"/>
      <c r="T254" s="70" t="s">
        <v>738</v>
      </c>
      <c r="U254" s="75" t="s">
        <v>738</v>
      </c>
      <c r="V254" s="394"/>
    </row>
    <row r="255" spans="1:22" s="4" customFormat="1" ht="9" hidden="1" x14ac:dyDescent="0.2">
      <c r="A255" s="465"/>
      <c r="B255" s="394"/>
      <c r="C255" s="668"/>
      <c r="D255" s="394"/>
      <c r="E255" s="723" t="s">
        <v>2817</v>
      </c>
      <c r="F255" s="394"/>
      <c r="G255" s="394"/>
      <c r="H255" s="394"/>
      <c r="I255" s="394"/>
      <c r="J255" s="394"/>
      <c r="K255" s="394"/>
      <c r="L255" s="394"/>
      <c r="M255" s="394"/>
      <c r="N255" s="394"/>
      <c r="O255" s="394"/>
      <c r="P255" s="394"/>
      <c r="Q255" s="394"/>
      <c r="R255" s="394"/>
      <c r="S255" s="394"/>
      <c r="T255" s="69">
        <v>7</v>
      </c>
      <c r="U255" s="69">
        <v>8</v>
      </c>
      <c r="V255" s="394"/>
    </row>
    <row r="256" spans="1:22" s="4" customFormat="1" ht="11.1" hidden="1" customHeight="1" x14ac:dyDescent="0.2">
      <c r="A256" s="465"/>
      <c r="B256" s="394"/>
      <c r="C256" s="668" t="s">
        <v>1504</v>
      </c>
      <c r="D256" s="394"/>
      <c r="E256" s="950" t="s">
        <v>379</v>
      </c>
      <c r="F256" s="394"/>
      <c r="G256" s="394"/>
      <c r="H256" s="394"/>
      <c r="I256" s="394"/>
      <c r="J256" s="394"/>
      <c r="K256" s="394"/>
      <c r="L256" s="394"/>
      <c r="M256" s="394"/>
      <c r="N256" s="394"/>
      <c r="O256" s="394"/>
      <c r="P256" s="394"/>
      <c r="Q256" s="394"/>
      <c r="R256" s="394" t="s">
        <v>1625</v>
      </c>
      <c r="S256" s="394" t="s">
        <v>1625</v>
      </c>
      <c r="T256" s="115"/>
      <c r="U256" s="767" t="s">
        <v>1505</v>
      </c>
      <c r="V256" s="394"/>
    </row>
    <row r="257" spans="1:22" s="4" customFormat="1" ht="11.1" hidden="1" customHeight="1" x14ac:dyDescent="0.2">
      <c r="A257" s="465"/>
      <c r="B257" s="394"/>
      <c r="C257" s="668" t="s">
        <v>1506</v>
      </c>
      <c r="D257" s="394"/>
      <c r="E257" s="950" t="s">
        <v>105</v>
      </c>
      <c r="F257" s="394"/>
      <c r="G257" s="394"/>
      <c r="H257" s="394"/>
      <c r="I257" s="394"/>
      <c r="J257" s="394"/>
      <c r="K257" s="394"/>
      <c r="L257" s="394"/>
      <c r="M257" s="394"/>
      <c r="N257" s="394"/>
      <c r="O257" s="394"/>
      <c r="P257" s="394"/>
      <c r="Q257" s="394"/>
      <c r="R257" s="394" t="s">
        <v>1625</v>
      </c>
      <c r="S257" s="394" t="s">
        <v>1625</v>
      </c>
      <c r="T257" s="115"/>
      <c r="U257" s="767" t="s">
        <v>2536</v>
      </c>
      <c r="V257" s="394"/>
    </row>
    <row r="258" spans="1:22" s="4" customFormat="1" ht="11.1" hidden="1" customHeight="1" x14ac:dyDescent="0.2">
      <c r="A258" s="465"/>
      <c r="B258" s="394"/>
      <c r="C258" s="668" t="s">
        <v>2537</v>
      </c>
      <c r="D258" s="394"/>
      <c r="E258" s="950" t="s">
        <v>847</v>
      </c>
      <c r="F258" s="394"/>
      <c r="G258" s="394"/>
      <c r="H258" s="394"/>
      <c r="I258" s="394"/>
      <c r="J258" s="394"/>
      <c r="K258" s="394"/>
      <c r="L258" s="394"/>
      <c r="M258" s="394"/>
      <c r="N258" s="394"/>
      <c r="O258" s="394"/>
      <c r="P258" s="394"/>
      <c r="Q258" s="394"/>
      <c r="R258" s="394" t="s">
        <v>1625</v>
      </c>
      <c r="S258" s="394" t="s">
        <v>1625</v>
      </c>
      <c r="T258" s="115"/>
      <c r="U258" s="767" t="s">
        <v>2538</v>
      </c>
      <c r="V258" s="394"/>
    </row>
    <row r="259" spans="1:22" s="4" customFormat="1" ht="11.1" hidden="1" customHeight="1" x14ac:dyDescent="0.2">
      <c r="A259" s="465"/>
      <c r="B259" s="394"/>
      <c r="C259" s="668" t="s">
        <v>2539</v>
      </c>
      <c r="D259" s="394"/>
      <c r="E259" s="713"/>
      <c r="F259" s="394"/>
      <c r="G259" s="394"/>
      <c r="H259" s="394"/>
      <c r="I259" s="394"/>
      <c r="J259" s="394"/>
      <c r="K259" s="394"/>
      <c r="L259" s="394"/>
      <c r="M259" s="394"/>
      <c r="N259" s="394"/>
      <c r="O259" s="394"/>
      <c r="P259" s="394"/>
      <c r="Q259" s="394"/>
      <c r="R259" s="452" t="s">
        <v>796</v>
      </c>
      <c r="S259" s="724" t="s">
        <v>738</v>
      </c>
      <c r="T259" s="766">
        <f>SUM(T256:T258)</f>
        <v>0</v>
      </c>
      <c r="U259" s="767" t="s">
        <v>2540</v>
      </c>
      <c r="V259" s="394"/>
    </row>
    <row r="260" spans="1:22" s="4" customFormat="1" ht="1.5" customHeight="1" x14ac:dyDescent="0.2">
      <c r="A260" s="465"/>
      <c r="B260" s="394"/>
      <c r="C260" s="668"/>
      <c r="D260" s="394"/>
      <c r="E260" s="394"/>
      <c r="F260" s="394"/>
      <c r="G260" s="394"/>
      <c r="H260" s="394"/>
      <c r="I260" s="394"/>
      <c r="J260" s="394"/>
      <c r="K260" s="394"/>
      <c r="L260" s="394"/>
      <c r="M260" s="394"/>
      <c r="N260" s="394"/>
      <c r="O260" s="394"/>
      <c r="P260" s="394"/>
      <c r="Q260" s="394"/>
      <c r="R260" s="394"/>
      <c r="S260" s="394"/>
      <c r="T260" s="556"/>
      <c r="U260" s="555"/>
      <c r="V260" s="394"/>
    </row>
    <row r="261" spans="1:22" s="4" customFormat="1" ht="9" hidden="1" x14ac:dyDescent="0.2">
      <c r="A261" s="465"/>
      <c r="B261" s="394"/>
      <c r="C261" s="668"/>
      <c r="D261" s="394"/>
      <c r="E261" s="707" t="s">
        <v>794</v>
      </c>
      <c r="F261" s="394"/>
      <c r="G261" s="394"/>
      <c r="H261" s="394"/>
      <c r="I261" s="394"/>
      <c r="J261" s="394"/>
      <c r="K261" s="394"/>
      <c r="L261" s="394"/>
      <c r="M261" s="394"/>
      <c r="N261" s="394"/>
      <c r="O261" s="394"/>
      <c r="P261" s="394"/>
      <c r="Q261" s="394"/>
      <c r="R261" s="394"/>
      <c r="S261" s="394"/>
      <c r="T261" s="556"/>
      <c r="U261" s="555"/>
      <c r="V261" s="394"/>
    </row>
    <row r="262" spans="1:22" s="4" customFormat="1" ht="9" hidden="1" x14ac:dyDescent="0.2">
      <c r="A262" s="465"/>
      <c r="B262" s="394"/>
      <c r="C262" s="668"/>
      <c r="D262" s="394"/>
      <c r="E262" s="723" t="s">
        <v>1288</v>
      </c>
      <c r="F262" s="394"/>
      <c r="G262" s="394"/>
      <c r="H262" s="394"/>
      <c r="I262" s="394"/>
      <c r="J262" s="394"/>
      <c r="K262" s="394"/>
      <c r="L262" s="394"/>
      <c r="M262" s="394"/>
      <c r="N262" s="394"/>
      <c r="O262" s="394"/>
      <c r="P262" s="394"/>
      <c r="Q262" s="394"/>
      <c r="R262" s="394"/>
      <c r="S262" s="394"/>
      <c r="T262" s="556"/>
      <c r="U262" s="555"/>
      <c r="V262" s="394"/>
    </row>
    <row r="263" spans="1:22" s="4" customFormat="1" ht="11.1" hidden="1" customHeight="1" x14ac:dyDescent="0.2">
      <c r="A263" s="465"/>
      <c r="B263" s="394"/>
      <c r="C263" s="668" t="s">
        <v>2541</v>
      </c>
      <c r="D263" s="394"/>
      <c r="E263" s="950" t="s">
        <v>379</v>
      </c>
      <c r="F263" s="394"/>
      <c r="G263" s="394"/>
      <c r="H263" s="394"/>
      <c r="I263" s="394"/>
      <c r="J263" s="394"/>
      <c r="K263" s="394"/>
      <c r="L263" s="394"/>
      <c r="M263" s="394"/>
      <c r="N263" s="394"/>
      <c r="O263" s="394"/>
      <c r="P263" s="394"/>
      <c r="Q263" s="394"/>
      <c r="R263" s="394" t="s">
        <v>1625</v>
      </c>
      <c r="S263" s="394" t="s">
        <v>1625</v>
      </c>
      <c r="T263" s="115"/>
      <c r="U263" s="767" t="s">
        <v>1884</v>
      </c>
      <c r="V263" s="394"/>
    </row>
    <row r="264" spans="1:22" s="4" customFormat="1" ht="11.1" hidden="1" customHeight="1" x14ac:dyDescent="0.2">
      <c r="A264" s="465"/>
      <c r="B264" s="394"/>
      <c r="C264" s="668" t="s">
        <v>2542</v>
      </c>
      <c r="D264" s="394"/>
      <c r="E264" s="950" t="s">
        <v>105</v>
      </c>
      <c r="F264" s="394"/>
      <c r="G264" s="394"/>
      <c r="H264" s="394"/>
      <c r="I264" s="394"/>
      <c r="J264" s="394"/>
      <c r="K264" s="394"/>
      <c r="L264" s="394"/>
      <c r="M264" s="394"/>
      <c r="N264" s="394"/>
      <c r="O264" s="394"/>
      <c r="P264" s="394"/>
      <c r="Q264" s="394"/>
      <c r="R264" s="394" t="s">
        <v>1625</v>
      </c>
      <c r="S264" s="394" t="s">
        <v>1625</v>
      </c>
      <c r="T264" s="115"/>
      <c r="U264" s="767" t="s">
        <v>1885</v>
      </c>
      <c r="V264" s="394"/>
    </row>
    <row r="265" spans="1:22" s="4" customFormat="1" ht="11.1" hidden="1" customHeight="1" x14ac:dyDescent="0.2">
      <c r="A265" s="465"/>
      <c r="B265" s="394"/>
      <c r="C265" s="668" t="s">
        <v>2543</v>
      </c>
      <c r="D265" s="394"/>
      <c r="E265" s="950" t="s">
        <v>847</v>
      </c>
      <c r="F265" s="394"/>
      <c r="G265" s="394"/>
      <c r="H265" s="394"/>
      <c r="I265" s="394"/>
      <c r="J265" s="394"/>
      <c r="K265" s="394"/>
      <c r="L265" s="394"/>
      <c r="M265" s="394"/>
      <c r="N265" s="394"/>
      <c r="O265" s="394"/>
      <c r="P265" s="394"/>
      <c r="Q265" s="394"/>
      <c r="R265" s="394" t="s">
        <v>1625</v>
      </c>
      <c r="S265" s="394" t="s">
        <v>1625</v>
      </c>
      <c r="T265" s="115"/>
      <c r="U265" s="767" t="s">
        <v>1886</v>
      </c>
      <c r="V265" s="394"/>
    </row>
    <row r="266" spans="1:22" s="4" customFormat="1" ht="11.1" hidden="1" customHeight="1" x14ac:dyDescent="0.2">
      <c r="A266" s="465"/>
      <c r="B266" s="394"/>
      <c r="C266" s="668" t="s">
        <v>2544</v>
      </c>
      <c r="D266" s="394"/>
      <c r="E266" s="713"/>
      <c r="F266" s="394"/>
      <c r="G266" s="394"/>
      <c r="H266" s="394"/>
      <c r="I266" s="394"/>
      <c r="J266" s="394"/>
      <c r="K266" s="394"/>
      <c r="L266" s="394"/>
      <c r="M266" s="394"/>
      <c r="N266" s="394"/>
      <c r="O266" s="394"/>
      <c r="P266" s="394"/>
      <c r="Q266" s="394"/>
      <c r="R266" s="452" t="s">
        <v>796</v>
      </c>
      <c r="S266" s="724" t="s">
        <v>738</v>
      </c>
      <c r="T266" s="766">
        <f>SUM(T263:T265)</f>
        <v>0</v>
      </c>
      <c r="U266" s="767" t="s">
        <v>1084</v>
      </c>
      <c r="V266" s="394"/>
    </row>
    <row r="267" spans="1:22" s="4" customFormat="1" ht="6" customHeight="1" x14ac:dyDescent="0.2">
      <c r="A267" s="465"/>
      <c r="B267" s="394"/>
      <c r="C267" s="668"/>
      <c r="D267" s="394"/>
      <c r="E267" s="713"/>
      <c r="F267" s="394"/>
      <c r="G267" s="394"/>
      <c r="H267" s="394"/>
      <c r="I267" s="394"/>
      <c r="J267" s="394"/>
      <c r="K267" s="394"/>
      <c r="L267" s="394"/>
      <c r="M267" s="394"/>
      <c r="N267" s="394"/>
      <c r="O267" s="394"/>
      <c r="P267" s="394"/>
      <c r="Q267" s="394"/>
      <c r="R267" s="394"/>
      <c r="S267" s="394"/>
      <c r="T267" s="394"/>
      <c r="U267" s="443"/>
      <c r="V267" s="394"/>
    </row>
    <row r="268" spans="1:22" s="4" customFormat="1" ht="18" x14ac:dyDescent="0.2">
      <c r="A268" s="465"/>
      <c r="B268" s="394"/>
      <c r="C268" s="668"/>
      <c r="D268" s="394"/>
      <c r="E268" s="713"/>
      <c r="F268" s="394"/>
      <c r="G268" s="394"/>
      <c r="H268" s="394"/>
      <c r="I268" s="394"/>
      <c r="J268" s="394"/>
      <c r="K268" s="394"/>
      <c r="L268" s="709"/>
      <c r="M268" s="710" t="s">
        <v>346</v>
      </c>
      <c r="N268" s="710"/>
      <c r="O268" s="711"/>
      <c r="P268" s="712"/>
      <c r="Q268" s="710" t="s">
        <v>2229</v>
      </c>
      <c r="R268" s="711"/>
      <c r="S268" s="711"/>
      <c r="T268" s="710" t="s">
        <v>934</v>
      </c>
      <c r="U268" s="702" t="s">
        <v>744</v>
      </c>
      <c r="V268" s="394"/>
    </row>
    <row r="269" spans="1:22" s="4" customFormat="1" ht="9" x14ac:dyDescent="0.2">
      <c r="A269" s="465"/>
      <c r="B269" s="394"/>
      <c r="C269" s="668"/>
      <c r="D269" s="394"/>
      <c r="E269" s="713"/>
      <c r="F269" s="394"/>
      <c r="G269" s="394"/>
      <c r="H269" s="394"/>
      <c r="I269" s="394"/>
      <c r="J269" s="394"/>
      <c r="K269" s="394"/>
      <c r="L269" s="65"/>
      <c r="M269" s="66" t="s">
        <v>935</v>
      </c>
      <c r="N269" s="66"/>
      <c r="O269" s="67"/>
      <c r="P269" s="68"/>
      <c r="Q269" s="66" t="s">
        <v>936</v>
      </c>
      <c r="R269" s="67"/>
      <c r="S269" s="67"/>
      <c r="T269" s="66">
        <v>7</v>
      </c>
      <c r="U269" s="69">
        <v>8</v>
      </c>
      <c r="V269" s="394"/>
    </row>
    <row r="270" spans="1:22" s="4" customFormat="1" ht="9" hidden="1" x14ac:dyDescent="0.2">
      <c r="A270" s="465" t="s">
        <v>1188</v>
      </c>
      <c r="B270" s="394"/>
      <c r="C270" s="668"/>
      <c r="D270" s="394"/>
      <c r="E270" s="713"/>
      <c r="F270" s="394"/>
      <c r="G270" s="394"/>
      <c r="H270" s="394"/>
      <c r="I270" s="394"/>
      <c r="J270" s="394"/>
      <c r="K270" s="394"/>
      <c r="L270" s="71"/>
      <c r="M270" s="72"/>
      <c r="N270" s="72"/>
      <c r="O270" s="73"/>
      <c r="P270" s="74"/>
      <c r="Q270" s="72"/>
      <c r="R270" s="73"/>
      <c r="S270" s="73"/>
      <c r="T270" s="72"/>
      <c r="U270" s="75"/>
      <c r="V270" s="394"/>
    </row>
    <row r="271" spans="1:22" s="4" customFormat="1" ht="11.1" hidden="1" customHeight="1" x14ac:dyDescent="0.2">
      <c r="A271" s="465" t="s">
        <v>1188</v>
      </c>
      <c r="B271" s="394"/>
      <c r="C271" s="668"/>
      <c r="D271" s="394"/>
      <c r="E271" s="713"/>
      <c r="F271" s="394"/>
      <c r="G271" s="394"/>
      <c r="H271" s="394"/>
      <c r="I271" s="394"/>
      <c r="J271" s="394"/>
      <c r="K271" s="394"/>
      <c r="L271" s="65"/>
      <c r="M271" s="66" t="s">
        <v>879</v>
      </c>
      <c r="N271" s="66"/>
      <c r="O271" s="67"/>
      <c r="P271" s="68"/>
      <c r="Q271" s="66" t="s">
        <v>277</v>
      </c>
      <c r="R271" s="67"/>
      <c r="S271" s="67"/>
      <c r="T271" s="66">
        <v>7</v>
      </c>
      <c r="U271" s="69">
        <v>8</v>
      </c>
      <c r="V271" s="394"/>
    </row>
    <row r="272" spans="1:22" s="4" customFormat="1" ht="6" customHeight="1" x14ac:dyDescent="0.2">
      <c r="A272" s="465"/>
      <c r="B272" s="394"/>
      <c r="C272" s="668"/>
      <c r="D272" s="394"/>
      <c r="E272" s="713"/>
      <c r="F272" s="394"/>
      <c r="G272" s="394"/>
      <c r="H272" s="394"/>
      <c r="I272" s="394"/>
      <c r="J272" s="394"/>
      <c r="K272" s="394"/>
      <c r="L272" s="671"/>
      <c r="M272" s="672"/>
      <c r="N272" s="672"/>
      <c r="O272" s="673"/>
      <c r="P272" s="674"/>
      <c r="Q272" s="672"/>
      <c r="R272" s="673"/>
      <c r="S272" s="673"/>
      <c r="T272" s="719"/>
      <c r="U272" s="676"/>
      <c r="V272" s="394"/>
    </row>
    <row r="273" spans="1:22" s="4" customFormat="1" ht="21" customHeight="1" x14ac:dyDescent="0.2">
      <c r="A273" s="465"/>
      <c r="B273" s="394"/>
      <c r="C273" s="668" t="s">
        <v>2545</v>
      </c>
      <c r="D273" s="394"/>
      <c r="E273" s="1445" t="s">
        <v>1843</v>
      </c>
      <c r="F273" s="394"/>
      <c r="G273" s="1450"/>
      <c r="H273" s="394"/>
      <c r="I273" s="394"/>
      <c r="J273" s="394"/>
      <c r="K273" s="394"/>
      <c r="L273" s="677"/>
      <c r="M273" s="678" t="s">
        <v>740</v>
      </c>
      <c r="N273" s="678"/>
      <c r="O273" s="679"/>
      <c r="P273" s="680"/>
      <c r="Q273" s="714"/>
      <c r="R273" s="679"/>
      <c r="S273" s="679"/>
      <c r="T273" s="867" t="str">
        <f>IF(OR(Q273="",Q274=0),"NA",Q273/Q274)</f>
        <v>NA</v>
      </c>
      <c r="U273" s="1378" t="s">
        <v>1887</v>
      </c>
      <c r="V273" s="394"/>
    </row>
    <row r="274" spans="1:22" s="4" customFormat="1" ht="21" customHeight="1" x14ac:dyDescent="0.2">
      <c r="A274" s="465"/>
      <c r="B274" s="394"/>
      <c r="C274" s="668"/>
      <c r="D274" s="394"/>
      <c r="E274" s="1446"/>
      <c r="F274" s="394"/>
      <c r="G274" s="1391"/>
      <c r="H274" s="394"/>
      <c r="I274" s="394"/>
      <c r="J274" s="394"/>
      <c r="K274" s="394"/>
      <c r="L274" s="677"/>
      <c r="M274" s="682" t="s">
        <v>741</v>
      </c>
      <c r="N274" s="682"/>
      <c r="O274" s="679"/>
      <c r="P274" s="680"/>
      <c r="Q274" s="114"/>
      <c r="R274" s="679"/>
      <c r="S274" s="679"/>
      <c r="T274" s="720"/>
      <c r="U274" s="1378"/>
      <c r="V274" s="394"/>
    </row>
    <row r="275" spans="1:22" s="4" customFormat="1" ht="6" customHeight="1" x14ac:dyDescent="0.2">
      <c r="A275" s="465"/>
      <c r="B275" s="394"/>
      <c r="C275" s="668"/>
      <c r="D275" s="394"/>
      <c r="E275" s="713"/>
      <c r="F275" s="394"/>
      <c r="G275" s="394"/>
      <c r="H275" s="394"/>
      <c r="I275" s="394"/>
      <c r="J275" s="394"/>
      <c r="K275" s="394"/>
      <c r="L275" s="686"/>
      <c r="M275" s="687"/>
      <c r="N275" s="687"/>
      <c r="O275" s="688"/>
      <c r="P275" s="689"/>
      <c r="Q275" s="690"/>
      <c r="R275" s="688"/>
      <c r="S275" s="688"/>
      <c r="T275" s="721"/>
      <c r="U275" s="692"/>
      <c r="V275" s="394"/>
    </row>
    <row r="276" spans="1:22" s="4" customFormat="1" ht="6" customHeight="1" x14ac:dyDescent="0.2">
      <c r="A276" s="465"/>
      <c r="B276" s="394"/>
      <c r="C276" s="668"/>
      <c r="D276" s="394"/>
      <c r="E276" s="696"/>
      <c r="F276" s="685"/>
      <c r="G276" s="685"/>
      <c r="H276" s="685"/>
      <c r="I276" s="685"/>
      <c r="J276" s="394"/>
      <c r="K276" s="394"/>
      <c r="L276" s="394"/>
      <c r="M276" s="649"/>
      <c r="N276" s="649"/>
      <c r="O276" s="394"/>
      <c r="P276" s="649"/>
      <c r="Q276" s="394"/>
      <c r="R276" s="394"/>
      <c r="S276" s="394"/>
      <c r="T276" s="556"/>
      <c r="U276" s="717"/>
      <c r="V276" s="394"/>
    </row>
    <row r="277" spans="1:22" s="4" customFormat="1" ht="6" customHeight="1" x14ac:dyDescent="0.2">
      <c r="A277" s="465"/>
      <c r="B277" s="394"/>
      <c r="C277" s="668"/>
      <c r="D277" s="394"/>
      <c r="E277" s="713"/>
      <c r="F277" s="394"/>
      <c r="G277" s="394"/>
      <c r="H277" s="394"/>
      <c r="I277" s="394"/>
      <c r="J277" s="394"/>
      <c r="K277" s="394"/>
      <c r="L277" s="671"/>
      <c r="M277" s="672"/>
      <c r="N277" s="672"/>
      <c r="O277" s="673"/>
      <c r="P277" s="674"/>
      <c r="Q277" s="672"/>
      <c r="R277" s="673"/>
      <c r="S277" s="673"/>
      <c r="T277" s="719"/>
      <c r="U277" s="676"/>
      <c r="V277" s="394"/>
    </row>
    <row r="278" spans="1:22" s="4" customFormat="1" ht="24" customHeight="1" x14ac:dyDescent="0.2">
      <c r="A278" s="465"/>
      <c r="B278" s="394"/>
      <c r="C278" s="668" t="s">
        <v>831</v>
      </c>
      <c r="D278" s="394"/>
      <c r="E278" s="1445" t="s">
        <v>89</v>
      </c>
      <c r="F278" s="394"/>
      <c r="G278" s="1450"/>
      <c r="H278" s="394"/>
      <c r="I278" s="394"/>
      <c r="J278" s="394"/>
      <c r="K278" s="394"/>
      <c r="L278" s="677"/>
      <c r="M278" s="678" t="s">
        <v>740</v>
      </c>
      <c r="N278" s="678"/>
      <c r="O278" s="679"/>
      <c r="P278" s="680"/>
      <c r="Q278" s="681">
        <f>Q273</f>
        <v>0</v>
      </c>
      <c r="R278" s="679"/>
      <c r="S278" s="679"/>
      <c r="T278" s="867" t="str">
        <f>IF(OR(Q278="",Q279=0),"NA",Q278/Q279)</f>
        <v>NA</v>
      </c>
      <c r="U278" s="1378" t="s">
        <v>2818</v>
      </c>
      <c r="V278" s="394"/>
    </row>
    <row r="279" spans="1:22" s="4" customFormat="1" ht="21" customHeight="1" x14ac:dyDescent="0.2">
      <c r="A279" s="465"/>
      <c r="B279" s="394"/>
      <c r="C279" s="668"/>
      <c r="D279" s="394"/>
      <c r="E279" s="1446"/>
      <c r="F279" s="394"/>
      <c r="G279" s="1391"/>
      <c r="H279" s="394"/>
      <c r="I279" s="394"/>
      <c r="J279" s="394"/>
      <c r="K279" s="394"/>
      <c r="L279" s="677"/>
      <c r="M279" s="682" t="s">
        <v>385</v>
      </c>
      <c r="N279" s="682"/>
      <c r="O279" s="679"/>
      <c r="P279" s="680"/>
      <c r="Q279" s="114"/>
      <c r="R279" s="679"/>
      <c r="S279" s="679"/>
      <c r="T279" s="720"/>
      <c r="U279" s="1378"/>
      <c r="V279" s="394"/>
    </row>
    <row r="280" spans="1:22" s="4" customFormat="1" ht="6" customHeight="1" x14ac:dyDescent="0.2">
      <c r="A280" s="465"/>
      <c r="B280" s="394"/>
      <c r="C280" s="668"/>
      <c r="D280" s="394"/>
      <c r="E280" s="713"/>
      <c r="F280" s="394"/>
      <c r="G280" s="394"/>
      <c r="H280" s="394"/>
      <c r="I280" s="394"/>
      <c r="J280" s="394"/>
      <c r="K280" s="394"/>
      <c r="L280" s="686"/>
      <c r="M280" s="687"/>
      <c r="N280" s="687"/>
      <c r="O280" s="688"/>
      <c r="P280" s="689"/>
      <c r="Q280" s="690"/>
      <c r="R280" s="688"/>
      <c r="S280" s="688"/>
      <c r="T280" s="721"/>
      <c r="U280" s="692"/>
      <c r="V280" s="394"/>
    </row>
    <row r="281" spans="1:22" s="4" customFormat="1" ht="6" customHeight="1" x14ac:dyDescent="0.2">
      <c r="A281" s="465"/>
      <c r="B281" s="394"/>
      <c r="C281" s="668"/>
      <c r="D281" s="394"/>
      <c r="E281" s="713"/>
      <c r="F281" s="394"/>
      <c r="G281" s="394"/>
      <c r="H281" s="394"/>
      <c r="I281" s="394"/>
      <c r="J281" s="394"/>
      <c r="K281" s="394"/>
      <c r="L281" s="394"/>
      <c r="M281" s="394"/>
      <c r="N281" s="394"/>
      <c r="O281" s="394"/>
      <c r="P281" s="394"/>
      <c r="Q281" s="394"/>
      <c r="R281" s="394"/>
      <c r="S281" s="394"/>
      <c r="T281" s="394"/>
      <c r="U281" s="443"/>
      <c r="V281" s="394"/>
    </row>
    <row r="282" spans="1:22" s="4" customFormat="1" ht="18" x14ac:dyDescent="0.2">
      <c r="A282" s="465"/>
      <c r="B282" s="394"/>
      <c r="C282" s="668"/>
      <c r="D282" s="394"/>
      <c r="E282" s="713"/>
      <c r="F282" s="394"/>
      <c r="G282" s="394"/>
      <c r="H282" s="394"/>
      <c r="I282" s="394"/>
      <c r="J282" s="394"/>
      <c r="K282" s="394"/>
      <c r="L282" s="394"/>
      <c r="M282" s="394"/>
      <c r="N282" s="394"/>
      <c r="O282" s="394"/>
      <c r="P282" s="394"/>
      <c r="Q282" s="394"/>
      <c r="R282" s="394"/>
      <c r="S282" s="394"/>
      <c r="T282" s="702" t="s">
        <v>934</v>
      </c>
      <c r="U282" s="765" t="s">
        <v>744</v>
      </c>
      <c r="V282" s="394"/>
    </row>
    <row r="283" spans="1:22" s="4" customFormat="1" ht="9" hidden="1" x14ac:dyDescent="0.2">
      <c r="A283" s="465" t="s">
        <v>1188</v>
      </c>
      <c r="B283" s="394"/>
      <c r="C283" s="668"/>
      <c r="D283" s="394"/>
      <c r="E283" s="713"/>
      <c r="F283" s="394"/>
      <c r="G283" s="394"/>
      <c r="H283" s="394"/>
      <c r="I283" s="394"/>
      <c r="J283" s="394"/>
      <c r="K283" s="394"/>
      <c r="L283" s="394"/>
      <c r="M283" s="394"/>
      <c r="N283" s="394"/>
      <c r="O283" s="394"/>
      <c r="P283" s="394"/>
      <c r="Q283" s="394"/>
      <c r="R283" s="394"/>
      <c r="S283" s="394"/>
      <c r="T283" s="70" t="s">
        <v>738</v>
      </c>
      <c r="U283" s="75" t="s">
        <v>738</v>
      </c>
      <c r="V283" s="394"/>
    </row>
    <row r="284" spans="1:22" s="4" customFormat="1" ht="9" customHeight="1" x14ac:dyDescent="0.2">
      <c r="A284" s="465"/>
      <c r="B284" s="394"/>
      <c r="C284" s="668"/>
      <c r="D284" s="394"/>
      <c r="E284" s="713"/>
      <c r="F284" s="394"/>
      <c r="G284" s="394"/>
      <c r="H284" s="394"/>
      <c r="I284" s="394"/>
      <c r="J284" s="394"/>
      <c r="K284" s="394"/>
      <c r="L284" s="394"/>
      <c r="M284" s="394"/>
      <c r="N284" s="394"/>
      <c r="O284" s="394"/>
      <c r="P284" s="394"/>
      <c r="Q284" s="394"/>
      <c r="R284" s="394"/>
      <c r="S284" s="394"/>
      <c r="T284" s="69">
        <v>7</v>
      </c>
      <c r="U284" s="69">
        <v>8</v>
      </c>
      <c r="V284" s="394"/>
    </row>
    <row r="285" spans="1:22" s="4" customFormat="1" ht="45" x14ac:dyDescent="0.2">
      <c r="A285" s="465"/>
      <c r="B285" s="394"/>
      <c r="C285" s="668" t="s">
        <v>2353</v>
      </c>
      <c r="D285" s="394"/>
      <c r="E285" s="725" t="s">
        <v>1976</v>
      </c>
      <c r="F285" s="394"/>
      <c r="G285" s="649"/>
      <c r="H285" s="394"/>
      <c r="I285" s="394"/>
      <c r="J285" s="394"/>
      <c r="K285" s="394"/>
      <c r="L285" s="394" t="s">
        <v>2624</v>
      </c>
      <c r="M285" s="394"/>
      <c r="N285" s="394"/>
      <c r="O285" s="394"/>
      <c r="P285" s="394"/>
      <c r="Q285" s="394"/>
      <c r="R285" s="394" t="s">
        <v>1625</v>
      </c>
      <c r="S285" s="394" t="s">
        <v>1625</v>
      </c>
      <c r="T285" s="766">
        <f>Q274-Q273</f>
        <v>0</v>
      </c>
      <c r="U285" s="767" t="s">
        <v>2602</v>
      </c>
      <c r="V285" s="394"/>
    </row>
    <row r="286" spans="1:22" s="4" customFormat="1" ht="45" x14ac:dyDescent="0.2">
      <c r="A286" s="465"/>
      <c r="B286" s="394"/>
      <c r="C286" s="668" t="s">
        <v>553</v>
      </c>
      <c r="D286" s="394"/>
      <c r="E286" s="725" t="s">
        <v>2083</v>
      </c>
      <c r="F286" s="394"/>
      <c r="G286" s="649"/>
      <c r="H286" s="394"/>
      <c r="I286" s="394"/>
      <c r="J286" s="394"/>
      <c r="K286" s="394"/>
      <c r="L286" s="394" t="s">
        <v>2624</v>
      </c>
      <c r="M286" s="394"/>
      <c r="N286" s="394"/>
      <c r="O286" s="394"/>
      <c r="P286" s="394"/>
      <c r="Q286" s="394"/>
      <c r="R286" s="394" t="s">
        <v>1625</v>
      </c>
      <c r="S286" s="394" t="s">
        <v>1625</v>
      </c>
      <c r="T286" s="766">
        <f>Q279-Q278</f>
        <v>0</v>
      </c>
      <c r="U286" s="767" t="s">
        <v>384</v>
      </c>
      <c r="V286" s="394"/>
    </row>
    <row r="287" spans="1:22" s="4" customFormat="1" ht="6" customHeight="1" x14ac:dyDescent="0.2">
      <c r="A287" s="465"/>
      <c r="B287" s="394"/>
      <c r="C287" s="646"/>
      <c r="D287" s="394"/>
      <c r="E287" s="394"/>
      <c r="F287" s="394"/>
      <c r="G287" s="394"/>
      <c r="H287" s="394"/>
      <c r="I287" s="394"/>
      <c r="J287" s="394"/>
      <c r="K287" s="394"/>
      <c r="L287" s="394"/>
      <c r="M287" s="394"/>
      <c r="N287" s="394"/>
      <c r="O287" s="394"/>
      <c r="P287" s="394"/>
      <c r="Q287" s="394"/>
      <c r="R287" s="394"/>
      <c r="S287" s="394"/>
      <c r="T287" s="394"/>
      <c r="U287" s="443"/>
      <c r="V287" s="394"/>
    </row>
    <row r="288" spans="1:22" s="4" customFormat="1" ht="6" customHeight="1" x14ac:dyDescent="0.2">
      <c r="A288" s="465"/>
      <c r="B288" s="394"/>
      <c r="C288" s="646"/>
      <c r="D288" s="394"/>
      <c r="E288" s="394"/>
      <c r="F288" s="394"/>
      <c r="G288" s="394"/>
      <c r="H288" s="394"/>
      <c r="I288" s="394"/>
      <c r="J288" s="394"/>
      <c r="K288" s="394"/>
      <c r="L288" s="394"/>
      <c r="M288" s="394"/>
      <c r="N288" s="394"/>
      <c r="O288" s="394"/>
      <c r="P288" s="394"/>
      <c r="Q288" s="394"/>
      <c r="R288" s="394"/>
      <c r="S288" s="394"/>
      <c r="T288" s="394"/>
      <c r="U288" s="443"/>
      <c r="V288" s="394"/>
    </row>
    <row r="289" spans="1:22" s="907" customFormat="1" ht="9" x14ac:dyDescent="0.2">
      <c r="A289" s="928"/>
      <c r="B289" s="911"/>
      <c r="C289" s="668"/>
      <c r="D289" s="394"/>
      <c r="E289" s="713"/>
      <c r="F289" s="911"/>
      <c r="G289" s="911"/>
      <c r="H289" s="911"/>
      <c r="I289" s="911"/>
      <c r="J289" s="911"/>
      <c r="K289" s="911"/>
      <c r="L289" s="911"/>
      <c r="M289" s="394"/>
      <c r="N289" s="394"/>
      <c r="O289" s="394"/>
      <c r="P289" s="394"/>
      <c r="Q289" s="394"/>
      <c r="R289" s="394"/>
      <c r="S289" s="394"/>
      <c r="T289" s="702" t="s">
        <v>2139</v>
      </c>
      <c r="U289" s="765" t="s">
        <v>744</v>
      </c>
      <c r="V289" s="911"/>
    </row>
    <row r="290" spans="1:22" s="907" customFormat="1" ht="9" hidden="1" x14ac:dyDescent="0.2">
      <c r="A290" s="928" t="s">
        <v>1188</v>
      </c>
      <c r="B290" s="911"/>
      <c r="C290" s="668"/>
      <c r="D290" s="394"/>
      <c r="E290" s="713"/>
      <c r="F290" s="911"/>
      <c r="G290" s="911"/>
      <c r="H290" s="911"/>
      <c r="I290" s="911"/>
      <c r="J290" s="911"/>
      <c r="K290" s="911"/>
      <c r="L290" s="911"/>
      <c r="M290" s="394"/>
      <c r="N290" s="394"/>
      <c r="O290" s="394"/>
      <c r="P290" s="394"/>
      <c r="Q290" s="394"/>
      <c r="R290" s="394"/>
      <c r="S290" s="394"/>
      <c r="T290" s="70" t="s">
        <v>738</v>
      </c>
      <c r="U290" s="75" t="s">
        <v>738</v>
      </c>
      <c r="V290" s="911"/>
    </row>
    <row r="291" spans="1:22" s="907" customFormat="1" ht="9" customHeight="1" x14ac:dyDescent="0.2">
      <c r="A291" s="928"/>
      <c r="B291" s="911"/>
      <c r="C291" s="668"/>
      <c r="D291" s="394"/>
      <c r="E291" s="713"/>
      <c r="F291" s="911"/>
      <c r="G291" s="911"/>
      <c r="H291" s="911"/>
      <c r="I291" s="911"/>
      <c r="J291" s="911"/>
      <c r="K291" s="911"/>
      <c r="L291" s="911"/>
      <c r="M291" s="394"/>
      <c r="N291" s="394"/>
      <c r="O291" s="394"/>
      <c r="P291" s="394"/>
      <c r="Q291" s="394"/>
      <c r="R291" s="394"/>
      <c r="S291" s="394"/>
      <c r="T291" s="69">
        <v>7</v>
      </c>
      <c r="U291" s="69">
        <v>8</v>
      </c>
      <c r="V291" s="911"/>
    </row>
    <row r="292" spans="1:22" s="907" customFormat="1" ht="27" x14ac:dyDescent="0.2">
      <c r="A292" s="928"/>
      <c r="B292" s="911"/>
      <c r="C292" s="668" t="s">
        <v>2137</v>
      </c>
      <c r="D292" s="394"/>
      <c r="E292" s="725" t="s">
        <v>1482</v>
      </c>
      <c r="F292" s="911"/>
      <c r="G292" s="951"/>
      <c r="H292" s="911"/>
      <c r="I292" s="911"/>
      <c r="J292" s="911"/>
      <c r="K292" s="911"/>
      <c r="L292" s="911" t="s">
        <v>2624</v>
      </c>
      <c r="M292" s="394"/>
      <c r="N292" s="394"/>
      <c r="O292" s="394"/>
      <c r="P292" s="394"/>
      <c r="Q292" s="394"/>
      <c r="R292" s="394" t="s">
        <v>1625</v>
      </c>
      <c r="S292" s="394" t="s">
        <v>1625</v>
      </c>
      <c r="T292" s="115"/>
      <c r="U292" s="767" t="s">
        <v>383</v>
      </c>
      <c r="V292" s="911"/>
    </row>
    <row r="293" spans="1:22" s="4" customFormat="1" ht="6" customHeight="1" x14ac:dyDescent="0.2">
      <c r="A293" s="465"/>
      <c r="B293" s="394"/>
      <c r="C293" s="646"/>
      <c r="D293" s="394"/>
      <c r="E293" s="394"/>
      <c r="F293" s="394"/>
      <c r="G293" s="394"/>
      <c r="H293" s="394"/>
      <c r="I293" s="394"/>
      <c r="J293" s="394"/>
      <c r="K293" s="394"/>
      <c r="L293" s="394"/>
      <c r="M293" s="394"/>
      <c r="N293" s="394"/>
      <c r="O293" s="394"/>
      <c r="P293" s="394"/>
      <c r="Q293" s="394"/>
      <c r="R293" s="394"/>
      <c r="S293" s="394"/>
      <c r="T293" s="394"/>
      <c r="U293" s="443"/>
      <c r="V293" s="394"/>
    </row>
    <row r="294" spans="1:22" s="4" customFormat="1" ht="6" customHeight="1" x14ac:dyDescent="0.2">
      <c r="A294" s="465"/>
      <c r="B294" s="394"/>
      <c r="C294" s="646"/>
      <c r="D294" s="394"/>
      <c r="E294" s="394"/>
      <c r="F294" s="394"/>
      <c r="G294" s="394"/>
      <c r="H294" s="394"/>
      <c r="I294" s="394"/>
      <c r="J294" s="394"/>
      <c r="K294" s="394"/>
      <c r="L294" s="394"/>
      <c r="M294" s="394"/>
      <c r="N294" s="394"/>
      <c r="O294" s="394"/>
      <c r="P294" s="394"/>
      <c r="Q294" s="394"/>
      <c r="R294" s="394"/>
      <c r="S294" s="394"/>
      <c r="T294" s="394"/>
      <c r="U294" s="443"/>
      <c r="V294" s="394"/>
    </row>
    <row r="295" spans="1:22" s="907" customFormat="1" ht="18" x14ac:dyDescent="0.2">
      <c r="A295" s="928"/>
      <c r="B295" s="911"/>
      <c r="C295" s="668"/>
      <c r="D295" s="394"/>
      <c r="E295" s="713"/>
      <c r="F295" s="911"/>
      <c r="G295" s="911"/>
      <c r="H295" s="911"/>
      <c r="I295" s="911"/>
      <c r="J295" s="911"/>
      <c r="K295" s="911"/>
      <c r="L295" s="947"/>
      <c r="M295" s="710" t="s">
        <v>346</v>
      </c>
      <c r="N295" s="710"/>
      <c r="O295" s="711"/>
      <c r="P295" s="712"/>
      <c r="Q295" s="710" t="s">
        <v>2229</v>
      </c>
      <c r="R295" s="711"/>
      <c r="S295" s="711"/>
      <c r="T295" s="710" t="s">
        <v>934</v>
      </c>
      <c r="U295" s="702" t="s">
        <v>744</v>
      </c>
      <c r="V295" s="911"/>
    </row>
    <row r="296" spans="1:22" s="907" customFormat="1" ht="9" x14ac:dyDescent="0.2">
      <c r="A296" s="928"/>
      <c r="B296" s="911"/>
      <c r="C296" s="668"/>
      <c r="D296" s="394"/>
      <c r="E296" s="713"/>
      <c r="F296" s="911"/>
      <c r="G296" s="911"/>
      <c r="H296" s="911"/>
      <c r="I296" s="911"/>
      <c r="J296" s="911"/>
      <c r="K296" s="911"/>
      <c r="L296" s="929"/>
      <c r="M296" s="66" t="s">
        <v>935</v>
      </c>
      <c r="N296" s="66"/>
      <c r="O296" s="67"/>
      <c r="P296" s="68"/>
      <c r="Q296" s="66" t="s">
        <v>936</v>
      </c>
      <c r="R296" s="67"/>
      <c r="S296" s="67"/>
      <c r="T296" s="66">
        <v>7</v>
      </c>
      <c r="U296" s="69">
        <v>8</v>
      </c>
      <c r="V296" s="911"/>
    </row>
    <row r="297" spans="1:22" s="907" customFormat="1" ht="9" hidden="1" x14ac:dyDescent="0.2">
      <c r="A297" s="928" t="s">
        <v>1188</v>
      </c>
      <c r="B297" s="911"/>
      <c r="C297" s="668"/>
      <c r="D297" s="394"/>
      <c r="E297" s="713"/>
      <c r="F297" s="911"/>
      <c r="G297" s="911"/>
      <c r="H297" s="911"/>
      <c r="I297" s="911"/>
      <c r="J297" s="911"/>
      <c r="K297" s="911"/>
      <c r="L297" s="930"/>
      <c r="M297" s="72"/>
      <c r="N297" s="72"/>
      <c r="O297" s="73"/>
      <c r="P297" s="74"/>
      <c r="Q297" s="72"/>
      <c r="R297" s="73"/>
      <c r="S297" s="73"/>
      <c r="T297" s="72"/>
      <c r="U297" s="75"/>
      <c r="V297" s="911"/>
    </row>
    <row r="298" spans="1:22" s="907" customFormat="1" ht="11.1" hidden="1" customHeight="1" x14ac:dyDescent="0.2">
      <c r="A298" s="928" t="s">
        <v>1188</v>
      </c>
      <c r="B298" s="911"/>
      <c r="C298" s="668"/>
      <c r="D298" s="394"/>
      <c r="E298" s="713"/>
      <c r="F298" s="911"/>
      <c r="G298" s="911"/>
      <c r="H298" s="911"/>
      <c r="I298" s="911"/>
      <c r="J298" s="911"/>
      <c r="K298" s="911"/>
      <c r="L298" s="929"/>
      <c r="M298" s="66" t="s">
        <v>879</v>
      </c>
      <c r="N298" s="66"/>
      <c r="O298" s="67"/>
      <c r="P298" s="68"/>
      <c r="Q298" s="66" t="s">
        <v>277</v>
      </c>
      <c r="R298" s="67"/>
      <c r="S298" s="67"/>
      <c r="T298" s="66">
        <v>7</v>
      </c>
      <c r="U298" s="69">
        <v>8</v>
      </c>
      <c r="V298" s="911"/>
    </row>
    <row r="299" spans="1:22" s="907" customFormat="1" ht="6" customHeight="1" x14ac:dyDescent="0.2">
      <c r="A299" s="928"/>
      <c r="B299" s="911"/>
      <c r="C299" s="668"/>
      <c r="D299" s="394"/>
      <c r="E299" s="713"/>
      <c r="F299" s="911"/>
      <c r="G299" s="911"/>
      <c r="H299" s="911"/>
      <c r="I299" s="911"/>
      <c r="J299" s="911"/>
      <c r="K299" s="911"/>
      <c r="L299" s="931"/>
      <c r="M299" s="672"/>
      <c r="N299" s="672"/>
      <c r="O299" s="673"/>
      <c r="P299" s="674"/>
      <c r="Q299" s="672"/>
      <c r="R299" s="673"/>
      <c r="S299" s="673"/>
      <c r="T299" s="719"/>
      <c r="U299" s="676"/>
      <c r="V299" s="911"/>
    </row>
    <row r="300" spans="1:22" s="907" customFormat="1" ht="30" customHeight="1" x14ac:dyDescent="0.2">
      <c r="A300" s="928"/>
      <c r="B300" s="911"/>
      <c r="C300" s="668" t="s">
        <v>2138</v>
      </c>
      <c r="D300" s="394"/>
      <c r="E300" s="1445" t="s">
        <v>2847</v>
      </c>
      <c r="F300" s="911"/>
      <c r="G300" s="1458"/>
      <c r="H300" s="911"/>
      <c r="I300" s="911"/>
      <c r="J300" s="911"/>
      <c r="K300" s="911"/>
      <c r="L300" s="936"/>
      <c r="M300" s="678" t="s">
        <v>742</v>
      </c>
      <c r="N300" s="678"/>
      <c r="O300" s="679"/>
      <c r="P300" s="680"/>
      <c r="Q300" s="1340">
        <f>T292-Q301</f>
        <v>0</v>
      </c>
      <c r="R300" s="679"/>
      <c r="S300" s="679"/>
      <c r="T300" s="867" t="str">
        <f>IF(OR(Q300="",Q301=0),"NA",Q300/Q301)</f>
        <v>NA</v>
      </c>
      <c r="U300" s="1378" t="s">
        <v>1366</v>
      </c>
      <c r="V300" s="911"/>
    </row>
    <row r="301" spans="1:22" s="907" customFormat="1" ht="18" customHeight="1" x14ac:dyDescent="0.2">
      <c r="A301" s="928"/>
      <c r="B301" s="911"/>
      <c r="C301" s="668"/>
      <c r="D301" s="394"/>
      <c r="E301" s="1446"/>
      <c r="F301" s="911"/>
      <c r="G301" s="1459"/>
      <c r="H301" s="911"/>
      <c r="I301" s="911"/>
      <c r="J301" s="911"/>
      <c r="K301" s="911"/>
      <c r="L301" s="936"/>
      <c r="M301" s="682" t="s">
        <v>1365</v>
      </c>
      <c r="N301" s="682"/>
      <c r="O301" s="679"/>
      <c r="P301" s="680"/>
      <c r="Q301" s="114"/>
      <c r="R301" s="679"/>
      <c r="S301" s="679"/>
      <c r="T301" s="720"/>
      <c r="U301" s="1378"/>
      <c r="V301" s="911"/>
    </row>
    <row r="302" spans="1:22" s="907" customFormat="1" ht="6" customHeight="1" x14ac:dyDescent="0.2">
      <c r="A302" s="928"/>
      <c r="B302" s="911"/>
      <c r="C302" s="668"/>
      <c r="D302" s="394"/>
      <c r="E302" s="713"/>
      <c r="F302" s="911"/>
      <c r="G302" s="911"/>
      <c r="H302" s="911"/>
      <c r="I302" s="911"/>
      <c r="J302" s="911"/>
      <c r="K302" s="911"/>
      <c r="L302" s="937"/>
      <c r="M302" s="687"/>
      <c r="N302" s="687"/>
      <c r="O302" s="688"/>
      <c r="P302" s="689"/>
      <c r="Q302" s="690"/>
      <c r="R302" s="688"/>
      <c r="S302" s="688"/>
      <c r="T302" s="721"/>
      <c r="U302" s="692"/>
      <c r="V302" s="911"/>
    </row>
    <row r="303" spans="1:22" s="4" customFormat="1" ht="6" customHeight="1" x14ac:dyDescent="0.2">
      <c r="A303" s="465"/>
      <c r="B303" s="394"/>
      <c r="C303" s="646"/>
      <c r="D303" s="394"/>
      <c r="E303" s="394"/>
      <c r="F303" s="394"/>
      <c r="G303" s="394"/>
      <c r="H303" s="394"/>
      <c r="I303" s="394"/>
      <c r="J303" s="394"/>
      <c r="K303" s="394"/>
      <c r="L303" s="394"/>
      <c r="M303" s="394"/>
      <c r="N303" s="394"/>
      <c r="O303" s="394"/>
      <c r="P303" s="394"/>
      <c r="Q303" s="394"/>
      <c r="R303" s="394"/>
      <c r="S303" s="394"/>
      <c r="T303" s="394"/>
      <c r="U303" s="443"/>
      <c r="V303" s="394"/>
    </row>
    <row r="304" spans="1:22"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x14ac:dyDescent="0.2"/>
    <row r="328" x14ac:dyDescent="0.2"/>
    <row r="329" x14ac:dyDescent="0.2"/>
  </sheetData>
  <sheetProtection password="CD67" sheet="1" objects="1" scenarios="1"/>
  <mergeCells count="151">
    <mergeCell ref="S191:S192"/>
    <mergeCell ref="T191:T192"/>
    <mergeCell ref="N193:N194"/>
    <mergeCell ref="O193:O194"/>
    <mergeCell ref="P193:P194"/>
    <mergeCell ref="U193:U194"/>
    <mergeCell ref="Q193:Q194"/>
    <mergeCell ref="R193:R194"/>
    <mergeCell ref="S193:S194"/>
    <mergeCell ref="T193:T194"/>
    <mergeCell ref="U220:U221"/>
    <mergeCell ref="E300:E301"/>
    <mergeCell ref="G300:G301"/>
    <mergeCell ref="U300:U301"/>
    <mergeCell ref="G278:G279"/>
    <mergeCell ref="U278:U279"/>
    <mergeCell ref="U249:U250"/>
    <mergeCell ref="U273:U274"/>
    <mergeCell ref="E278:E279"/>
    <mergeCell ref="E220:E221"/>
    <mergeCell ref="U182:U183"/>
    <mergeCell ref="E182:E184"/>
    <mergeCell ref="E187:E189"/>
    <mergeCell ref="U187:U188"/>
    <mergeCell ref="N191:N192"/>
    <mergeCell ref="Q191:Q192"/>
    <mergeCell ref="R191:R192"/>
    <mergeCell ref="U191:U192"/>
    <mergeCell ref="O191:O192"/>
    <mergeCell ref="P191:P192"/>
    <mergeCell ref="U150:U151"/>
    <mergeCell ref="E154:E155"/>
    <mergeCell ref="G154:G155"/>
    <mergeCell ref="U154:U155"/>
    <mergeCell ref="G150:G151"/>
    <mergeCell ref="U177:U178"/>
    <mergeCell ref="G273:G274"/>
    <mergeCell ref="K191:K192"/>
    <mergeCell ref="L191:L192"/>
    <mergeCell ref="M191:M192"/>
    <mergeCell ref="K193:K194"/>
    <mergeCell ref="L193:L194"/>
    <mergeCell ref="G249:G250"/>
    <mergeCell ref="G192:G193"/>
    <mergeCell ref="M193:M194"/>
    <mergeCell ref="G177:G178"/>
    <mergeCell ref="G220:G221"/>
    <mergeCell ref="G73:G74"/>
    <mergeCell ref="G132:G133"/>
    <mergeCell ref="G137:G138"/>
    <mergeCell ref="G78:G79"/>
    <mergeCell ref="G83:G84"/>
    <mergeCell ref="G88:G89"/>
    <mergeCell ref="G95:G96"/>
    <mergeCell ref="F95:F96"/>
    <mergeCell ref="G18:G19"/>
    <mergeCell ref="G23:G24"/>
    <mergeCell ref="G28:G29"/>
    <mergeCell ref="G33:G34"/>
    <mergeCell ref="G50:G51"/>
    <mergeCell ref="G55:G56"/>
    <mergeCell ref="G61:G62"/>
    <mergeCell ref="F73:F74"/>
    <mergeCell ref="E78:E79"/>
    <mergeCell ref="F78:F79"/>
    <mergeCell ref="E83:E84"/>
    <mergeCell ref="F83:F84"/>
    <mergeCell ref="F88:F89"/>
    <mergeCell ref="E28:E29"/>
    <mergeCell ref="F28:F29"/>
    <mergeCell ref="E33:E34"/>
    <mergeCell ref="F33:F34"/>
    <mergeCell ref="E18:E19"/>
    <mergeCell ref="F18:F19"/>
    <mergeCell ref="E23:E24"/>
    <mergeCell ref="F23:F24"/>
    <mergeCell ref="U132:U133"/>
    <mergeCell ref="U137:U138"/>
    <mergeCell ref="H95:H96"/>
    <mergeCell ref="I95:I96"/>
    <mergeCell ref="U95:U96"/>
    <mergeCell ref="L110:R110"/>
    <mergeCell ref="L111:R111"/>
    <mergeCell ref="L112:R112"/>
    <mergeCell ref="L113:R113"/>
    <mergeCell ref="L114:R114"/>
    <mergeCell ref="H88:H89"/>
    <mergeCell ref="I88:I89"/>
    <mergeCell ref="U88:U89"/>
    <mergeCell ref="H83:H84"/>
    <mergeCell ref="I83:I84"/>
    <mergeCell ref="U83:U84"/>
    <mergeCell ref="U61:U62"/>
    <mergeCell ref="H55:H56"/>
    <mergeCell ref="I55:I56"/>
    <mergeCell ref="U55:U56"/>
    <mergeCell ref="H78:H79"/>
    <mergeCell ref="I78:I79"/>
    <mergeCell ref="U78:U79"/>
    <mergeCell ref="H73:H74"/>
    <mergeCell ref="I73:I74"/>
    <mergeCell ref="U73:U74"/>
    <mergeCell ref="U50:U51"/>
    <mergeCell ref="H33:H34"/>
    <mergeCell ref="I33:I34"/>
    <mergeCell ref="U33:U34"/>
    <mergeCell ref="H38:H39"/>
    <mergeCell ref="I38:I39"/>
    <mergeCell ref="U38:U39"/>
    <mergeCell ref="U18:U19"/>
    <mergeCell ref="H28:H29"/>
    <mergeCell ref="I28:I29"/>
    <mergeCell ref="U28:U29"/>
    <mergeCell ref="H23:H24"/>
    <mergeCell ref="I23:I24"/>
    <mergeCell ref="U23:U24"/>
    <mergeCell ref="L115:R115"/>
    <mergeCell ref="L116:R116"/>
    <mergeCell ref="L117:R117"/>
    <mergeCell ref="L122:R122"/>
    <mergeCell ref="H18:H19"/>
    <mergeCell ref="I18:I19"/>
    <mergeCell ref="H50:H51"/>
    <mergeCell ref="I50:I51"/>
    <mergeCell ref="H61:H62"/>
    <mergeCell ref="I61:I62"/>
    <mergeCell ref="L123:R123"/>
    <mergeCell ref="L124:R124"/>
    <mergeCell ref="L118:R118"/>
    <mergeCell ref="L119:R119"/>
    <mergeCell ref="L120:R120"/>
    <mergeCell ref="L121:R121"/>
    <mergeCell ref="E38:E39"/>
    <mergeCell ref="F38:F39"/>
    <mergeCell ref="G38:G39"/>
    <mergeCell ref="E132:E133"/>
    <mergeCell ref="F50:F51"/>
    <mergeCell ref="E55:E56"/>
    <mergeCell ref="F55:F56"/>
    <mergeCell ref="E61:E62"/>
    <mergeCell ref="F61:F62"/>
    <mergeCell ref="E73:E74"/>
    <mergeCell ref="E137:E138"/>
    <mergeCell ref="E249:E250"/>
    <mergeCell ref="E273:E274"/>
    <mergeCell ref="E50:E51"/>
    <mergeCell ref="E88:E89"/>
    <mergeCell ref="E150:E151"/>
    <mergeCell ref="E177:E178"/>
    <mergeCell ref="E95:E96"/>
    <mergeCell ref="E192:E193"/>
  </mergeCells>
  <phoneticPr fontId="9" type="noConversion"/>
  <dataValidations count="5">
    <dataValidation type="whole" operator="lessThan" allowBlank="1" showInputMessage="1" showErrorMessage="1" errorTitle="Enter Whole Numbers" error="Please enter amounts as Whole numbers only.  Numbers with Decimals are not permitted." sqref="Q279 Q18 Q23 Q28 Q38 Q50:Q51 Q55:Q56 Q62 Q73 Q83:Q84 Q88 Q95 T103 T110:T124 Q132:Q133 Q137:Q138 Q150 Q154 Q238:Q241 T170:T172 T168 Q301 T211:T212 T207:T208 T203:T204 T256:T258 T292 Q273:Q274 T263:T265 Q182 Q187 T238:T241 T160:T163">
      <formula1>999999999999999</formula1>
    </dataValidation>
    <dataValidation type="decimal" operator="lessThan" allowBlank="1" showInputMessage="1" showErrorMessage="1" errorTitle="Enter  Number" error="Please enter Numeric amounts.  Text is not permitted." sqref="T228">
      <formula1>999</formula1>
    </dataValidation>
    <dataValidation type="decimal" operator="lessThan" allowBlank="1" showInputMessage="1" showErrorMessage="1" errorTitle="Enter Number" error="Please enter Numeric amounts.  Text is not permitted." sqref="T229">
      <formula1>999</formula1>
    </dataValidation>
    <dataValidation type="decimal" operator="lessThan" allowBlank="1" showInputMessage="1" showErrorMessage="1" errorTitle="Enter Number" error="Please enter Numeric amounts.  Text is not permitted." sqref="Q78:Q79">
      <formula1>999999999999999</formula1>
    </dataValidation>
    <dataValidation type="decimal" operator="lessThan" allowBlank="1" showInputMessage="1" showErrorMessage="1" errorTitle="Enter Numbers" error="Please enter Decimal amounts.  Text is not permitted." sqref="Q178">
      <formula1>999999999999999</formula1>
    </dataValidation>
  </dataValidations>
  <printOptions horizontalCentered="1"/>
  <pageMargins left="0" right="0" top="0.43307086614173229" bottom="0" header="0.43307086614173229" footer="0"/>
  <pageSetup fitToHeight="0" orientation="landscape" horizontalDpi="4294967292" r:id="rId1"/>
  <headerFooter alignWithMargins="0"/>
  <rowBreaks count="5" manualBreakCount="5">
    <brk id="58" min="1" max="21" man="1"/>
    <brk id="98" min="1" max="21" man="1"/>
    <brk id="141" min="1" max="21" man="1"/>
    <brk id="196" min="1" max="21" man="1"/>
    <brk id="231" max="16383" man="1"/>
  </row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dimension ref="A1:Q307"/>
  <sheetViews>
    <sheetView showGridLines="0" workbookViewId="0">
      <pane ySplit="9" topLeftCell="A10" activePane="bottomLeft" state="frozen"/>
      <selection pane="bottomLeft" activeCell="D12" sqref="D12"/>
    </sheetView>
  </sheetViews>
  <sheetFormatPr defaultColWidth="0" defaultRowHeight="13.5" zeroHeight="1" x14ac:dyDescent="0.2"/>
  <cols>
    <col min="1" max="1" width="1.7109375" style="641" customWidth="1"/>
    <col min="2" max="2" width="0.85546875" style="20" customWidth="1"/>
    <col min="3" max="3" width="4.7109375" style="59" customWidth="1"/>
    <col min="4" max="4" width="0.85546875" style="20" customWidth="1"/>
    <col min="5" max="5" width="22.7109375" style="64" customWidth="1"/>
    <col min="6" max="6" width="5.7109375" style="6" hidden="1" customWidth="1"/>
    <col min="7" max="7" width="5.7109375" style="14" hidden="1" customWidth="1"/>
    <col min="8" max="8" width="22.7109375" style="20" hidden="1" customWidth="1"/>
    <col min="9" max="10" width="5.7109375" style="20" hidden="1" customWidth="1"/>
    <col min="11" max="11" width="1.7109375" style="20" customWidth="1"/>
    <col min="12" max="12" width="2.7109375" style="20" hidden="1" customWidth="1"/>
    <col min="13" max="13" width="0.85546875" style="20" customWidth="1"/>
    <col min="14" max="14" width="66.7109375" style="61" customWidth="1"/>
    <col min="15" max="15" width="0.85546875" style="20" customWidth="1"/>
    <col min="16" max="16" width="9.140625" style="20" hidden="1" customWidth="1"/>
    <col min="17" max="17" width="2.7109375" style="20" customWidth="1"/>
    <col min="18" max="16384" width="9.140625" style="20" hidden="1"/>
  </cols>
  <sheetData>
    <row r="1" spans="1:16" s="131" customFormat="1" ht="9.9499999999999993" customHeight="1" x14ac:dyDescent="0.2">
      <c r="A1" s="798"/>
      <c r="B1" s="198"/>
      <c r="C1" s="796" t="e">
        <f>IF(LANGUAGE="English","Province of Ontario  -  Ministry of Municipal Affairs","Province de l'Ontario  -  Ministère des Affaires municipales")</f>
        <v>#REF!</v>
      </c>
      <c r="D1" s="198"/>
      <c r="F1" s="199" t="s">
        <v>2419</v>
      </c>
      <c r="G1" s="199" t="s">
        <v>2419</v>
      </c>
      <c r="H1" s="131" t="s">
        <v>1188</v>
      </c>
      <c r="I1" s="199" t="s">
        <v>2419</v>
      </c>
      <c r="J1" s="199" t="s">
        <v>2419</v>
      </c>
      <c r="K1" s="199"/>
      <c r="L1" s="199" t="s">
        <v>1188</v>
      </c>
      <c r="M1" s="200"/>
      <c r="N1" s="1092">
        <f ca="1">NOW()</f>
        <v>42893.551110185188</v>
      </c>
      <c r="O1" s="199"/>
      <c r="P1" s="131" t="s">
        <v>2419</v>
      </c>
    </row>
    <row r="2" spans="1:16" s="792" customFormat="1" ht="6" customHeight="1" x14ac:dyDescent="0.2">
      <c r="B2" s="829"/>
      <c r="C2" s="830" t="e">
        <f>#REF!</f>
        <v>#REF!</v>
      </c>
      <c r="D2" s="831"/>
      <c r="E2" s="829"/>
      <c r="F2" s="832"/>
      <c r="G2" s="831"/>
      <c r="H2" s="829"/>
      <c r="I2" s="832"/>
      <c r="J2" s="831"/>
      <c r="K2" s="832"/>
      <c r="L2" s="831"/>
      <c r="M2" s="829"/>
      <c r="N2" s="845"/>
      <c r="O2" s="829"/>
    </row>
    <row r="3" spans="1:16" s="792" customFormat="1" ht="17.100000000000001" customHeight="1" x14ac:dyDescent="0.2">
      <c r="B3" s="829"/>
      <c r="C3" s="834" t="e">
        <f>"FIR"&amp;#REF!&amp;":   "&amp;#REF!</f>
        <v>#REF!</v>
      </c>
      <c r="D3" s="831"/>
      <c r="E3" s="829"/>
      <c r="F3" s="832"/>
      <c r="G3" s="831"/>
      <c r="H3" s="829"/>
      <c r="I3" s="832"/>
      <c r="J3" s="831"/>
      <c r="K3" s="832"/>
      <c r="L3" s="831"/>
      <c r="M3" s="845"/>
      <c r="N3" s="835"/>
      <c r="O3" s="835" t="s">
        <v>2300</v>
      </c>
    </row>
    <row r="4" spans="1:16" s="792" customFormat="1" ht="15" customHeight="1" x14ac:dyDescent="0.2">
      <c r="B4" s="836"/>
      <c r="C4" s="837" t="e">
        <f>"Asmt Code:   "&amp;#REF!</f>
        <v>#REF!</v>
      </c>
      <c r="D4" s="831"/>
      <c r="E4" s="829"/>
      <c r="F4" s="832"/>
      <c r="G4" s="836"/>
      <c r="H4" s="829"/>
      <c r="I4" s="832"/>
      <c r="J4" s="836"/>
      <c r="K4" s="831"/>
      <c r="L4" s="831"/>
      <c r="M4" s="845"/>
      <c r="N4" s="838"/>
      <c r="O4" s="838" t="s">
        <v>2301</v>
      </c>
    </row>
    <row r="5" spans="1:16" s="792" customFormat="1" ht="11.1" customHeight="1" x14ac:dyDescent="0.2">
      <c r="B5" s="829"/>
      <c r="C5" s="839" t="e">
        <f>"MAH Code:   "&amp;#REF!</f>
        <v>#REF!</v>
      </c>
      <c r="D5" s="829"/>
      <c r="E5" s="829"/>
      <c r="F5" s="829"/>
      <c r="G5" s="840"/>
      <c r="H5" s="829"/>
      <c r="I5" s="829"/>
      <c r="J5" s="829"/>
      <c r="K5" s="829"/>
      <c r="L5" s="829"/>
      <c r="M5" s="845"/>
      <c r="N5" s="842"/>
      <c r="O5" s="842" t="e">
        <f>"for the year ended December 31, "&amp;#REF!&amp;" "</f>
        <v>#REF!</v>
      </c>
    </row>
    <row r="6" spans="1:16" s="792" customFormat="1" ht="17.100000000000001" hidden="1" customHeight="1" x14ac:dyDescent="0.2">
      <c r="B6" s="829"/>
      <c r="C6" s="834" t="e">
        <f>"RIF"&amp;#REF!&amp;":   "&amp;#REF!</f>
        <v>#REF!</v>
      </c>
      <c r="D6" s="831"/>
      <c r="E6" s="829"/>
      <c r="F6" s="832"/>
      <c r="G6" s="846"/>
      <c r="H6" s="829"/>
      <c r="I6" s="832"/>
      <c r="J6" s="836"/>
      <c r="K6" s="832"/>
      <c r="L6" s="831"/>
      <c r="M6" s="829"/>
      <c r="N6" s="835"/>
      <c r="O6" s="835" t="s">
        <v>2299</v>
      </c>
    </row>
    <row r="7" spans="1:16" s="792" customFormat="1" ht="15" hidden="1" customHeight="1" x14ac:dyDescent="0.2">
      <c r="B7" s="836"/>
      <c r="C7" s="837" t="e">
        <f>"Code mun.   "&amp;#REF!</f>
        <v>#REF!</v>
      </c>
      <c r="D7" s="831"/>
      <c r="E7" s="829"/>
      <c r="F7" s="832"/>
      <c r="G7" s="846"/>
      <c r="H7" s="829"/>
      <c r="I7" s="832"/>
      <c r="J7" s="836"/>
      <c r="K7" s="831"/>
      <c r="L7" s="831"/>
      <c r="M7" s="832"/>
      <c r="N7" s="838"/>
      <c r="O7" s="838"/>
    </row>
    <row r="8" spans="1:16" s="792" customFormat="1" ht="11.1" hidden="1" customHeight="1" x14ac:dyDescent="0.2">
      <c r="B8" s="829"/>
      <c r="C8" s="839" t="e">
        <f>"AML   "&amp;#REF!</f>
        <v>#REF!</v>
      </c>
      <c r="D8" s="829"/>
      <c r="E8" s="829"/>
      <c r="F8" s="829"/>
      <c r="G8" s="840"/>
      <c r="H8" s="829"/>
      <c r="I8" s="829"/>
      <c r="J8" s="829"/>
      <c r="K8" s="829"/>
      <c r="L8" s="829"/>
      <c r="M8" s="841"/>
      <c r="N8" s="842"/>
      <c r="O8" s="842" t="e">
        <f>"pour l'exercice terminé le 31 décembre "&amp;#REF!&amp;" "</f>
        <v>#REF!</v>
      </c>
    </row>
    <row r="9" spans="1:16" s="792" customFormat="1" ht="3.95" customHeight="1" x14ac:dyDescent="0.2">
      <c r="B9" s="831"/>
      <c r="C9" s="831"/>
      <c r="D9" s="829"/>
      <c r="E9" s="829"/>
      <c r="F9" s="829"/>
      <c r="G9" s="829"/>
      <c r="H9" s="829"/>
      <c r="I9" s="829"/>
      <c r="J9" s="829"/>
      <c r="K9" s="829"/>
      <c r="L9" s="829"/>
      <c r="M9" s="831"/>
      <c r="N9" s="832"/>
      <c r="O9" s="832"/>
    </row>
    <row r="10" spans="1:16" s="700" customFormat="1" ht="6" customHeight="1" x14ac:dyDescent="0.2">
      <c r="A10" s="653"/>
      <c r="B10" s="193"/>
      <c r="C10" s="701"/>
      <c r="D10" s="193"/>
      <c r="E10" s="193"/>
      <c r="F10" s="193"/>
      <c r="G10" s="193"/>
      <c r="H10" s="193"/>
      <c r="I10" s="193"/>
      <c r="J10" s="193"/>
      <c r="K10" s="193"/>
      <c r="L10" s="193"/>
      <c r="M10" s="193"/>
      <c r="N10" s="643"/>
      <c r="O10" s="193"/>
    </row>
    <row r="11" spans="1:16" s="700" customFormat="1" ht="12.75" x14ac:dyDescent="0.2">
      <c r="A11" s="653"/>
      <c r="B11" s="193"/>
      <c r="C11" s="635"/>
      <c r="D11" s="193"/>
      <c r="E11" s="193" t="s">
        <v>2341</v>
      </c>
      <c r="F11" s="706"/>
      <c r="G11" s="706"/>
      <c r="H11" s="706"/>
      <c r="I11" s="706"/>
      <c r="J11" s="706"/>
      <c r="K11" s="706"/>
      <c r="L11" s="706"/>
      <c r="M11" s="706"/>
      <c r="N11" s="706"/>
      <c r="O11" s="193"/>
    </row>
    <row r="12" spans="1:16" s="700" customFormat="1" ht="12.75" x14ac:dyDescent="0.2">
      <c r="A12" s="653"/>
      <c r="B12" s="193"/>
      <c r="C12" s="635"/>
      <c r="D12" s="193"/>
      <c r="E12" s="193" t="s">
        <v>2342</v>
      </c>
      <c r="F12" s="706"/>
      <c r="G12" s="706"/>
      <c r="H12" s="706"/>
      <c r="I12" s="706"/>
      <c r="J12" s="706"/>
      <c r="K12" s="706"/>
      <c r="L12" s="706"/>
      <c r="M12" s="706"/>
      <c r="N12" s="706"/>
      <c r="O12" s="193"/>
    </row>
    <row r="13" spans="1:16" s="700" customFormat="1" ht="12.75" hidden="1" x14ac:dyDescent="0.2">
      <c r="A13" s="653" t="s">
        <v>1188</v>
      </c>
      <c r="B13" s="193"/>
      <c r="C13" s="635"/>
      <c r="D13" s="193"/>
      <c r="E13" s="193"/>
      <c r="F13" s="706"/>
      <c r="G13" s="706"/>
      <c r="H13" s="706"/>
      <c r="I13" s="706"/>
      <c r="J13" s="706"/>
      <c r="K13" s="706"/>
      <c r="L13" s="706"/>
      <c r="M13" s="706"/>
      <c r="N13" s="706"/>
      <c r="O13" s="193"/>
    </row>
    <row r="14" spans="1:16" s="700" customFormat="1" ht="12.75" hidden="1" x14ac:dyDescent="0.2">
      <c r="A14" s="653" t="s">
        <v>1188</v>
      </c>
      <c r="B14" s="193"/>
      <c r="C14" s="635"/>
      <c r="D14" s="193"/>
      <c r="E14" s="193"/>
      <c r="F14" s="193"/>
      <c r="G14" s="193"/>
      <c r="H14" s="193"/>
      <c r="I14" s="193"/>
      <c r="J14" s="193"/>
      <c r="K14" s="193"/>
      <c r="L14" s="193"/>
      <c r="M14" s="193"/>
      <c r="N14" s="643"/>
      <c r="O14" s="193"/>
    </row>
    <row r="15" spans="1:16" s="700" customFormat="1" ht="8.1" customHeight="1" x14ac:dyDescent="0.2">
      <c r="A15" s="653"/>
      <c r="B15" s="193"/>
      <c r="C15" s="635"/>
      <c r="D15" s="193"/>
      <c r="E15" s="645"/>
      <c r="F15" s="193"/>
      <c r="G15" s="193"/>
      <c r="H15" s="193"/>
      <c r="I15" s="193"/>
      <c r="J15" s="193"/>
      <c r="K15" s="193"/>
      <c r="L15" s="193"/>
      <c r="M15" s="193"/>
      <c r="N15" s="643"/>
      <c r="O15" s="193"/>
    </row>
    <row r="16" spans="1:16" s="700" customFormat="1" x14ac:dyDescent="0.2">
      <c r="A16" s="653"/>
      <c r="B16" s="193"/>
      <c r="C16" s="635"/>
      <c r="D16" s="193"/>
      <c r="E16" s="863" t="s">
        <v>259</v>
      </c>
      <c r="F16" s="193"/>
      <c r="G16" s="193"/>
      <c r="H16" s="193"/>
      <c r="I16" s="193"/>
      <c r="J16" s="193"/>
      <c r="K16" s="193"/>
      <c r="L16" s="193"/>
      <c r="M16" s="193"/>
      <c r="N16" s="636"/>
      <c r="O16" s="193"/>
    </row>
    <row r="17" spans="1:16" s="700" customFormat="1" ht="12.75" x14ac:dyDescent="0.2">
      <c r="A17" s="653"/>
      <c r="B17" s="193"/>
      <c r="C17" s="635"/>
      <c r="D17" s="193"/>
      <c r="E17" s="193"/>
      <c r="F17" s="193"/>
      <c r="G17" s="193"/>
      <c r="H17" s="193"/>
      <c r="I17" s="193"/>
      <c r="J17" s="193"/>
      <c r="K17" s="193"/>
      <c r="L17" s="193"/>
      <c r="M17" s="193"/>
      <c r="N17" s="862" t="s">
        <v>568</v>
      </c>
      <c r="O17" s="193"/>
    </row>
    <row r="18" spans="1:16" s="4" customFormat="1" ht="12.75" x14ac:dyDescent="0.2">
      <c r="A18" s="653"/>
      <c r="B18" s="227"/>
      <c r="C18" s="192"/>
      <c r="D18" s="312"/>
      <c r="E18" s="227"/>
      <c r="F18" s="227"/>
      <c r="G18" s="227"/>
      <c r="H18" s="227"/>
      <c r="I18" s="227"/>
      <c r="J18" s="227"/>
      <c r="K18" s="227"/>
      <c r="L18" s="227"/>
      <c r="M18" s="227"/>
      <c r="N18" s="726" t="s">
        <v>782</v>
      </c>
      <c r="O18" s="227"/>
    </row>
    <row r="19" spans="1:16" s="4" customFormat="1" ht="12.75" hidden="1" x14ac:dyDescent="0.2">
      <c r="A19" s="653" t="s">
        <v>1188</v>
      </c>
      <c r="B19" s="227"/>
      <c r="C19" s="668"/>
      <c r="D19" s="670"/>
      <c r="E19" s="227"/>
      <c r="F19" s="670"/>
      <c r="G19" s="670"/>
      <c r="H19" s="227"/>
      <c r="I19" s="227"/>
      <c r="J19" s="227"/>
      <c r="K19" s="227"/>
      <c r="L19" s="227"/>
      <c r="M19" s="227"/>
      <c r="N19" s="727"/>
      <c r="O19" s="227"/>
    </row>
    <row r="20" spans="1:16" s="4" customFormat="1" ht="12.75" x14ac:dyDescent="0.2">
      <c r="A20" s="653"/>
      <c r="B20" s="227"/>
      <c r="C20" s="668"/>
      <c r="D20" s="670"/>
      <c r="E20" s="234"/>
      <c r="F20" s="670"/>
      <c r="G20" s="670"/>
      <c r="H20" s="227"/>
      <c r="I20" s="227"/>
      <c r="J20" s="227"/>
      <c r="K20" s="227"/>
      <c r="L20" s="227"/>
      <c r="M20" s="227"/>
      <c r="N20" s="728">
        <v>2</v>
      </c>
      <c r="O20" s="227"/>
    </row>
    <row r="21" spans="1:16" s="4" customFormat="1" ht="18" x14ac:dyDescent="0.2">
      <c r="A21" s="653"/>
      <c r="B21" s="227"/>
      <c r="C21" s="1313" t="s">
        <v>367</v>
      </c>
      <c r="D21" s="670"/>
      <c r="E21" s="669" t="s">
        <v>1486</v>
      </c>
      <c r="F21" s="670"/>
      <c r="G21" s="429"/>
      <c r="H21" s="227"/>
      <c r="I21" s="227"/>
      <c r="J21" s="227"/>
      <c r="K21" s="227"/>
      <c r="L21" s="227"/>
      <c r="M21" s="227"/>
      <c r="N21" s="1117"/>
      <c r="O21" s="284"/>
      <c r="P21" s="89" t="s">
        <v>393</v>
      </c>
    </row>
    <row r="22" spans="1:16" s="4" customFormat="1" ht="12.75" customHeight="1" x14ac:dyDescent="0.2">
      <c r="A22" s="653"/>
      <c r="B22" s="227"/>
      <c r="C22" s="668"/>
      <c r="D22" s="670"/>
      <c r="E22" s="698"/>
      <c r="F22" s="670"/>
      <c r="G22" s="670"/>
      <c r="H22" s="227"/>
      <c r="I22" s="227"/>
      <c r="J22" s="227"/>
      <c r="K22" s="227"/>
      <c r="L22" s="227"/>
      <c r="M22" s="227"/>
      <c r="N22" s="993"/>
      <c r="O22" s="227"/>
    </row>
    <row r="23" spans="1:16" s="4" customFormat="1" ht="12.75" x14ac:dyDescent="0.2">
      <c r="A23" s="653"/>
      <c r="B23" s="227"/>
      <c r="C23" s="668"/>
      <c r="D23" s="670"/>
      <c r="E23" s="234" t="s">
        <v>2412</v>
      </c>
      <c r="F23" s="670"/>
      <c r="G23" s="670"/>
      <c r="H23" s="227"/>
      <c r="I23" s="227"/>
      <c r="J23" s="227"/>
      <c r="K23" s="227"/>
      <c r="L23" s="227"/>
      <c r="M23" s="227"/>
      <c r="N23" s="993"/>
      <c r="O23" s="227"/>
    </row>
    <row r="24" spans="1:16" s="4" customFormat="1" ht="12.75" x14ac:dyDescent="0.2">
      <c r="A24" s="653"/>
      <c r="B24" s="227"/>
      <c r="C24" s="668" t="s">
        <v>396</v>
      </c>
      <c r="D24" s="670"/>
      <c r="E24" s="669" t="s">
        <v>260</v>
      </c>
      <c r="F24" s="670"/>
      <c r="G24" s="429"/>
      <c r="H24" s="227"/>
      <c r="I24" s="227"/>
      <c r="J24" s="227"/>
      <c r="K24" s="227"/>
      <c r="L24" s="227"/>
      <c r="M24" s="227"/>
      <c r="N24" s="1117"/>
      <c r="O24" s="284"/>
      <c r="P24" s="89"/>
    </row>
    <row r="25" spans="1:16" s="4" customFormat="1" ht="3.95" customHeight="1" x14ac:dyDescent="0.2">
      <c r="A25" s="653"/>
      <c r="B25" s="227"/>
      <c r="C25" s="668"/>
      <c r="D25" s="670"/>
      <c r="E25" s="698"/>
      <c r="F25" s="670"/>
      <c r="G25" s="670"/>
      <c r="H25" s="227"/>
      <c r="I25" s="227"/>
      <c r="J25" s="227"/>
      <c r="K25" s="227"/>
      <c r="L25" s="227"/>
      <c r="M25" s="227"/>
      <c r="N25" s="993"/>
      <c r="O25" s="227"/>
    </row>
    <row r="26" spans="1:16" s="4" customFormat="1" ht="3.95" customHeight="1" x14ac:dyDescent="0.2">
      <c r="A26" s="653"/>
      <c r="B26" s="227"/>
      <c r="C26" s="668"/>
      <c r="D26" s="670"/>
      <c r="E26" s="698"/>
      <c r="F26" s="670"/>
      <c r="G26" s="670"/>
      <c r="H26" s="227"/>
      <c r="I26" s="227"/>
      <c r="J26" s="227"/>
      <c r="K26" s="227"/>
      <c r="L26" s="227"/>
      <c r="M26" s="227"/>
      <c r="N26" s="993"/>
      <c r="O26" s="227"/>
    </row>
    <row r="27" spans="1:16" s="4" customFormat="1" ht="45" x14ac:dyDescent="0.2">
      <c r="A27" s="653"/>
      <c r="B27" s="227"/>
      <c r="C27" s="1313" t="s">
        <v>1761</v>
      </c>
      <c r="D27" s="1044"/>
      <c r="E27" s="1041" t="s">
        <v>2774</v>
      </c>
      <c r="F27" s="1039"/>
      <c r="G27" s="1118"/>
      <c r="H27" s="993"/>
      <c r="I27" s="993"/>
      <c r="J27" s="993"/>
      <c r="K27" s="993"/>
      <c r="L27" s="993"/>
      <c r="M27" s="993" t="s">
        <v>1625</v>
      </c>
      <c r="N27" s="1117"/>
      <c r="O27" s="284"/>
      <c r="P27" s="89" t="s">
        <v>131</v>
      </c>
    </row>
    <row r="28" spans="1:16" s="4" customFormat="1" ht="12.75" x14ac:dyDescent="0.2">
      <c r="A28" s="653"/>
      <c r="B28" s="227"/>
      <c r="C28" s="668"/>
      <c r="D28" s="670"/>
      <c r="E28" s="698"/>
      <c r="F28" s="670"/>
      <c r="G28" s="670"/>
      <c r="H28" s="227"/>
      <c r="I28" s="227"/>
      <c r="J28" s="227"/>
      <c r="K28" s="227"/>
      <c r="L28" s="227"/>
      <c r="M28" s="227"/>
      <c r="N28" s="993"/>
      <c r="O28" s="227"/>
    </row>
    <row r="29" spans="1:16" s="4" customFormat="1" ht="12.75" x14ac:dyDescent="0.2">
      <c r="A29" s="653"/>
      <c r="B29" s="227"/>
      <c r="C29" s="668"/>
      <c r="D29" s="670"/>
      <c r="E29" s="234" t="s">
        <v>2389</v>
      </c>
      <c r="F29" s="670"/>
      <c r="G29" s="670"/>
      <c r="H29" s="227"/>
      <c r="I29" s="227"/>
      <c r="J29" s="227"/>
      <c r="K29" s="227"/>
      <c r="L29" s="227"/>
      <c r="M29" s="227"/>
      <c r="N29" s="993"/>
      <c r="O29" s="227"/>
    </row>
    <row r="30" spans="1:16" s="4" customFormat="1" ht="12.75" x14ac:dyDescent="0.2">
      <c r="A30" s="653"/>
      <c r="B30" s="227"/>
      <c r="C30" s="668" t="s">
        <v>692</v>
      </c>
      <c r="D30" s="670"/>
      <c r="E30" s="669" t="s">
        <v>260</v>
      </c>
      <c r="F30" s="670"/>
      <c r="G30" s="429"/>
      <c r="H30" s="227"/>
      <c r="I30" s="227"/>
      <c r="J30" s="227"/>
      <c r="K30" s="227"/>
      <c r="L30" s="227"/>
      <c r="M30" s="227"/>
      <c r="N30" s="1117"/>
      <c r="O30" s="284"/>
      <c r="P30" s="89"/>
    </row>
    <row r="31" spans="1:16" s="4" customFormat="1" ht="3.95" customHeight="1" x14ac:dyDescent="0.2">
      <c r="A31" s="653"/>
      <c r="B31" s="227"/>
      <c r="C31" s="668"/>
      <c r="D31" s="670"/>
      <c r="E31" s="698"/>
      <c r="F31" s="670"/>
      <c r="G31" s="670"/>
      <c r="H31" s="227"/>
      <c r="I31" s="227"/>
      <c r="J31" s="227"/>
      <c r="K31" s="227"/>
      <c r="L31" s="227"/>
      <c r="M31" s="227"/>
      <c r="N31" s="993"/>
      <c r="O31" s="227"/>
    </row>
    <row r="32" spans="1:16" s="4" customFormat="1" ht="3.95" customHeight="1" x14ac:dyDescent="0.2">
      <c r="A32" s="653"/>
      <c r="B32" s="227"/>
      <c r="C32" s="668"/>
      <c r="D32" s="670"/>
      <c r="E32" s="698"/>
      <c r="F32" s="670"/>
      <c r="G32" s="670"/>
      <c r="H32" s="227"/>
      <c r="I32" s="227"/>
      <c r="J32" s="227"/>
      <c r="K32" s="227"/>
      <c r="L32" s="227"/>
      <c r="M32" s="227"/>
      <c r="N32" s="993"/>
      <c r="O32" s="227"/>
    </row>
    <row r="33" spans="1:16" s="4" customFormat="1" ht="27" x14ac:dyDescent="0.2">
      <c r="A33" s="653"/>
      <c r="B33" s="227"/>
      <c r="C33" s="668" t="s">
        <v>861</v>
      </c>
      <c r="D33" s="670"/>
      <c r="E33" s="669" t="s">
        <v>1649</v>
      </c>
      <c r="F33" s="670"/>
      <c r="G33" s="429"/>
      <c r="H33" s="227"/>
      <c r="I33" s="227"/>
      <c r="J33" s="227"/>
      <c r="K33" s="227"/>
      <c r="L33" s="227"/>
      <c r="M33" s="227" t="s">
        <v>1625</v>
      </c>
      <c r="N33" s="1117"/>
      <c r="O33" s="284"/>
      <c r="P33" s="89" t="s">
        <v>131</v>
      </c>
    </row>
    <row r="34" spans="1:16" s="4" customFormat="1" ht="12.75" x14ac:dyDescent="0.2">
      <c r="A34" s="653"/>
      <c r="B34" s="227"/>
      <c r="C34" s="668"/>
      <c r="D34" s="670"/>
      <c r="E34" s="698"/>
      <c r="F34" s="670"/>
      <c r="G34" s="670"/>
      <c r="H34" s="227"/>
      <c r="I34" s="227"/>
      <c r="J34" s="227"/>
      <c r="K34" s="227"/>
      <c r="L34" s="227"/>
      <c r="M34" s="227"/>
      <c r="N34" s="993"/>
      <c r="O34" s="227"/>
    </row>
    <row r="35" spans="1:16" s="4" customFormat="1" ht="12.75" x14ac:dyDescent="0.2">
      <c r="A35" s="653"/>
      <c r="B35" s="227"/>
      <c r="C35" s="668"/>
      <c r="D35" s="670"/>
      <c r="E35" s="234" t="s">
        <v>2390</v>
      </c>
      <c r="F35" s="670"/>
      <c r="G35" s="670"/>
      <c r="H35" s="227"/>
      <c r="I35" s="227"/>
      <c r="J35" s="227"/>
      <c r="K35" s="227"/>
      <c r="L35" s="227"/>
      <c r="M35" s="227"/>
      <c r="N35" s="993"/>
      <c r="O35" s="227"/>
    </row>
    <row r="36" spans="1:16" s="4" customFormat="1" ht="12.75" x14ac:dyDescent="0.2">
      <c r="A36" s="653"/>
      <c r="B36" s="227"/>
      <c r="C36" s="668" t="s">
        <v>573</v>
      </c>
      <c r="D36" s="670"/>
      <c r="E36" s="669" t="s">
        <v>260</v>
      </c>
      <c r="F36" s="670"/>
      <c r="G36" s="429"/>
      <c r="H36" s="227"/>
      <c r="I36" s="227"/>
      <c r="J36" s="227"/>
      <c r="K36" s="227"/>
      <c r="L36" s="227"/>
      <c r="M36" s="227"/>
      <c r="N36" s="1117"/>
      <c r="O36" s="284"/>
      <c r="P36" s="89"/>
    </row>
    <row r="37" spans="1:16" s="4" customFormat="1" ht="3.95" customHeight="1" x14ac:dyDescent="0.2">
      <c r="A37" s="653"/>
      <c r="B37" s="227"/>
      <c r="C37" s="668"/>
      <c r="D37" s="670"/>
      <c r="E37" s="698"/>
      <c r="F37" s="670"/>
      <c r="G37" s="670"/>
      <c r="H37" s="227"/>
      <c r="I37" s="227"/>
      <c r="J37" s="227"/>
      <c r="K37" s="227"/>
      <c r="L37" s="227"/>
      <c r="M37" s="227"/>
      <c r="N37" s="993"/>
      <c r="O37" s="227"/>
    </row>
    <row r="38" spans="1:16" s="4" customFormat="1" ht="3.95" customHeight="1" x14ac:dyDescent="0.2">
      <c r="A38" s="653"/>
      <c r="B38" s="227"/>
      <c r="C38" s="668"/>
      <c r="D38" s="670"/>
      <c r="E38" s="698"/>
      <c r="F38" s="670"/>
      <c r="G38" s="670"/>
      <c r="H38" s="227"/>
      <c r="I38" s="227"/>
      <c r="J38" s="227"/>
      <c r="K38" s="227"/>
      <c r="L38" s="227"/>
      <c r="M38" s="227"/>
      <c r="N38" s="993"/>
      <c r="O38" s="227"/>
    </row>
    <row r="39" spans="1:16" s="4" customFormat="1" ht="27" x14ac:dyDescent="0.2">
      <c r="A39" s="653"/>
      <c r="B39" s="227"/>
      <c r="C39" s="668" t="s">
        <v>2566</v>
      </c>
      <c r="D39" s="670"/>
      <c r="E39" s="669" t="s">
        <v>1789</v>
      </c>
      <c r="F39" s="670"/>
      <c r="G39" s="429"/>
      <c r="H39" s="227"/>
      <c r="I39" s="227"/>
      <c r="J39" s="227"/>
      <c r="K39" s="227"/>
      <c r="L39" s="227"/>
      <c r="M39" s="227" t="s">
        <v>1625</v>
      </c>
      <c r="N39" s="1117"/>
      <c r="O39" s="284"/>
      <c r="P39" s="89" t="s">
        <v>131</v>
      </c>
    </row>
    <row r="40" spans="1:16" s="4" customFormat="1" ht="12.75" x14ac:dyDescent="0.2">
      <c r="A40" s="653"/>
      <c r="B40" s="227"/>
      <c r="C40" s="668"/>
      <c r="D40" s="670"/>
      <c r="E40" s="698"/>
      <c r="F40" s="670"/>
      <c r="G40" s="670"/>
      <c r="H40" s="227"/>
      <c r="I40" s="227"/>
      <c r="J40" s="227"/>
      <c r="K40" s="227"/>
      <c r="L40" s="227"/>
      <c r="M40" s="227"/>
      <c r="N40" s="993"/>
      <c r="O40" s="227"/>
    </row>
    <row r="41" spans="1:16" s="4" customFormat="1" ht="12.75" x14ac:dyDescent="0.2">
      <c r="A41" s="653"/>
      <c r="B41" s="227"/>
      <c r="C41" s="668"/>
      <c r="D41" s="670"/>
      <c r="E41" s="234" t="s">
        <v>2732</v>
      </c>
      <c r="F41" s="670"/>
      <c r="G41" s="670"/>
      <c r="H41" s="227"/>
      <c r="I41" s="227"/>
      <c r="J41" s="227"/>
      <c r="K41" s="227"/>
      <c r="L41" s="227"/>
      <c r="M41" s="227"/>
      <c r="N41" s="993"/>
      <c r="O41" s="227"/>
    </row>
    <row r="42" spans="1:16" s="4" customFormat="1" ht="12.75" x14ac:dyDescent="0.2">
      <c r="A42" s="653"/>
      <c r="B42" s="227"/>
      <c r="C42" s="668" t="s">
        <v>836</v>
      </c>
      <c r="D42" s="670"/>
      <c r="E42" s="669" t="s">
        <v>260</v>
      </c>
      <c r="F42" s="670"/>
      <c r="G42" s="429"/>
      <c r="H42" s="227"/>
      <c r="I42" s="227"/>
      <c r="J42" s="227"/>
      <c r="K42" s="227"/>
      <c r="L42" s="227"/>
      <c r="M42" s="227"/>
      <c r="N42" s="1117"/>
      <c r="O42" s="284"/>
      <c r="P42" s="89"/>
    </row>
    <row r="43" spans="1:16" s="4" customFormat="1" ht="3.95" customHeight="1" x14ac:dyDescent="0.2">
      <c r="A43" s="653"/>
      <c r="B43" s="227"/>
      <c r="C43" s="668"/>
      <c r="D43" s="670"/>
      <c r="E43" s="698"/>
      <c r="F43" s="670"/>
      <c r="G43" s="670"/>
      <c r="H43" s="227"/>
      <c r="I43" s="227"/>
      <c r="J43" s="227"/>
      <c r="K43" s="227"/>
      <c r="L43" s="227"/>
      <c r="M43" s="227"/>
      <c r="N43" s="993"/>
      <c r="O43" s="227"/>
    </row>
    <row r="44" spans="1:16" s="4" customFormat="1" ht="3.95" customHeight="1" x14ac:dyDescent="0.2">
      <c r="A44" s="653"/>
      <c r="B44" s="227"/>
      <c r="C44" s="668"/>
      <c r="D44" s="670"/>
      <c r="E44" s="698"/>
      <c r="F44" s="670"/>
      <c r="G44" s="670"/>
      <c r="H44" s="227"/>
      <c r="I44" s="227"/>
      <c r="J44" s="227"/>
      <c r="K44" s="227"/>
      <c r="L44" s="227"/>
      <c r="M44" s="227"/>
      <c r="N44" s="993"/>
      <c r="O44" s="227"/>
    </row>
    <row r="45" spans="1:16" s="4" customFormat="1" ht="27" x14ac:dyDescent="0.2">
      <c r="A45" s="653"/>
      <c r="B45" s="227"/>
      <c r="C45" s="668" t="s">
        <v>862</v>
      </c>
      <c r="D45" s="670"/>
      <c r="E45" s="669" t="s">
        <v>1650</v>
      </c>
      <c r="F45" s="670"/>
      <c r="G45" s="429"/>
      <c r="H45" s="227"/>
      <c r="I45" s="227"/>
      <c r="J45" s="227"/>
      <c r="K45" s="227"/>
      <c r="L45" s="227"/>
      <c r="M45" s="227" t="s">
        <v>1625</v>
      </c>
      <c r="N45" s="1117"/>
      <c r="O45" s="284"/>
      <c r="P45" s="89" t="s">
        <v>131</v>
      </c>
    </row>
    <row r="46" spans="1:16" s="4" customFormat="1" ht="3.95" customHeight="1" x14ac:dyDescent="0.2">
      <c r="A46" s="653"/>
      <c r="B46" s="227"/>
      <c r="C46" s="668"/>
      <c r="D46" s="670"/>
      <c r="E46" s="389"/>
      <c r="F46" s="670"/>
      <c r="G46" s="670"/>
      <c r="H46" s="227"/>
      <c r="I46" s="227"/>
      <c r="J46" s="227"/>
      <c r="K46" s="227"/>
      <c r="L46" s="227"/>
      <c r="M46" s="227"/>
      <c r="N46" s="993"/>
      <c r="O46" s="227"/>
    </row>
    <row r="47" spans="1:16" s="4" customFormat="1" ht="3.95" customHeight="1" x14ac:dyDescent="0.2">
      <c r="A47" s="653"/>
      <c r="B47" s="227"/>
      <c r="C47" s="668"/>
      <c r="D47" s="670"/>
      <c r="E47" s="389"/>
      <c r="F47" s="670"/>
      <c r="G47" s="670"/>
      <c r="H47" s="227"/>
      <c r="I47" s="227"/>
      <c r="J47" s="227"/>
      <c r="K47" s="227"/>
      <c r="L47" s="227"/>
      <c r="M47" s="227"/>
      <c r="N47" s="993"/>
      <c r="O47" s="227"/>
    </row>
    <row r="48" spans="1:16" s="4" customFormat="1" ht="27" x14ac:dyDescent="0.2">
      <c r="A48" s="653"/>
      <c r="B48" s="227"/>
      <c r="C48" s="668" t="s">
        <v>863</v>
      </c>
      <c r="D48" s="670"/>
      <c r="E48" s="669" t="s">
        <v>1651</v>
      </c>
      <c r="F48" s="670"/>
      <c r="G48" s="429"/>
      <c r="H48" s="227"/>
      <c r="I48" s="227"/>
      <c r="J48" s="227"/>
      <c r="K48" s="227"/>
      <c r="L48" s="227"/>
      <c r="M48" s="227" t="s">
        <v>1625</v>
      </c>
      <c r="N48" s="1117"/>
      <c r="O48" s="284"/>
      <c r="P48" s="89" t="s">
        <v>131</v>
      </c>
    </row>
    <row r="49" spans="1:16" s="4" customFormat="1" ht="3.95" customHeight="1" x14ac:dyDescent="0.2">
      <c r="A49" s="653"/>
      <c r="B49" s="227"/>
      <c r="C49" s="668"/>
      <c r="D49" s="670"/>
      <c r="E49" s="389"/>
      <c r="F49" s="670"/>
      <c r="G49" s="670"/>
      <c r="H49" s="227"/>
      <c r="I49" s="227"/>
      <c r="J49" s="227"/>
      <c r="K49" s="227"/>
      <c r="L49" s="227"/>
      <c r="M49" s="227"/>
      <c r="N49" s="993"/>
      <c r="O49" s="227"/>
    </row>
    <row r="50" spans="1:16" s="4" customFormat="1" ht="3.95" customHeight="1" x14ac:dyDescent="0.2">
      <c r="A50" s="653"/>
      <c r="B50" s="227"/>
      <c r="C50" s="668"/>
      <c r="D50" s="670"/>
      <c r="E50" s="389"/>
      <c r="F50" s="670"/>
      <c r="G50" s="670"/>
      <c r="H50" s="227"/>
      <c r="I50" s="227"/>
      <c r="J50" s="227"/>
      <c r="K50" s="227"/>
      <c r="L50" s="227"/>
      <c r="M50" s="227"/>
      <c r="N50" s="993"/>
      <c r="O50" s="227"/>
    </row>
    <row r="51" spans="1:16" s="4" customFormat="1" ht="36" x14ac:dyDescent="0.2">
      <c r="A51" s="653"/>
      <c r="B51" s="227"/>
      <c r="C51" s="668" t="s">
        <v>293</v>
      </c>
      <c r="D51" s="670"/>
      <c r="E51" s="669" t="s">
        <v>1652</v>
      </c>
      <c r="F51" s="670"/>
      <c r="G51" s="429"/>
      <c r="H51" s="227"/>
      <c r="I51" s="227"/>
      <c r="J51" s="227"/>
      <c r="K51" s="227"/>
      <c r="L51" s="227"/>
      <c r="M51" s="227" t="s">
        <v>1625</v>
      </c>
      <c r="N51" s="1117"/>
      <c r="O51" s="284"/>
      <c r="P51" s="89" t="s">
        <v>131</v>
      </c>
    </row>
    <row r="52" spans="1:16" s="4" customFormat="1" ht="12.75" x14ac:dyDescent="0.2">
      <c r="A52" s="653"/>
      <c r="B52" s="227"/>
      <c r="C52" s="668"/>
      <c r="D52" s="670"/>
      <c r="E52" s="698"/>
      <c r="F52" s="670"/>
      <c r="G52" s="670"/>
      <c r="H52" s="227"/>
      <c r="I52" s="227"/>
      <c r="J52" s="227"/>
      <c r="K52" s="227"/>
      <c r="L52" s="227"/>
      <c r="M52" s="227"/>
      <c r="N52" s="993"/>
      <c r="O52" s="227"/>
    </row>
    <row r="53" spans="1:16" s="4" customFormat="1" ht="12.75" x14ac:dyDescent="0.2">
      <c r="A53" s="653"/>
      <c r="B53" s="227"/>
      <c r="C53" s="668"/>
      <c r="D53" s="670"/>
      <c r="E53" s="234" t="s">
        <v>2351</v>
      </c>
      <c r="F53" s="670"/>
      <c r="G53" s="670"/>
      <c r="H53" s="227"/>
      <c r="I53" s="227"/>
      <c r="J53" s="227"/>
      <c r="K53" s="227"/>
      <c r="L53" s="227"/>
      <c r="M53" s="227"/>
      <c r="N53" s="993"/>
      <c r="O53" s="227"/>
    </row>
    <row r="54" spans="1:16" s="4" customFormat="1" ht="12.75" x14ac:dyDescent="0.2">
      <c r="A54" s="653"/>
      <c r="B54" s="227"/>
      <c r="C54" s="668" t="s">
        <v>2477</v>
      </c>
      <c r="D54" s="670"/>
      <c r="E54" s="669" t="s">
        <v>260</v>
      </c>
      <c r="F54" s="670"/>
      <c r="G54" s="429"/>
      <c r="H54" s="227"/>
      <c r="I54" s="227"/>
      <c r="J54" s="227"/>
      <c r="K54" s="227"/>
      <c r="L54" s="227"/>
      <c r="M54" s="227"/>
      <c r="N54" s="1117"/>
      <c r="O54" s="284"/>
      <c r="P54" s="89"/>
    </row>
    <row r="55" spans="1:16" s="4" customFormat="1" ht="3.95" customHeight="1" x14ac:dyDescent="0.2">
      <c r="A55" s="653"/>
      <c r="B55" s="227"/>
      <c r="C55" s="668"/>
      <c r="D55" s="670"/>
      <c r="E55" s="698"/>
      <c r="F55" s="670"/>
      <c r="G55" s="670"/>
      <c r="H55" s="227"/>
      <c r="I55" s="227"/>
      <c r="J55" s="227"/>
      <c r="K55" s="227"/>
      <c r="L55" s="227"/>
      <c r="M55" s="227"/>
      <c r="N55" s="993"/>
      <c r="O55" s="227"/>
    </row>
    <row r="56" spans="1:16" s="4" customFormat="1" ht="3.95" customHeight="1" x14ac:dyDescent="0.2">
      <c r="A56" s="653"/>
      <c r="B56" s="227"/>
      <c r="C56" s="668"/>
      <c r="D56" s="670"/>
      <c r="E56" s="698"/>
      <c r="F56" s="670"/>
      <c r="G56" s="670"/>
      <c r="H56" s="227"/>
      <c r="I56" s="227"/>
      <c r="J56" s="227"/>
      <c r="K56" s="227"/>
      <c r="L56" s="227"/>
      <c r="M56" s="227"/>
      <c r="N56" s="993"/>
      <c r="O56" s="227"/>
    </row>
    <row r="57" spans="1:16" s="4" customFormat="1" ht="36" x14ac:dyDescent="0.2">
      <c r="A57" s="653"/>
      <c r="B57" s="227"/>
      <c r="C57" s="668" t="s">
        <v>864</v>
      </c>
      <c r="D57" s="670"/>
      <c r="E57" s="669" t="s">
        <v>1653</v>
      </c>
      <c r="F57" s="670"/>
      <c r="G57" s="429"/>
      <c r="H57" s="227"/>
      <c r="I57" s="227"/>
      <c r="J57" s="227"/>
      <c r="K57" s="227"/>
      <c r="L57" s="227"/>
      <c r="M57" s="227" t="s">
        <v>1625</v>
      </c>
      <c r="N57" s="1117"/>
      <c r="O57" s="284"/>
      <c r="P57" s="89" t="s">
        <v>131</v>
      </c>
    </row>
    <row r="58" spans="1:16" s="4" customFormat="1" ht="12.75" x14ac:dyDescent="0.2">
      <c r="A58" s="653"/>
      <c r="B58" s="227"/>
      <c r="C58" s="668"/>
      <c r="D58" s="670"/>
      <c r="E58" s="698"/>
      <c r="F58" s="670"/>
      <c r="G58" s="670"/>
      <c r="H58" s="227"/>
      <c r="I58" s="227"/>
      <c r="J58" s="227"/>
      <c r="K58" s="227"/>
      <c r="L58" s="227"/>
      <c r="M58" s="227"/>
      <c r="N58" s="993"/>
      <c r="O58" s="227"/>
    </row>
    <row r="59" spans="1:16" s="4" customFormat="1" ht="12.75" x14ac:dyDescent="0.2">
      <c r="A59" s="653"/>
      <c r="B59" s="227"/>
      <c r="C59" s="668"/>
      <c r="D59" s="670"/>
      <c r="E59" s="234" t="s">
        <v>2600</v>
      </c>
      <c r="F59" s="670"/>
      <c r="G59" s="670"/>
      <c r="H59" s="227"/>
      <c r="I59" s="227"/>
      <c r="J59" s="227"/>
      <c r="K59" s="227"/>
      <c r="L59" s="227"/>
      <c r="M59" s="227"/>
      <c r="N59" s="993"/>
      <c r="O59" s="227"/>
    </row>
    <row r="60" spans="1:16" s="4" customFormat="1" ht="12.75" x14ac:dyDescent="0.2">
      <c r="A60" s="653"/>
      <c r="B60" s="227"/>
      <c r="C60" s="668" t="s">
        <v>1746</v>
      </c>
      <c r="D60" s="670"/>
      <c r="E60" s="669" t="s">
        <v>260</v>
      </c>
      <c r="F60" s="670"/>
      <c r="G60" s="429"/>
      <c r="H60" s="227"/>
      <c r="I60" s="227"/>
      <c r="J60" s="227"/>
      <c r="K60" s="227"/>
      <c r="L60" s="227"/>
      <c r="M60" s="227"/>
      <c r="N60" s="1117"/>
      <c r="O60" s="284"/>
      <c r="P60" s="89"/>
    </row>
    <row r="61" spans="1:16" s="4" customFormat="1" ht="3.95" customHeight="1" x14ac:dyDescent="0.2">
      <c r="A61" s="653"/>
      <c r="B61" s="227"/>
      <c r="C61" s="668"/>
      <c r="D61" s="670"/>
      <c r="E61" s="698"/>
      <c r="F61" s="670"/>
      <c r="G61" s="670"/>
      <c r="H61" s="227"/>
      <c r="I61" s="227"/>
      <c r="J61" s="227"/>
      <c r="K61" s="227"/>
      <c r="L61" s="227"/>
      <c r="M61" s="227"/>
      <c r="N61" s="993"/>
      <c r="O61" s="227"/>
    </row>
    <row r="62" spans="1:16" s="4" customFormat="1" ht="3.95" customHeight="1" x14ac:dyDescent="0.2">
      <c r="A62" s="653"/>
      <c r="B62" s="227"/>
      <c r="C62" s="668"/>
      <c r="D62" s="670"/>
      <c r="E62" s="698"/>
      <c r="F62" s="670"/>
      <c r="G62" s="670"/>
      <c r="H62" s="227"/>
      <c r="I62" s="227"/>
      <c r="J62" s="227"/>
      <c r="K62" s="227"/>
      <c r="L62" s="227"/>
      <c r="M62" s="227"/>
      <c r="N62" s="993"/>
      <c r="O62" s="227"/>
    </row>
    <row r="63" spans="1:16" s="4" customFormat="1" ht="36" x14ac:dyDescent="0.2">
      <c r="A63" s="653"/>
      <c r="B63" s="227"/>
      <c r="C63" s="1038" t="s">
        <v>1513</v>
      </c>
      <c r="D63" s="670"/>
      <c r="E63" s="669" t="s">
        <v>106</v>
      </c>
      <c r="F63" s="670"/>
      <c r="G63" s="429"/>
      <c r="H63" s="227"/>
      <c r="I63" s="227"/>
      <c r="J63" s="227"/>
      <c r="K63" s="227"/>
      <c r="L63" s="227"/>
      <c r="M63" s="227" t="s">
        <v>1625</v>
      </c>
      <c r="N63" s="1117"/>
      <c r="O63" s="284"/>
      <c r="P63" s="89" t="s">
        <v>131</v>
      </c>
    </row>
    <row r="64" spans="1:16" s="4" customFormat="1" ht="3.95" customHeight="1" x14ac:dyDescent="0.2">
      <c r="A64" s="653"/>
      <c r="B64" s="227"/>
      <c r="C64" s="668"/>
      <c r="D64" s="670"/>
      <c r="E64" s="389"/>
      <c r="F64" s="670"/>
      <c r="G64" s="670"/>
      <c r="H64" s="227"/>
      <c r="I64" s="227"/>
      <c r="J64" s="227"/>
      <c r="K64" s="227"/>
      <c r="L64" s="227"/>
      <c r="M64" s="227"/>
      <c r="N64" s="993"/>
      <c r="O64" s="227"/>
    </row>
    <row r="65" spans="1:16" s="4" customFormat="1" ht="3.95" customHeight="1" x14ac:dyDescent="0.2">
      <c r="A65" s="653"/>
      <c r="B65" s="227"/>
      <c r="C65" s="668"/>
      <c r="D65" s="670"/>
      <c r="E65" s="389"/>
      <c r="F65" s="670"/>
      <c r="G65" s="670"/>
      <c r="H65" s="227"/>
      <c r="I65" s="227"/>
      <c r="J65" s="227"/>
      <c r="K65" s="227"/>
      <c r="L65" s="227"/>
      <c r="M65" s="227"/>
      <c r="N65" s="993"/>
      <c r="O65" s="227"/>
    </row>
    <row r="66" spans="1:16" s="4" customFormat="1" ht="36" x14ac:dyDescent="0.2">
      <c r="A66" s="653"/>
      <c r="B66" s="227"/>
      <c r="C66" s="668" t="s">
        <v>865</v>
      </c>
      <c r="D66" s="670"/>
      <c r="E66" s="669" t="s">
        <v>2429</v>
      </c>
      <c r="F66" s="670"/>
      <c r="G66" s="429"/>
      <c r="H66" s="227"/>
      <c r="I66" s="227"/>
      <c r="J66" s="227"/>
      <c r="K66" s="227"/>
      <c r="L66" s="227"/>
      <c r="M66" s="227" t="s">
        <v>1625</v>
      </c>
      <c r="N66" s="1117"/>
      <c r="O66" s="284"/>
      <c r="P66" s="89" t="s">
        <v>131</v>
      </c>
    </row>
    <row r="67" spans="1:16" s="4" customFormat="1" ht="3.95" customHeight="1" x14ac:dyDescent="0.2">
      <c r="A67" s="653"/>
      <c r="B67" s="227"/>
      <c r="C67" s="668"/>
      <c r="D67" s="670"/>
      <c r="E67" s="389"/>
      <c r="F67" s="670"/>
      <c r="G67" s="670"/>
      <c r="H67" s="227"/>
      <c r="I67" s="227"/>
      <c r="J67" s="227"/>
      <c r="K67" s="227"/>
      <c r="L67" s="227"/>
      <c r="M67" s="227"/>
      <c r="N67" s="993"/>
      <c r="O67" s="227"/>
    </row>
    <row r="68" spans="1:16" s="4" customFormat="1" ht="3.95" customHeight="1" x14ac:dyDescent="0.2">
      <c r="A68" s="653"/>
      <c r="B68" s="227"/>
      <c r="C68" s="668"/>
      <c r="D68" s="670"/>
      <c r="E68" s="389"/>
      <c r="F68" s="670"/>
      <c r="G68" s="670"/>
      <c r="H68" s="227"/>
      <c r="I68" s="227"/>
      <c r="J68" s="227"/>
      <c r="K68" s="227"/>
      <c r="L68" s="227"/>
      <c r="M68" s="227"/>
      <c r="N68" s="993"/>
      <c r="O68" s="227"/>
    </row>
    <row r="69" spans="1:16" s="4" customFormat="1" ht="63" x14ac:dyDescent="0.2">
      <c r="A69" s="653"/>
      <c r="B69" s="227"/>
      <c r="C69" s="668" t="s">
        <v>866</v>
      </c>
      <c r="D69" s="670"/>
      <c r="E69" s="669" t="s">
        <v>2430</v>
      </c>
      <c r="F69" s="670"/>
      <c r="G69" s="429"/>
      <c r="H69" s="227"/>
      <c r="I69" s="227"/>
      <c r="J69" s="227"/>
      <c r="K69" s="227"/>
      <c r="L69" s="227"/>
      <c r="M69" s="227" t="s">
        <v>1625</v>
      </c>
      <c r="N69" s="1117"/>
      <c r="O69" s="284"/>
      <c r="P69" s="89" t="s">
        <v>131</v>
      </c>
    </row>
    <row r="70" spans="1:16" s="4" customFormat="1" ht="3.95" customHeight="1" x14ac:dyDescent="0.2">
      <c r="A70" s="653"/>
      <c r="B70" s="227"/>
      <c r="C70" s="668"/>
      <c r="D70" s="670"/>
      <c r="E70" s="698"/>
      <c r="F70" s="670"/>
      <c r="G70" s="670"/>
      <c r="H70" s="227"/>
      <c r="I70" s="227"/>
      <c r="J70" s="227"/>
      <c r="K70" s="227"/>
      <c r="L70" s="227"/>
      <c r="M70" s="227"/>
      <c r="N70" s="993"/>
      <c r="O70" s="227"/>
    </row>
    <row r="71" spans="1:16" s="4" customFormat="1" ht="12.75" x14ac:dyDescent="0.2">
      <c r="A71" s="653"/>
      <c r="B71" s="227"/>
      <c r="C71" s="668"/>
      <c r="D71" s="670"/>
      <c r="E71" s="234" t="s">
        <v>2599</v>
      </c>
      <c r="F71" s="670"/>
      <c r="G71" s="670"/>
      <c r="H71" s="227"/>
      <c r="I71" s="227"/>
      <c r="J71" s="227"/>
      <c r="K71" s="227"/>
      <c r="L71" s="227"/>
      <c r="M71" s="227"/>
      <c r="N71" s="993"/>
      <c r="O71" s="227"/>
    </row>
    <row r="72" spans="1:16" s="4" customFormat="1" ht="12.75" x14ac:dyDescent="0.2">
      <c r="A72" s="653"/>
      <c r="B72" s="227"/>
      <c r="C72" s="668" t="s">
        <v>1182</v>
      </c>
      <c r="D72" s="670"/>
      <c r="E72" s="669" t="s">
        <v>260</v>
      </c>
      <c r="F72" s="670"/>
      <c r="G72" s="429"/>
      <c r="H72" s="227"/>
      <c r="I72" s="227"/>
      <c r="J72" s="227"/>
      <c r="K72" s="227"/>
      <c r="L72" s="227"/>
      <c r="M72" s="227"/>
      <c r="N72" s="1117"/>
      <c r="O72" s="284"/>
      <c r="P72" s="89"/>
    </row>
    <row r="73" spans="1:16" s="4" customFormat="1" ht="3.95" customHeight="1" x14ac:dyDescent="0.2">
      <c r="A73" s="653"/>
      <c r="B73" s="227"/>
      <c r="C73" s="668"/>
      <c r="D73" s="670"/>
      <c r="E73" s="698"/>
      <c r="F73" s="670"/>
      <c r="G73" s="670"/>
      <c r="H73" s="227"/>
      <c r="I73" s="227"/>
      <c r="J73" s="227"/>
      <c r="K73" s="227"/>
      <c r="L73" s="227"/>
      <c r="M73" s="227"/>
      <c r="N73" s="993"/>
      <c r="O73" s="227"/>
    </row>
    <row r="74" spans="1:16" s="4" customFormat="1" ht="3.95" customHeight="1" x14ac:dyDescent="0.2">
      <c r="A74" s="653"/>
      <c r="B74" s="227"/>
      <c r="C74" s="668"/>
      <c r="D74" s="670"/>
      <c r="E74" s="698"/>
      <c r="F74" s="670"/>
      <c r="G74" s="670"/>
      <c r="H74" s="227"/>
      <c r="I74" s="227"/>
      <c r="J74" s="227"/>
      <c r="K74" s="227"/>
      <c r="L74" s="227"/>
      <c r="M74" s="227"/>
      <c r="N74" s="993"/>
      <c r="O74" s="227"/>
    </row>
    <row r="75" spans="1:16" s="4" customFormat="1" ht="63" x14ac:dyDescent="0.2">
      <c r="A75" s="653"/>
      <c r="B75" s="227"/>
      <c r="C75" s="1038" t="s">
        <v>1791</v>
      </c>
      <c r="D75" s="670"/>
      <c r="E75" s="669" t="s">
        <v>561</v>
      </c>
      <c r="F75" s="670"/>
      <c r="G75" s="429"/>
      <c r="H75" s="227"/>
      <c r="I75" s="227"/>
      <c r="J75" s="227"/>
      <c r="K75" s="227"/>
      <c r="L75" s="227"/>
      <c r="M75" s="227" t="s">
        <v>1625</v>
      </c>
      <c r="N75" s="1117"/>
      <c r="O75" s="284"/>
      <c r="P75" s="89" t="s">
        <v>131</v>
      </c>
    </row>
    <row r="76" spans="1:16" s="4" customFormat="1" ht="3.95" customHeight="1" x14ac:dyDescent="0.2">
      <c r="A76" s="653"/>
      <c r="B76" s="227"/>
      <c r="C76" s="668"/>
      <c r="D76" s="670"/>
      <c r="E76" s="389"/>
      <c r="F76" s="670"/>
      <c r="G76" s="670"/>
      <c r="H76" s="227"/>
      <c r="I76" s="227"/>
      <c r="J76" s="227"/>
      <c r="K76" s="227"/>
      <c r="L76" s="227"/>
      <c r="M76" s="227"/>
      <c r="N76" s="993"/>
      <c r="O76" s="227"/>
    </row>
    <row r="77" spans="1:16" s="4" customFormat="1" ht="3.95" customHeight="1" x14ac:dyDescent="0.2">
      <c r="A77" s="653"/>
      <c r="B77" s="227"/>
      <c r="C77" s="668"/>
      <c r="D77" s="670"/>
      <c r="E77" s="389"/>
      <c r="F77" s="670"/>
      <c r="G77" s="670"/>
      <c r="H77" s="227"/>
      <c r="I77" s="227"/>
      <c r="J77" s="227"/>
      <c r="K77" s="227"/>
      <c r="L77" s="227"/>
      <c r="M77" s="227"/>
      <c r="N77" s="993"/>
      <c r="O77" s="227"/>
    </row>
    <row r="78" spans="1:16" s="4" customFormat="1" ht="63" x14ac:dyDescent="0.2">
      <c r="A78" s="653"/>
      <c r="B78" s="227"/>
      <c r="C78" s="1038" t="s">
        <v>1792</v>
      </c>
      <c r="D78" s="670"/>
      <c r="E78" s="669" t="s">
        <v>1673</v>
      </c>
      <c r="F78" s="670"/>
      <c r="G78" s="429"/>
      <c r="H78" s="227"/>
      <c r="I78" s="227"/>
      <c r="J78" s="227"/>
      <c r="K78" s="227"/>
      <c r="L78" s="227"/>
      <c r="M78" s="227" t="s">
        <v>1625</v>
      </c>
      <c r="N78" s="1117"/>
      <c r="O78" s="284"/>
      <c r="P78" s="89" t="s">
        <v>131</v>
      </c>
    </row>
    <row r="79" spans="1:16" s="4" customFormat="1" ht="3.95" customHeight="1" x14ac:dyDescent="0.2">
      <c r="A79" s="653"/>
      <c r="B79" s="227"/>
      <c r="C79" s="668"/>
      <c r="D79" s="670"/>
      <c r="E79" s="389"/>
      <c r="F79" s="670"/>
      <c r="G79" s="670"/>
      <c r="H79" s="227"/>
      <c r="I79" s="227"/>
      <c r="J79" s="227"/>
      <c r="K79" s="227"/>
      <c r="L79" s="227"/>
      <c r="M79" s="227"/>
      <c r="N79" s="993"/>
      <c r="O79" s="227"/>
    </row>
    <row r="80" spans="1:16" s="4" customFormat="1" ht="12.75" x14ac:dyDescent="0.2">
      <c r="A80" s="653"/>
      <c r="B80" s="227"/>
      <c r="C80" s="668"/>
      <c r="D80" s="670"/>
      <c r="E80" s="234" t="s">
        <v>1408</v>
      </c>
      <c r="F80" s="670"/>
      <c r="G80" s="670"/>
      <c r="H80" s="227"/>
      <c r="I80" s="227"/>
      <c r="J80" s="227"/>
      <c r="K80" s="227"/>
      <c r="L80" s="227"/>
      <c r="M80" s="227"/>
      <c r="N80" s="993"/>
      <c r="O80" s="227"/>
    </row>
    <row r="81" spans="1:16" s="4" customFormat="1" ht="12.75" x14ac:dyDescent="0.2">
      <c r="A81" s="653"/>
      <c r="B81" s="227"/>
      <c r="C81" s="668" t="s">
        <v>2314</v>
      </c>
      <c r="D81" s="670"/>
      <c r="E81" s="669" t="s">
        <v>260</v>
      </c>
      <c r="F81" s="670"/>
      <c r="G81" s="429"/>
      <c r="H81" s="227"/>
      <c r="I81" s="227"/>
      <c r="J81" s="227"/>
      <c r="K81" s="227"/>
      <c r="L81" s="227"/>
      <c r="M81" s="227"/>
      <c r="N81" s="1117"/>
      <c r="O81" s="284"/>
      <c r="P81" s="89"/>
    </row>
    <row r="82" spans="1:16" s="4" customFormat="1" ht="3.95" customHeight="1" x14ac:dyDescent="0.2">
      <c r="A82" s="653"/>
      <c r="B82" s="227"/>
      <c r="C82" s="668"/>
      <c r="D82" s="670"/>
      <c r="E82" s="698"/>
      <c r="F82" s="670"/>
      <c r="G82" s="670"/>
      <c r="H82" s="227"/>
      <c r="I82" s="227"/>
      <c r="J82" s="227"/>
      <c r="K82" s="227"/>
      <c r="L82" s="227"/>
      <c r="M82" s="227"/>
      <c r="N82" s="993"/>
      <c r="O82" s="227"/>
    </row>
    <row r="83" spans="1:16" s="4" customFormat="1" ht="3.95" customHeight="1" x14ac:dyDescent="0.2">
      <c r="A83" s="653"/>
      <c r="B83" s="227"/>
      <c r="C83" s="668"/>
      <c r="D83" s="670"/>
      <c r="E83" s="698"/>
      <c r="F83" s="670"/>
      <c r="G83" s="670"/>
      <c r="H83" s="227"/>
      <c r="I83" s="227"/>
      <c r="J83" s="227"/>
      <c r="K83" s="227"/>
      <c r="L83" s="227"/>
      <c r="M83" s="227"/>
      <c r="N83" s="993"/>
      <c r="O83" s="227"/>
    </row>
    <row r="84" spans="1:16" s="4" customFormat="1" ht="36" x14ac:dyDescent="0.2">
      <c r="A84" s="653"/>
      <c r="B84" s="227"/>
      <c r="C84" s="668" t="s">
        <v>867</v>
      </c>
      <c r="D84" s="670"/>
      <c r="E84" s="669" t="s">
        <v>1600</v>
      </c>
      <c r="F84" s="670"/>
      <c r="G84" s="429"/>
      <c r="H84" s="227"/>
      <c r="I84" s="227"/>
      <c r="J84" s="227"/>
      <c r="K84" s="227"/>
      <c r="L84" s="227"/>
      <c r="M84" s="227" t="s">
        <v>1625</v>
      </c>
      <c r="N84" s="1117"/>
      <c r="O84" s="284"/>
      <c r="P84" s="89" t="s">
        <v>131</v>
      </c>
    </row>
    <row r="85" spans="1:16" s="4" customFormat="1" ht="3.95" customHeight="1" x14ac:dyDescent="0.2">
      <c r="A85" s="653"/>
      <c r="B85" s="227"/>
      <c r="C85" s="668"/>
      <c r="D85" s="670"/>
      <c r="E85" s="389"/>
      <c r="F85" s="670"/>
      <c r="G85" s="670"/>
      <c r="H85" s="227"/>
      <c r="I85" s="227"/>
      <c r="J85" s="227"/>
      <c r="K85" s="227"/>
      <c r="L85" s="227"/>
      <c r="M85" s="227"/>
      <c r="N85" s="993"/>
      <c r="O85" s="227"/>
    </row>
    <row r="86" spans="1:16" s="4" customFormat="1" ht="3.95" customHeight="1" x14ac:dyDescent="0.2">
      <c r="A86" s="653"/>
      <c r="B86" s="227"/>
      <c r="C86" s="668"/>
      <c r="D86" s="670"/>
      <c r="E86" s="389"/>
      <c r="F86" s="670"/>
      <c r="G86" s="670"/>
      <c r="H86" s="227"/>
      <c r="I86" s="227"/>
      <c r="J86" s="227"/>
      <c r="K86" s="227"/>
      <c r="L86" s="227"/>
      <c r="M86" s="227"/>
      <c r="N86" s="993"/>
      <c r="O86" s="227"/>
    </row>
    <row r="87" spans="1:16" s="4" customFormat="1" ht="45" x14ac:dyDescent="0.2">
      <c r="A87" s="653"/>
      <c r="B87" s="227"/>
      <c r="C87" s="1038" t="s">
        <v>1567</v>
      </c>
      <c r="D87" s="670"/>
      <c r="E87" s="669" t="s">
        <v>807</v>
      </c>
      <c r="F87" s="670"/>
      <c r="G87" s="429"/>
      <c r="H87" s="227"/>
      <c r="I87" s="227"/>
      <c r="J87" s="227"/>
      <c r="K87" s="227"/>
      <c r="L87" s="227"/>
      <c r="M87" s="227" t="s">
        <v>1625</v>
      </c>
      <c r="N87" s="1117"/>
      <c r="O87" s="284"/>
      <c r="P87" s="89" t="s">
        <v>131</v>
      </c>
    </row>
    <row r="88" spans="1:16" s="4" customFormat="1" ht="3.95" customHeight="1" x14ac:dyDescent="0.2">
      <c r="A88" s="653"/>
      <c r="B88" s="227"/>
      <c r="C88" s="668"/>
      <c r="D88" s="670"/>
      <c r="E88" s="389"/>
      <c r="F88" s="670"/>
      <c r="G88" s="670"/>
      <c r="H88" s="227"/>
      <c r="I88" s="227"/>
      <c r="J88" s="227"/>
      <c r="K88" s="227"/>
      <c r="L88" s="227"/>
      <c r="M88" s="227"/>
      <c r="N88" s="993"/>
      <c r="O88" s="227"/>
    </row>
    <row r="89" spans="1:16" s="4" customFormat="1" ht="3.95" customHeight="1" x14ac:dyDescent="0.2">
      <c r="A89" s="653"/>
      <c r="B89" s="227"/>
      <c r="C89" s="668"/>
      <c r="D89" s="670"/>
      <c r="E89" s="389"/>
      <c r="F89" s="670"/>
      <c r="G89" s="670"/>
      <c r="H89" s="227"/>
      <c r="I89" s="227"/>
      <c r="J89" s="227"/>
      <c r="K89" s="227"/>
      <c r="L89" s="227"/>
      <c r="M89" s="227"/>
      <c r="N89" s="993"/>
      <c r="O89" s="227"/>
    </row>
    <row r="90" spans="1:16" s="4" customFormat="1" ht="54" x14ac:dyDescent="0.2">
      <c r="A90" s="653"/>
      <c r="B90" s="227"/>
      <c r="C90" s="668" t="s">
        <v>868</v>
      </c>
      <c r="D90" s="670"/>
      <c r="E90" s="669" t="s">
        <v>467</v>
      </c>
      <c r="F90" s="670"/>
      <c r="G90" s="429"/>
      <c r="H90" s="227"/>
      <c r="I90" s="227"/>
      <c r="J90" s="227"/>
      <c r="K90" s="227"/>
      <c r="L90" s="227"/>
      <c r="M90" s="227" t="s">
        <v>1625</v>
      </c>
      <c r="N90" s="1117"/>
      <c r="O90" s="284"/>
      <c r="P90" s="89" t="s">
        <v>131</v>
      </c>
    </row>
    <row r="91" spans="1:16" s="4" customFormat="1" ht="12.75" x14ac:dyDescent="0.2">
      <c r="A91" s="653"/>
      <c r="B91" s="227"/>
      <c r="C91" s="668"/>
      <c r="D91" s="670"/>
      <c r="E91" s="698"/>
      <c r="F91" s="670"/>
      <c r="G91" s="670"/>
      <c r="H91" s="227"/>
      <c r="I91" s="227"/>
      <c r="J91" s="227"/>
      <c r="K91" s="227"/>
      <c r="L91" s="227"/>
      <c r="M91" s="227"/>
      <c r="N91" s="993"/>
      <c r="O91" s="227"/>
    </row>
    <row r="92" spans="1:16" s="4" customFormat="1" ht="12.75" x14ac:dyDescent="0.2">
      <c r="A92" s="653"/>
      <c r="B92" s="227"/>
      <c r="C92" s="668"/>
      <c r="D92" s="670"/>
      <c r="E92" s="234" t="s">
        <v>2601</v>
      </c>
      <c r="F92" s="670"/>
      <c r="G92" s="670"/>
      <c r="H92" s="227"/>
      <c r="I92" s="227"/>
      <c r="J92" s="227"/>
      <c r="K92" s="227"/>
      <c r="L92" s="227"/>
      <c r="M92" s="227"/>
      <c r="N92" s="993"/>
      <c r="O92" s="227"/>
    </row>
    <row r="93" spans="1:16" s="4" customFormat="1" ht="12.75" x14ac:dyDescent="0.2">
      <c r="A93" s="653"/>
      <c r="B93" s="227"/>
      <c r="C93" s="668" t="s">
        <v>1133</v>
      </c>
      <c r="D93" s="670"/>
      <c r="E93" s="669" t="s">
        <v>260</v>
      </c>
      <c r="F93" s="670"/>
      <c r="G93" s="429"/>
      <c r="H93" s="227"/>
      <c r="I93" s="227"/>
      <c r="J93" s="227"/>
      <c r="K93" s="227"/>
      <c r="L93" s="227"/>
      <c r="M93" s="227"/>
      <c r="N93" s="1117"/>
      <c r="O93" s="284"/>
      <c r="P93" s="89"/>
    </row>
    <row r="94" spans="1:16" s="4" customFormat="1" ht="3.95" customHeight="1" x14ac:dyDescent="0.2">
      <c r="A94" s="653"/>
      <c r="B94" s="227"/>
      <c r="C94" s="668"/>
      <c r="D94" s="670"/>
      <c r="E94" s="698"/>
      <c r="F94" s="670"/>
      <c r="G94" s="670"/>
      <c r="H94" s="227"/>
      <c r="I94" s="227"/>
      <c r="J94" s="227"/>
      <c r="K94" s="227"/>
      <c r="L94" s="227"/>
      <c r="M94" s="227"/>
      <c r="N94" s="993"/>
      <c r="O94" s="227"/>
    </row>
    <row r="95" spans="1:16" s="4" customFormat="1" ht="3.95" customHeight="1" x14ac:dyDescent="0.2">
      <c r="A95" s="653"/>
      <c r="B95" s="227"/>
      <c r="C95" s="668"/>
      <c r="D95" s="670"/>
      <c r="E95" s="698"/>
      <c r="F95" s="670"/>
      <c r="G95" s="670"/>
      <c r="H95" s="227"/>
      <c r="I95" s="227"/>
      <c r="J95" s="227"/>
      <c r="K95" s="227"/>
      <c r="L95" s="227"/>
      <c r="M95" s="227"/>
      <c r="N95" s="993"/>
      <c r="O95" s="227"/>
    </row>
    <row r="96" spans="1:16" s="4" customFormat="1" ht="36" x14ac:dyDescent="0.2">
      <c r="A96" s="653"/>
      <c r="B96" s="227"/>
      <c r="C96" s="668" t="s">
        <v>869</v>
      </c>
      <c r="D96" s="670"/>
      <c r="E96" s="669" t="s">
        <v>808</v>
      </c>
      <c r="F96" s="670"/>
      <c r="G96" s="429"/>
      <c r="H96" s="227"/>
      <c r="I96" s="227"/>
      <c r="J96" s="227"/>
      <c r="K96" s="227"/>
      <c r="L96" s="227"/>
      <c r="M96" s="227" t="s">
        <v>1625</v>
      </c>
      <c r="N96" s="1117"/>
      <c r="O96" s="284"/>
      <c r="P96" s="89" t="s">
        <v>131</v>
      </c>
    </row>
    <row r="97" spans="1:16" s="4" customFormat="1" ht="3.95" customHeight="1" x14ac:dyDescent="0.2">
      <c r="A97" s="653"/>
      <c r="B97" s="227"/>
      <c r="C97" s="668"/>
      <c r="D97" s="670"/>
      <c r="E97" s="389"/>
      <c r="F97" s="670"/>
      <c r="G97" s="670"/>
      <c r="H97" s="227"/>
      <c r="I97" s="227"/>
      <c r="J97" s="227"/>
      <c r="K97" s="227"/>
      <c r="L97" s="227"/>
      <c r="M97" s="227"/>
      <c r="N97" s="993"/>
      <c r="O97" s="227"/>
    </row>
    <row r="98" spans="1:16" s="4" customFormat="1" ht="3.95" customHeight="1" x14ac:dyDescent="0.2">
      <c r="A98" s="653"/>
      <c r="B98" s="227"/>
      <c r="C98" s="668"/>
      <c r="D98" s="670"/>
      <c r="E98" s="389"/>
      <c r="F98" s="670"/>
      <c r="G98" s="670"/>
      <c r="H98" s="227"/>
      <c r="I98" s="227"/>
      <c r="J98" s="227"/>
      <c r="K98" s="227"/>
      <c r="L98" s="227"/>
      <c r="M98" s="227"/>
      <c r="N98" s="993"/>
      <c r="O98" s="227"/>
    </row>
    <row r="99" spans="1:16" s="4" customFormat="1" ht="36" x14ac:dyDescent="0.2">
      <c r="A99" s="653"/>
      <c r="B99" s="227"/>
      <c r="C99" s="668" t="s">
        <v>870</v>
      </c>
      <c r="D99" s="670"/>
      <c r="E99" s="669" t="s">
        <v>809</v>
      </c>
      <c r="F99" s="670"/>
      <c r="G99" s="429"/>
      <c r="H99" s="227"/>
      <c r="I99" s="227"/>
      <c r="J99" s="227"/>
      <c r="K99" s="227"/>
      <c r="L99" s="227"/>
      <c r="M99" s="227" t="s">
        <v>1625</v>
      </c>
      <c r="N99" s="1117"/>
      <c r="O99" s="284"/>
      <c r="P99" s="89" t="s">
        <v>131</v>
      </c>
    </row>
    <row r="100" spans="1:16" s="4" customFormat="1" ht="3.95" customHeight="1" x14ac:dyDescent="0.2">
      <c r="A100" s="653"/>
      <c r="B100" s="227"/>
      <c r="C100" s="668"/>
      <c r="D100" s="670"/>
      <c r="E100" s="389"/>
      <c r="F100" s="670"/>
      <c r="G100" s="670"/>
      <c r="H100" s="227"/>
      <c r="I100" s="227"/>
      <c r="J100" s="227"/>
      <c r="K100" s="227"/>
      <c r="L100" s="227"/>
      <c r="M100" s="227"/>
      <c r="N100" s="993"/>
      <c r="O100" s="227"/>
    </row>
    <row r="101" spans="1:16" s="4" customFormat="1" ht="3.95" customHeight="1" x14ac:dyDescent="0.2">
      <c r="A101" s="653"/>
      <c r="B101" s="227"/>
      <c r="C101" s="668"/>
      <c r="D101" s="670"/>
      <c r="E101" s="389"/>
      <c r="F101" s="670"/>
      <c r="G101" s="670"/>
      <c r="H101" s="227"/>
      <c r="I101" s="227"/>
      <c r="J101" s="227"/>
      <c r="K101" s="227"/>
      <c r="L101" s="227"/>
      <c r="M101" s="227"/>
      <c r="N101" s="993"/>
      <c r="O101" s="227"/>
    </row>
    <row r="102" spans="1:16" s="4" customFormat="1" ht="36" x14ac:dyDescent="0.2">
      <c r="A102" s="653"/>
      <c r="B102" s="227"/>
      <c r="C102" s="668" t="s">
        <v>871</v>
      </c>
      <c r="D102" s="670"/>
      <c r="E102" s="669" t="s">
        <v>2478</v>
      </c>
      <c r="F102" s="670"/>
      <c r="G102" s="429"/>
      <c r="H102" s="227"/>
      <c r="I102" s="227"/>
      <c r="J102" s="227"/>
      <c r="K102" s="227"/>
      <c r="L102" s="227"/>
      <c r="M102" s="227" t="s">
        <v>1625</v>
      </c>
      <c r="N102" s="1117"/>
      <c r="O102" s="284"/>
      <c r="P102" s="89" t="s">
        <v>131</v>
      </c>
    </row>
    <row r="103" spans="1:16" s="4" customFormat="1" ht="3.95" customHeight="1" x14ac:dyDescent="0.2">
      <c r="A103" s="653"/>
      <c r="B103" s="227"/>
      <c r="C103" s="668"/>
      <c r="D103" s="670"/>
      <c r="E103" s="389"/>
      <c r="F103" s="670"/>
      <c r="G103" s="670"/>
      <c r="H103" s="227"/>
      <c r="I103" s="227"/>
      <c r="J103" s="227"/>
      <c r="K103" s="227"/>
      <c r="L103" s="227"/>
      <c r="M103" s="227"/>
      <c r="N103" s="993"/>
      <c r="O103" s="227"/>
    </row>
    <row r="104" spans="1:16" s="4" customFormat="1" ht="3.95" customHeight="1" x14ac:dyDescent="0.2">
      <c r="A104" s="653"/>
      <c r="B104" s="227"/>
      <c r="C104" s="668"/>
      <c r="D104" s="670"/>
      <c r="E104" s="389"/>
      <c r="F104" s="670"/>
      <c r="G104" s="670"/>
      <c r="H104" s="227"/>
      <c r="I104" s="227"/>
      <c r="J104" s="227"/>
      <c r="K104" s="227"/>
      <c r="L104" s="227"/>
      <c r="M104" s="227"/>
      <c r="N104" s="993"/>
      <c r="O104" s="227"/>
    </row>
    <row r="105" spans="1:16" s="4" customFormat="1" ht="54" x14ac:dyDescent="0.2">
      <c r="A105" s="653"/>
      <c r="B105" s="227"/>
      <c r="C105" s="668" t="s">
        <v>872</v>
      </c>
      <c r="D105" s="670"/>
      <c r="E105" s="669" t="s">
        <v>354</v>
      </c>
      <c r="F105" s="670"/>
      <c r="G105" s="429"/>
      <c r="H105" s="227"/>
      <c r="I105" s="227"/>
      <c r="J105" s="227"/>
      <c r="K105" s="227"/>
      <c r="L105" s="227"/>
      <c r="M105" s="227" t="s">
        <v>1625</v>
      </c>
      <c r="N105" s="1117"/>
      <c r="O105" s="284"/>
      <c r="P105" s="89" t="s">
        <v>131</v>
      </c>
    </row>
    <row r="106" spans="1:16" s="4" customFormat="1" ht="12.75" x14ac:dyDescent="0.2">
      <c r="A106" s="653"/>
      <c r="B106" s="227"/>
      <c r="C106" s="668"/>
      <c r="D106" s="670"/>
      <c r="E106" s="389"/>
      <c r="F106" s="670"/>
      <c r="G106" s="670"/>
      <c r="H106" s="227"/>
      <c r="I106" s="227"/>
      <c r="J106" s="227"/>
      <c r="K106" s="227"/>
      <c r="L106" s="227"/>
      <c r="M106" s="227"/>
      <c r="N106" s="993"/>
      <c r="O106" s="227"/>
    </row>
    <row r="107" spans="1:16" s="907" customFormat="1" ht="12.75" x14ac:dyDescent="0.2">
      <c r="A107" s="905"/>
      <c r="B107" s="883"/>
      <c r="C107" s="668"/>
      <c r="D107" s="1039"/>
      <c r="E107" s="1040" t="s">
        <v>389</v>
      </c>
      <c r="F107" s="906"/>
      <c r="G107" s="906"/>
      <c r="H107" s="883"/>
      <c r="I107" s="883"/>
      <c r="J107" s="883"/>
      <c r="K107" s="883"/>
      <c r="L107" s="883"/>
      <c r="M107" s="883"/>
      <c r="N107" s="993"/>
      <c r="O107" s="883"/>
    </row>
    <row r="108" spans="1:16" s="907" customFormat="1" ht="12.75" x14ac:dyDescent="0.2">
      <c r="A108" s="905"/>
      <c r="B108" s="883"/>
      <c r="C108" s="668" t="s">
        <v>2118</v>
      </c>
      <c r="D108" s="1039"/>
      <c r="E108" s="1041" t="s">
        <v>260</v>
      </c>
      <c r="F108" s="906"/>
      <c r="G108" s="908"/>
      <c r="H108" s="883"/>
      <c r="I108" s="883"/>
      <c r="J108" s="883"/>
      <c r="K108" s="883"/>
      <c r="L108" s="883"/>
      <c r="M108" s="883"/>
      <c r="N108" s="1117"/>
      <c r="O108" s="909"/>
      <c r="P108" s="910"/>
    </row>
    <row r="109" spans="1:16" s="907" customFormat="1" ht="3.95" customHeight="1" x14ac:dyDescent="0.2">
      <c r="A109" s="905"/>
      <c r="B109" s="883"/>
      <c r="C109" s="668"/>
      <c r="D109" s="1039"/>
      <c r="E109" s="1042"/>
      <c r="F109" s="906"/>
      <c r="G109" s="906"/>
      <c r="H109" s="883"/>
      <c r="I109" s="883"/>
      <c r="J109" s="883"/>
      <c r="K109" s="883"/>
      <c r="L109" s="883"/>
      <c r="M109" s="883"/>
      <c r="N109" s="993"/>
      <c r="O109" s="883"/>
    </row>
    <row r="110" spans="1:16" s="907" customFormat="1" ht="3.95" customHeight="1" x14ac:dyDescent="0.2">
      <c r="A110" s="905"/>
      <c r="B110" s="883"/>
      <c r="C110" s="668"/>
      <c r="D110" s="1039"/>
      <c r="E110" s="1042"/>
      <c r="F110" s="906"/>
      <c r="G110" s="906"/>
      <c r="H110" s="883"/>
      <c r="I110" s="883"/>
      <c r="J110" s="883"/>
      <c r="K110" s="883"/>
      <c r="L110" s="883"/>
      <c r="M110" s="883"/>
      <c r="N110" s="993"/>
      <c r="O110" s="883"/>
    </row>
    <row r="111" spans="1:16" s="907" customFormat="1" ht="27" x14ac:dyDescent="0.2">
      <c r="A111" s="905"/>
      <c r="B111" s="883"/>
      <c r="C111" s="668" t="s">
        <v>873</v>
      </c>
      <c r="D111" s="1039"/>
      <c r="E111" s="1041" t="s">
        <v>1573</v>
      </c>
      <c r="F111" s="906"/>
      <c r="G111" s="908"/>
      <c r="H111" s="883"/>
      <c r="I111" s="883"/>
      <c r="J111" s="883"/>
      <c r="K111" s="883"/>
      <c r="L111" s="883"/>
      <c r="M111" s="883"/>
      <c r="N111" s="1117"/>
      <c r="O111" s="909"/>
      <c r="P111" s="89" t="s">
        <v>131</v>
      </c>
    </row>
    <row r="112" spans="1:16" s="907" customFormat="1" ht="3.95" customHeight="1" x14ac:dyDescent="0.2">
      <c r="A112" s="905"/>
      <c r="B112" s="883"/>
      <c r="C112" s="668"/>
      <c r="D112" s="1039"/>
      <c r="E112" s="1042"/>
      <c r="F112" s="906"/>
      <c r="G112" s="906"/>
      <c r="H112" s="883"/>
      <c r="I112" s="883"/>
      <c r="J112" s="883"/>
      <c r="K112" s="883"/>
      <c r="L112" s="883"/>
      <c r="M112" s="883"/>
      <c r="N112" s="993"/>
      <c r="O112" s="883"/>
    </row>
    <row r="113" spans="1:16" s="907" customFormat="1" ht="3.95" customHeight="1" x14ac:dyDescent="0.2">
      <c r="A113" s="905"/>
      <c r="B113" s="883"/>
      <c r="C113" s="668"/>
      <c r="D113" s="1039"/>
      <c r="E113" s="1042"/>
      <c r="F113" s="906"/>
      <c r="G113" s="906"/>
      <c r="H113" s="883"/>
      <c r="I113" s="883"/>
      <c r="J113" s="883"/>
      <c r="K113" s="883"/>
      <c r="L113" s="883"/>
      <c r="M113" s="883"/>
      <c r="N113" s="993"/>
      <c r="O113" s="883"/>
    </row>
    <row r="114" spans="1:16" s="907" customFormat="1" ht="27" x14ac:dyDescent="0.2">
      <c r="A114" s="905"/>
      <c r="B114" s="883"/>
      <c r="C114" s="668" t="s">
        <v>874</v>
      </c>
      <c r="D114" s="1039"/>
      <c r="E114" s="1041" t="s">
        <v>1574</v>
      </c>
      <c r="F114" s="906"/>
      <c r="G114" s="908"/>
      <c r="H114" s="883"/>
      <c r="I114" s="883"/>
      <c r="J114" s="883"/>
      <c r="K114" s="883"/>
      <c r="L114" s="883"/>
      <c r="M114" s="883"/>
      <c r="N114" s="1117"/>
      <c r="O114" s="909"/>
      <c r="P114" s="89" t="s">
        <v>131</v>
      </c>
    </row>
    <row r="115" spans="1:16" s="907" customFormat="1" ht="3.95" customHeight="1" x14ac:dyDescent="0.2">
      <c r="A115" s="905"/>
      <c r="B115" s="883"/>
      <c r="C115" s="1038"/>
      <c r="D115" s="1039"/>
      <c r="E115" s="1042"/>
      <c r="F115" s="906"/>
      <c r="G115" s="906"/>
      <c r="H115" s="883"/>
      <c r="I115" s="883"/>
      <c r="J115" s="883"/>
      <c r="K115" s="883"/>
      <c r="L115" s="883"/>
      <c r="M115" s="883"/>
      <c r="N115" s="993"/>
      <c r="O115" s="883"/>
    </row>
    <row r="116" spans="1:16" s="907" customFormat="1" ht="3.95" customHeight="1" x14ac:dyDescent="0.2">
      <c r="A116" s="905"/>
      <c r="B116" s="883"/>
      <c r="C116" s="1038"/>
      <c r="D116" s="1039"/>
      <c r="E116" s="1042"/>
      <c r="F116" s="906"/>
      <c r="G116" s="906"/>
      <c r="H116" s="883"/>
      <c r="I116" s="883"/>
      <c r="J116" s="883"/>
      <c r="K116" s="883"/>
      <c r="L116" s="883"/>
      <c r="M116" s="883"/>
      <c r="N116" s="993"/>
      <c r="O116" s="883"/>
    </row>
    <row r="117" spans="1:16" s="907" customFormat="1" ht="27" x14ac:dyDescent="0.2">
      <c r="A117" s="905"/>
      <c r="B117" s="883"/>
      <c r="C117" s="668" t="s">
        <v>875</v>
      </c>
      <c r="D117" s="1039"/>
      <c r="E117" s="1041" t="s">
        <v>1575</v>
      </c>
      <c r="F117" s="906"/>
      <c r="G117" s="908"/>
      <c r="H117" s="883"/>
      <c r="I117" s="883"/>
      <c r="J117" s="883"/>
      <c r="K117" s="883"/>
      <c r="L117" s="883"/>
      <c r="M117" s="883"/>
      <c r="N117" s="1117"/>
      <c r="O117" s="909"/>
      <c r="P117" s="89" t="s">
        <v>131</v>
      </c>
    </row>
    <row r="118" spans="1:16" s="907" customFormat="1" ht="3.95" customHeight="1" x14ac:dyDescent="0.2">
      <c r="A118" s="905"/>
      <c r="B118" s="883"/>
      <c r="C118" s="668"/>
      <c r="D118" s="1039"/>
      <c r="E118" s="1042"/>
      <c r="F118" s="906"/>
      <c r="G118" s="906"/>
      <c r="H118" s="883"/>
      <c r="I118" s="883"/>
      <c r="J118" s="883"/>
      <c r="K118" s="883"/>
      <c r="L118" s="883"/>
      <c r="M118" s="883"/>
      <c r="N118" s="993"/>
      <c r="O118" s="883"/>
    </row>
    <row r="119" spans="1:16" s="907" customFormat="1" ht="3.95" customHeight="1" x14ac:dyDescent="0.2">
      <c r="A119" s="905"/>
      <c r="B119" s="883"/>
      <c r="C119" s="668"/>
      <c r="D119" s="1039"/>
      <c r="E119" s="1042"/>
      <c r="F119" s="906"/>
      <c r="G119" s="906"/>
      <c r="H119" s="883"/>
      <c r="I119" s="883"/>
      <c r="J119" s="883"/>
      <c r="K119" s="883"/>
      <c r="L119" s="883"/>
      <c r="M119" s="883"/>
      <c r="N119" s="993"/>
      <c r="O119" s="883"/>
    </row>
    <row r="120" spans="1:16" s="907" customFormat="1" ht="63" x14ac:dyDescent="0.2">
      <c r="A120" s="905"/>
      <c r="B120" s="883"/>
      <c r="C120" s="668" t="s">
        <v>876</v>
      </c>
      <c r="D120" s="1039"/>
      <c r="E120" s="1041" t="s">
        <v>1576</v>
      </c>
      <c r="F120" s="906"/>
      <c r="G120" s="908"/>
      <c r="H120" s="883"/>
      <c r="I120" s="883"/>
      <c r="J120" s="883"/>
      <c r="K120" s="883"/>
      <c r="L120" s="883"/>
      <c r="M120" s="883"/>
      <c r="N120" s="1117"/>
      <c r="O120" s="909"/>
      <c r="P120" s="89" t="s">
        <v>131</v>
      </c>
    </row>
    <row r="121" spans="1:16" s="4" customFormat="1" ht="12.75" x14ac:dyDescent="0.2">
      <c r="A121" s="653"/>
      <c r="B121" s="227"/>
      <c r="C121" s="1038"/>
      <c r="D121" s="1039"/>
      <c r="E121" s="1042"/>
      <c r="F121" s="670"/>
      <c r="G121" s="670"/>
      <c r="H121" s="227"/>
      <c r="I121" s="227"/>
      <c r="J121" s="227"/>
      <c r="K121" s="227"/>
      <c r="L121" s="227"/>
      <c r="M121" s="227"/>
      <c r="N121" s="993"/>
      <c r="O121" s="227"/>
    </row>
    <row r="122" spans="1:16" s="907" customFormat="1" ht="12.75" x14ac:dyDescent="0.2">
      <c r="A122" s="905"/>
      <c r="B122" s="883"/>
      <c r="C122" s="1038"/>
      <c r="D122" s="1039"/>
      <c r="E122" s="1040" t="s">
        <v>2810</v>
      </c>
      <c r="F122" s="906"/>
      <c r="G122" s="906"/>
      <c r="H122" s="883"/>
      <c r="I122" s="883"/>
      <c r="J122" s="883"/>
      <c r="K122" s="883"/>
      <c r="L122" s="883"/>
      <c r="M122" s="883"/>
      <c r="N122" s="993"/>
      <c r="O122" s="883"/>
    </row>
    <row r="123" spans="1:16" s="907" customFormat="1" ht="12.75" x14ac:dyDescent="0.2">
      <c r="A123" s="905"/>
      <c r="B123" s="883"/>
      <c r="C123" s="1038" t="s">
        <v>2109</v>
      </c>
      <c r="D123" s="1039"/>
      <c r="E123" s="1041" t="s">
        <v>260</v>
      </c>
      <c r="F123" s="906"/>
      <c r="G123" s="908"/>
      <c r="H123" s="883"/>
      <c r="I123" s="883"/>
      <c r="J123" s="883"/>
      <c r="K123" s="883"/>
      <c r="L123" s="883"/>
      <c r="M123" s="883"/>
      <c r="N123" s="1117"/>
      <c r="O123" s="909"/>
      <c r="P123" s="910"/>
    </row>
    <row r="124" spans="1:16" s="907" customFormat="1" ht="3.95" customHeight="1" x14ac:dyDescent="0.2">
      <c r="A124" s="905"/>
      <c r="B124" s="883"/>
      <c r="C124" s="1038"/>
      <c r="D124" s="1039"/>
      <c r="E124" s="1042"/>
      <c r="F124" s="906"/>
      <c r="G124" s="906"/>
      <c r="H124" s="883"/>
      <c r="I124" s="883"/>
      <c r="J124" s="883"/>
      <c r="K124" s="883"/>
      <c r="L124" s="883"/>
      <c r="M124" s="883"/>
      <c r="N124" s="993"/>
      <c r="O124" s="883"/>
    </row>
    <row r="125" spans="1:16" s="907" customFormat="1" ht="3.95" customHeight="1" x14ac:dyDescent="0.2">
      <c r="A125" s="905"/>
      <c r="B125" s="883"/>
      <c r="C125" s="1038"/>
      <c r="D125" s="1039"/>
      <c r="E125" s="1042"/>
      <c r="F125" s="906"/>
      <c r="G125" s="906"/>
      <c r="H125" s="883"/>
      <c r="I125" s="883"/>
      <c r="J125" s="883"/>
      <c r="K125" s="883"/>
      <c r="L125" s="883"/>
      <c r="M125" s="883"/>
      <c r="N125" s="993"/>
      <c r="O125" s="883"/>
    </row>
    <row r="126" spans="1:16" s="907" customFormat="1" ht="27" x14ac:dyDescent="0.2">
      <c r="A126" s="905"/>
      <c r="B126" s="883"/>
      <c r="C126" s="668" t="s">
        <v>877</v>
      </c>
      <c r="D126" s="1039"/>
      <c r="E126" s="1041" t="s">
        <v>1577</v>
      </c>
      <c r="F126" s="906"/>
      <c r="G126" s="908"/>
      <c r="H126" s="883"/>
      <c r="I126" s="883"/>
      <c r="J126" s="883"/>
      <c r="K126" s="883"/>
      <c r="L126" s="883"/>
      <c r="M126" s="883"/>
      <c r="N126" s="1117"/>
      <c r="O126" s="909"/>
      <c r="P126" s="89" t="s">
        <v>131</v>
      </c>
    </row>
    <row r="127" spans="1:16" s="907" customFormat="1" ht="3.95" customHeight="1" x14ac:dyDescent="0.2">
      <c r="A127" s="905"/>
      <c r="B127" s="883"/>
      <c r="C127" s="668"/>
      <c r="D127" s="1039"/>
      <c r="E127" s="1042"/>
      <c r="F127" s="906"/>
      <c r="G127" s="906"/>
      <c r="H127" s="883"/>
      <c r="I127" s="883"/>
      <c r="J127" s="883"/>
      <c r="K127" s="883"/>
      <c r="L127" s="883"/>
      <c r="M127" s="883"/>
      <c r="N127" s="993"/>
      <c r="O127" s="883"/>
    </row>
    <row r="128" spans="1:16" s="907" customFormat="1" ht="3.95" customHeight="1" x14ac:dyDescent="0.2">
      <c r="A128" s="905"/>
      <c r="B128" s="883"/>
      <c r="C128" s="668"/>
      <c r="D128" s="1039"/>
      <c r="E128" s="1042"/>
      <c r="F128" s="906"/>
      <c r="G128" s="906"/>
      <c r="H128" s="883"/>
      <c r="I128" s="883"/>
      <c r="J128" s="883"/>
      <c r="K128" s="883"/>
      <c r="L128" s="883"/>
      <c r="M128" s="883"/>
      <c r="N128" s="993"/>
      <c r="O128" s="883"/>
    </row>
    <row r="129" spans="1:16" s="907" customFormat="1" ht="27" x14ac:dyDescent="0.2">
      <c r="A129" s="905"/>
      <c r="B129" s="883"/>
      <c r="C129" s="668" t="s">
        <v>878</v>
      </c>
      <c r="D129" s="1039"/>
      <c r="E129" s="1041" t="s">
        <v>1578</v>
      </c>
      <c r="F129" s="906"/>
      <c r="G129" s="908"/>
      <c r="H129" s="883"/>
      <c r="I129" s="883"/>
      <c r="J129" s="883"/>
      <c r="K129" s="883"/>
      <c r="L129" s="883"/>
      <c r="M129" s="883"/>
      <c r="N129" s="1117"/>
      <c r="O129" s="909"/>
      <c r="P129" s="89" t="s">
        <v>131</v>
      </c>
    </row>
    <row r="130" spans="1:16" s="4" customFormat="1" ht="6" customHeight="1" x14ac:dyDescent="0.2">
      <c r="A130" s="653"/>
      <c r="B130" s="730"/>
      <c r="C130" s="731"/>
      <c r="D130" s="732"/>
      <c r="E130" s="733"/>
      <c r="F130" s="734"/>
      <c r="G130" s="734"/>
      <c r="H130" s="730"/>
      <c r="I130" s="730"/>
      <c r="J130" s="730"/>
      <c r="K130" s="730"/>
      <c r="L130" s="730"/>
      <c r="M130" s="730"/>
      <c r="N130" s="730"/>
      <c r="O130" s="730"/>
    </row>
    <row r="131" spans="1:16" s="4" customFormat="1" ht="6" customHeight="1" x14ac:dyDescent="0.2">
      <c r="A131" s="653"/>
      <c r="B131" s="735"/>
      <c r="C131" s="736"/>
      <c r="D131" s="737"/>
      <c r="E131" s="738"/>
      <c r="F131" s="739"/>
      <c r="G131" s="737"/>
      <c r="H131" s="735"/>
      <c r="I131" s="735"/>
      <c r="J131" s="735"/>
      <c r="K131" s="735"/>
      <c r="L131" s="735"/>
      <c r="M131" s="735"/>
      <c r="N131" s="735"/>
      <c r="O131" s="735"/>
    </row>
    <row r="132" spans="1:16" s="4" customFormat="1" x14ac:dyDescent="0.2">
      <c r="A132" s="653"/>
      <c r="B132" s="227"/>
      <c r="C132" s="668"/>
      <c r="D132" s="670"/>
      <c r="E132" s="863" t="s">
        <v>258</v>
      </c>
      <c r="F132" s="685"/>
      <c r="G132" s="670"/>
      <c r="H132" s="227"/>
      <c r="I132" s="227"/>
      <c r="J132" s="227"/>
      <c r="K132" s="227"/>
      <c r="L132" s="227"/>
      <c r="M132" s="227"/>
      <c r="N132" s="227"/>
      <c r="O132" s="227"/>
    </row>
    <row r="133" spans="1:16" s="4" customFormat="1" ht="6" customHeight="1" x14ac:dyDescent="0.2">
      <c r="A133" s="653"/>
      <c r="B133" s="227"/>
      <c r="C133" s="192"/>
      <c r="D133" s="227"/>
      <c r="E133" s="670"/>
      <c r="F133" s="227"/>
      <c r="G133" s="227"/>
      <c r="H133" s="227"/>
      <c r="I133" s="227"/>
      <c r="J133" s="227"/>
      <c r="K133" s="227"/>
      <c r="L133" s="227"/>
      <c r="M133" s="227"/>
      <c r="N133" s="227"/>
      <c r="O133" s="227"/>
    </row>
    <row r="134" spans="1:16" s="4" customFormat="1" ht="12.75" x14ac:dyDescent="0.2">
      <c r="A134" s="653"/>
      <c r="B134" s="227"/>
      <c r="C134" s="192"/>
      <c r="D134" s="312"/>
      <c r="E134" s="234" t="s">
        <v>937</v>
      </c>
      <c r="F134" s="227"/>
      <c r="G134" s="227"/>
      <c r="H134" s="227"/>
      <c r="I134" s="227"/>
      <c r="J134" s="227"/>
      <c r="K134" s="227"/>
      <c r="L134" s="227"/>
      <c r="M134" s="227"/>
      <c r="N134" s="726" t="s">
        <v>782</v>
      </c>
      <c r="O134" s="227"/>
    </row>
    <row r="135" spans="1:16" s="4" customFormat="1" ht="12.75" hidden="1" x14ac:dyDescent="0.2">
      <c r="A135" s="653" t="s">
        <v>1188</v>
      </c>
      <c r="B135" s="227"/>
      <c r="C135" s="668"/>
      <c r="D135" s="670"/>
      <c r="E135" s="227"/>
      <c r="F135" s="670"/>
      <c r="G135" s="670"/>
      <c r="H135" s="227"/>
      <c r="I135" s="227"/>
      <c r="J135" s="227"/>
      <c r="K135" s="227"/>
      <c r="L135" s="227"/>
      <c r="M135" s="227"/>
      <c r="N135" s="727"/>
      <c r="O135" s="227"/>
    </row>
    <row r="136" spans="1:16" s="4" customFormat="1" ht="12.75" x14ac:dyDescent="0.2">
      <c r="A136" s="653"/>
      <c r="B136" s="227"/>
      <c r="C136" s="668"/>
      <c r="D136" s="670"/>
      <c r="E136" s="234" t="s">
        <v>2390</v>
      </c>
      <c r="F136" s="227"/>
      <c r="G136" s="670"/>
      <c r="H136" s="227"/>
      <c r="I136" s="227"/>
      <c r="J136" s="227"/>
      <c r="K136" s="227"/>
      <c r="L136" s="227"/>
      <c r="M136" s="227"/>
      <c r="N136" s="728">
        <v>2</v>
      </c>
      <c r="O136" s="227"/>
    </row>
    <row r="137" spans="1:16" s="4" customFormat="1" ht="12.75" x14ac:dyDescent="0.2">
      <c r="A137" s="653"/>
      <c r="B137" s="227"/>
      <c r="C137" s="668" t="s">
        <v>2547</v>
      </c>
      <c r="D137" s="670"/>
      <c r="E137" s="669" t="s">
        <v>260</v>
      </c>
      <c r="F137" s="670"/>
      <c r="G137" s="429"/>
      <c r="H137" s="227"/>
      <c r="I137" s="227"/>
      <c r="J137" s="227"/>
      <c r="K137" s="227"/>
      <c r="L137" s="227"/>
      <c r="M137" s="227"/>
      <c r="N137" s="1117"/>
      <c r="O137" s="284"/>
      <c r="P137" s="89"/>
    </row>
    <row r="138" spans="1:16" s="4" customFormat="1" ht="3.95" customHeight="1" x14ac:dyDescent="0.2">
      <c r="A138" s="653"/>
      <c r="B138" s="227"/>
      <c r="C138" s="668"/>
      <c r="D138" s="670"/>
      <c r="E138" s="698"/>
      <c r="F138" s="670"/>
      <c r="G138" s="670"/>
      <c r="H138" s="227"/>
      <c r="I138" s="227"/>
      <c r="J138" s="227"/>
      <c r="K138" s="227"/>
      <c r="L138" s="227"/>
      <c r="M138" s="227"/>
      <c r="N138" s="993"/>
      <c r="O138" s="227"/>
    </row>
    <row r="139" spans="1:16" s="4" customFormat="1" ht="3.95" customHeight="1" x14ac:dyDescent="0.2">
      <c r="A139" s="653"/>
      <c r="B139" s="227"/>
      <c r="C139" s="668"/>
      <c r="D139" s="670"/>
      <c r="E139" s="698"/>
      <c r="F139" s="670"/>
      <c r="G139" s="670"/>
      <c r="H139" s="227"/>
      <c r="I139" s="227"/>
      <c r="J139" s="227"/>
      <c r="K139" s="227"/>
      <c r="L139" s="227"/>
      <c r="M139" s="227"/>
      <c r="N139" s="993"/>
      <c r="O139" s="227"/>
    </row>
    <row r="140" spans="1:16" s="4" customFormat="1" ht="27" x14ac:dyDescent="0.2">
      <c r="A140" s="653"/>
      <c r="B140" s="227"/>
      <c r="C140" s="668" t="s">
        <v>721</v>
      </c>
      <c r="D140" s="670"/>
      <c r="E140" s="669" t="s">
        <v>2073</v>
      </c>
      <c r="F140" s="670"/>
      <c r="G140" s="429"/>
      <c r="H140" s="227"/>
      <c r="I140" s="227"/>
      <c r="J140" s="227"/>
      <c r="K140" s="227"/>
      <c r="L140" s="227"/>
      <c r="M140" s="227"/>
      <c r="N140" s="1117"/>
      <c r="O140" s="284"/>
      <c r="P140" s="89" t="s">
        <v>131</v>
      </c>
    </row>
    <row r="141" spans="1:16" s="4" customFormat="1" ht="3.95" customHeight="1" x14ac:dyDescent="0.2">
      <c r="A141" s="653"/>
      <c r="B141" s="227"/>
      <c r="C141" s="668"/>
      <c r="D141" s="670"/>
      <c r="E141" s="389"/>
      <c r="F141" s="670"/>
      <c r="G141" s="670"/>
      <c r="H141" s="227"/>
      <c r="I141" s="227"/>
      <c r="J141" s="227"/>
      <c r="K141" s="227"/>
      <c r="L141" s="227"/>
      <c r="M141" s="227" t="s">
        <v>1625</v>
      </c>
      <c r="N141" s="993"/>
      <c r="O141" s="227"/>
    </row>
    <row r="142" spans="1:16" s="4" customFormat="1" ht="3.95" customHeight="1" x14ac:dyDescent="0.2">
      <c r="A142" s="653"/>
      <c r="B142" s="227"/>
      <c r="C142" s="668"/>
      <c r="D142" s="670"/>
      <c r="E142" s="389"/>
      <c r="F142" s="670"/>
      <c r="G142" s="670"/>
      <c r="H142" s="227"/>
      <c r="I142" s="227"/>
      <c r="J142" s="227"/>
      <c r="K142" s="227"/>
      <c r="L142" s="227"/>
      <c r="M142" s="227"/>
      <c r="N142" s="993"/>
      <c r="O142" s="227"/>
    </row>
    <row r="143" spans="1:16" s="4" customFormat="1" ht="27" x14ac:dyDescent="0.2">
      <c r="A143" s="653"/>
      <c r="B143" s="227"/>
      <c r="C143" s="668" t="s">
        <v>2730</v>
      </c>
      <c r="D143" s="670"/>
      <c r="E143" s="669" t="s">
        <v>1194</v>
      </c>
      <c r="F143" s="670"/>
      <c r="G143" s="429"/>
      <c r="H143" s="227"/>
      <c r="I143" s="227"/>
      <c r="J143" s="227"/>
      <c r="K143" s="227"/>
      <c r="L143" s="227"/>
      <c r="M143" s="227"/>
      <c r="N143" s="1117"/>
      <c r="O143" s="284"/>
      <c r="P143" s="89" t="s">
        <v>131</v>
      </c>
    </row>
    <row r="144" spans="1:16" s="4" customFormat="1" ht="3.95" customHeight="1" x14ac:dyDescent="0.2">
      <c r="A144" s="653"/>
      <c r="B144" s="227"/>
      <c r="C144" s="668"/>
      <c r="D144" s="670"/>
      <c r="E144" s="389"/>
      <c r="F144" s="670"/>
      <c r="G144" s="670"/>
      <c r="H144" s="227"/>
      <c r="I144" s="227"/>
      <c r="J144" s="227"/>
      <c r="K144" s="227"/>
      <c r="L144" s="227"/>
      <c r="M144" s="227" t="s">
        <v>1625</v>
      </c>
      <c r="N144" s="993"/>
      <c r="O144" s="227"/>
    </row>
    <row r="145" spans="1:16" s="4" customFormat="1" ht="3.95" customHeight="1" x14ac:dyDescent="0.2">
      <c r="A145" s="653"/>
      <c r="B145" s="227"/>
      <c r="C145" s="668"/>
      <c r="D145" s="670"/>
      <c r="E145" s="389"/>
      <c r="F145" s="670"/>
      <c r="G145" s="670"/>
      <c r="H145" s="227"/>
      <c r="I145" s="227"/>
      <c r="J145" s="227"/>
      <c r="K145" s="227"/>
      <c r="L145" s="227"/>
      <c r="M145" s="227"/>
      <c r="N145" s="993"/>
      <c r="O145" s="227"/>
    </row>
    <row r="146" spans="1:16" s="4" customFormat="1" ht="36" x14ac:dyDescent="0.2">
      <c r="A146" s="653"/>
      <c r="B146" s="227"/>
      <c r="C146" s="668" t="s">
        <v>55</v>
      </c>
      <c r="D146" s="670"/>
      <c r="E146" s="1041" t="s">
        <v>1579</v>
      </c>
      <c r="F146" s="670"/>
      <c r="G146" s="429"/>
      <c r="H146" s="227"/>
      <c r="I146" s="227"/>
      <c r="J146" s="227"/>
      <c r="K146" s="227"/>
      <c r="L146" s="227"/>
      <c r="M146" s="227"/>
      <c r="N146" s="1117"/>
      <c r="O146" s="284"/>
      <c r="P146" s="89" t="s">
        <v>131</v>
      </c>
    </row>
    <row r="147" spans="1:16" s="4" customFormat="1" ht="3.95" customHeight="1" x14ac:dyDescent="0.2">
      <c r="A147" s="653"/>
      <c r="B147" s="227"/>
      <c r="C147" s="668"/>
      <c r="D147" s="670"/>
      <c r="E147" s="389"/>
      <c r="F147" s="670"/>
      <c r="G147" s="670"/>
      <c r="H147" s="227"/>
      <c r="I147" s="227"/>
      <c r="J147" s="227"/>
      <c r="K147" s="227"/>
      <c r="L147" s="227"/>
      <c r="M147" s="227" t="s">
        <v>1625</v>
      </c>
      <c r="N147" s="993"/>
      <c r="O147" s="227"/>
    </row>
    <row r="148" spans="1:16" s="4" customFormat="1" ht="3.95" customHeight="1" x14ac:dyDescent="0.2">
      <c r="A148" s="653"/>
      <c r="B148" s="227"/>
      <c r="C148" s="668"/>
      <c r="D148" s="670"/>
      <c r="E148" s="389"/>
      <c r="F148" s="670"/>
      <c r="G148" s="670"/>
      <c r="H148" s="227"/>
      <c r="I148" s="227"/>
      <c r="J148" s="227"/>
      <c r="K148" s="227"/>
      <c r="L148" s="227"/>
      <c r="M148" s="227"/>
      <c r="N148" s="993"/>
      <c r="O148" s="227"/>
    </row>
    <row r="149" spans="1:16" s="4" customFormat="1" ht="27" x14ac:dyDescent="0.2">
      <c r="A149" s="653"/>
      <c r="B149" s="227"/>
      <c r="C149" s="668" t="s">
        <v>2679</v>
      </c>
      <c r="D149" s="670"/>
      <c r="E149" s="669" t="s">
        <v>2428</v>
      </c>
      <c r="F149" s="670"/>
      <c r="G149" s="429"/>
      <c r="H149" s="227"/>
      <c r="I149" s="227"/>
      <c r="J149" s="227"/>
      <c r="K149" s="227"/>
      <c r="L149" s="227"/>
      <c r="M149" s="227"/>
      <c r="N149" s="1117"/>
      <c r="O149" s="284"/>
      <c r="P149" s="89" t="s">
        <v>131</v>
      </c>
    </row>
    <row r="150" spans="1:16" s="4" customFormat="1" ht="3.95" customHeight="1" x14ac:dyDescent="0.2">
      <c r="A150" s="653"/>
      <c r="B150" s="227"/>
      <c r="C150" s="668"/>
      <c r="D150" s="670"/>
      <c r="E150" s="389"/>
      <c r="F150" s="670"/>
      <c r="G150" s="670"/>
      <c r="H150" s="227"/>
      <c r="I150" s="227"/>
      <c r="J150" s="227"/>
      <c r="K150" s="227"/>
      <c r="L150" s="227"/>
      <c r="M150" s="227" t="s">
        <v>1625</v>
      </c>
      <c r="N150" s="993"/>
      <c r="O150" s="227"/>
    </row>
    <row r="151" spans="1:16" s="4" customFormat="1" ht="3.95" customHeight="1" x14ac:dyDescent="0.2">
      <c r="A151" s="653"/>
      <c r="B151" s="227"/>
      <c r="C151" s="668"/>
      <c r="D151" s="670"/>
      <c r="E151" s="389"/>
      <c r="F151" s="670"/>
      <c r="G151" s="670"/>
      <c r="H151" s="227"/>
      <c r="I151" s="227"/>
      <c r="J151" s="227"/>
      <c r="K151" s="227"/>
      <c r="L151" s="227"/>
      <c r="M151" s="227"/>
      <c r="N151" s="993"/>
      <c r="O151" s="227"/>
    </row>
    <row r="152" spans="1:16" s="4" customFormat="1" ht="27" x14ac:dyDescent="0.2">
      <c r="A152" s="653"/>
      <c r="B152" s="227"/>
      <c r="C152" s="668" t="s">
        <v>1853</v>
      </c>
      <c r="D152" s="670"/>
      <c r="E152" s="669" t="s">
        <v>1790</v>
      </c>
      <c r="F152" s="670"/>
      <c r="G152" s="429"/>
      <c r="H152" s="227"/>
      <c r="I152" s="227"/>
      <c r="J152" s="227"/>
      <c r="K152" s="227"/>
      <c r="L152" s="227"/>
      <c r="M152" s="227"/>
      <c r="N152" s="1117"/>
      <c r="O152" s="284"/>
      <c r="P152" s="89" t="s">
        <v>131</v>
      </c>
    </row>
    <row r="153" spans="1:16" s="4" customFormat="1" ht="12.75" x14ac:dyDescent="0.2">
      <c r="A153" s="653"/>
      <c r="B153" s="227"/>
      <c r="C153" s="668"/>
      <c r="D153" s="670"/>
      <c r="E153" s="389"/>
      <c r="F153" s="670"/>
      <c r="G153" s="670"/>
      <c r="H153" s="227"/>
      <c r="I153" s="227"/>
      <c r="J153" s="227"/>
      <c r="K153" s="227"/>
      <c r="L153" s="227"/>
      <c r="M153" s="227"/>
      <c r="N153" s="993"/>
      <c r="O153" s="227"/>
    </row>
    <row r="154" spans="1:16" s="4" customFormat="1" ht="12.75" x14ac:dyDescent="0.2">
      <c r="A154" s="653"/>
      <c r="B154" s="227"/>
      <c r="C154" s="668"/>
      <c r="D154" s="670"/>
      <c r="E154" s="234" t="s">
        <v>558</v>
      </c>
      <c r="F154" s="670"/>
      <c r="G154" s="670"/>
      <c r="H154" s="227"/>
      <c r="I154" s="227"/>
      <c r="J154" s="227"/>
      <c r="K154" s="227"/>
      <c r="L154" s="227"/>
      <c r="M154" s="227"/>
      <c r="N154" s="993"/>
      <c r="O154" s="227"/>
    </row>
    <row r="155" spans="1:16" s="4" customFormat="1" ht="14.1" customHeight="1" x14ac:dyDescent="0.2">
      <c r="A155" s="653"/>
      <c r="B155" s="227"/>
      <c r="C155" s="668"/>
      <c r="D155" s="670"/>
      <c r="E155" s="234" t="s">
        <v>2732</v>
      </c>
      <c r="F155" s="227"/>
      <c r="G155" s="670"/>
      <c r="H155" s="227"/>
      <c r="I155" s="227"/>
      <c r="J155" s="227"/>
      <c r="K155" s="227"/>
      <c r="L155" s="227"/>
      <c r="M155" s="227"/>
      <c r="N155" s="993"/>
      <c r="O155" s="227"/>
    </row>
    <row r="156" spans="1:16" s="4" customFormat="1" ht="12.75" x14ac:dyDescent="0.2">
      <c r="A156" s="653"/>
      <c r="B156" s="227"/>
      <c r="C156" s="668" t="s">
        <v>1276</v>
      </c>
      <c r="D156" s="670"/>
      <c r="E156" s="669" t="s">
        <v>260</v>
      </c>
      <c r="F156" s="670"/>
      <c r="G156" s="429"/>
      <c r="H156" s="227"/>
      <c r="I156" s="227"/>
      <c r="J156" s="227"/>
      <c r="K156" s="227"/>
      <c r="L156" s="227"/>
      <c r="M156" s="227"/>
      <c r="N156" s="1117"/>
      <c r="O156" s="284"/>
      <c r="P156" s="89"/>
    </row>
    <row r="157" spans="1:16" s="4" customFormat="1" ht="3.95" customHeight="1" x14ac:dyDescent="0.2">
      <c r="A157" s="653"/>
      <c r="B157" s="227"/>
      <c r="C157" s="668"/>
      <c r="D157" s="670"/>
      <c r="E157" s="698"/>
      <c r="F157" s="670"/>
      <c r="G157" s="670"/>
      <c r="H157" s="227"/>
      <c r="I157" s="227"/>
      <c r="J157" s="227"/>
      <c r="K157" s="227"/>
      <c r="L157" s="227"/>
      <c r="M157" s="227"/>
      <c r="N157" s="993"/>
      <c r="O157" s="227"/>
    </row>
    <row r="158" spans="1:16" s="4" customFormat="1" ht="3.95" customHeight="1" x14ac:dyDescent="0.2">
      <c r="A158" s="653"/>
      <c r="B158" s="227"/>
      <c r="C158" s="668"/>
      <c r="D158" s="670"/>
      <c r="E158" s="698"/>
      <c r="F158" s="670"/>
      <c r="G158" s="670"/>
      <c r="H158" s="227"/>
      <c r="I158" s="227"/>
      <c r="J158" s="227"/>
      <c r="K158" s="227"/>
      <c r="L158" s="227"/>
      <c r="M158" s="227"/>
      <c r="N158" s="993"/>
      <c r="O158" s="227"/>
    </row>
    <row r="159" spans="1:16" s="4" customFormat="1" ht="36" x14ac:dyDescent="0.2">
      <c r="A159" s="653"/>
      <c r="B159" s="227"/>
      <c r="C159" s="668" t="s">
        <v>1367</v>
      </c>
      <c r="D159" s="670"/>
      <c r="E159" s="669" t="s">
        <v>2303</v>
      </c>
      <c r="F159" s="670"/>
      <c r="G159" s="429"/>
      <c r="H159" s="227"/>
      <c r="I159" s="227"/>
      <c r="J159" s="227"/>
      <c r="K159" s="227"/>
      <c r="L159" s="227"/>
      <c r="M159" s="227"/>
      <c r="N159" s="1117"/>
      <c r="O159" s="284"/>
      <c r="P159" s="89" t="s">
        <v>131</v>
      </c>
    </row>
    <row r="160" spans="1:16" s="4" customFormat="1" ht="3.95" customHeight="1" x14ac:dyDescent="0.2">
      <c r="A160" s="653"/>
      <c r="B160" s="227"/>
      <c r="C160" s="668"/>
      <c r="D160" s="670"/>
      <c r="E160" s="389"/>
      <c r="F160" s="670"/>
      <c r="G160" s="670"/>
      <c r="H160" s="227"/>
      <c r="I160" s="227"/>
      <c r="J160" s="227"/>
      <c r="K160" s="227"/>
      <c r="L160" s="227"/>
      <c r="M160" s="227"/>
      <c r="N160" s="993"/>
      <c r="O160" s="227"/>
    </row>
    <row r="161" spans="1:16" s="4" customFormat="1" ht="3.95" customHeight="1" x14ac:dyDescent="0.2">
      <c r="A161" s="653"/>
      <c r="B161" s="227"/>
      <c r="C161" s="668"/>
      <c r="D161" s="670"/>
      <c r="E161" s="389"/>
      <c r="F161" s="670"/>
      <c r="G161" s="670"/>
      <c r="H161" s="227"/>
      <c r="I161" s="227"/>
      <c r="J161" s="227"/>
      <c r="K161" s="227"/>
      <c r="L161" s="227"/>
      <c r="M161" s="227"/>
      <c r="N161" s="993"/>
      <c r="O161" s="227"/>
    </row>
    <row r="162" spans="1:16" s="4" customFormat="1" ht="63" x14ac:dyDescent="0.2">
      <c r="A162" s="653"/>
      <c r="B162" s="227"/>
      <c r="C162" s="668" t="s">
        <v>2733</v>
      </c>
      <c r="D162" s="670"/>
      <c r="E162" s="1041" t="s">
        <v>1580</v>
      </c>
      <c r="F162" s="670"/>
      <c r="G162" s="429"/>
      <c r="H162" s="227"/>
      <c r="I162" s="227"/>
      <c r="J162" s="227"/>
      <c r="K162" s="227"/>
      <c r="L162" s="227"/>
      <c r="M162" s="227"/>
      <c r="N162" s="1117"/>
      <c r="O162" s="284"/>
      <c r="P162" s="89" t="s">
        <v>131</v>
      </c>
    </row>
    <row r="163" spans="1:16" s="4" customFormat="1" ht="3.95" customHeight="1" x14ac:dyDescent="0.2">
      <c r="A163" s="653"/>
      <c r="B163" s="227"/>
      <c r="C163" s="668"/>
      <c r="D163" s="670"/>
      <c r="E163" s="389"/>
      <c r="F163" s="670"/>
      <c r="G163" s="670"/>
      <c r="H163" s="227"/>
      <c r="I163" s="227"/>
      <c r="J163" s="227"/>
      <c r="K163" s="227"/>
      <c r="L163" s="227"/>
      <c r="M163" s="227"/>
      <c r="N163" s="993"/>
      <c r="O163" s="227"/>
    </row>
    <row r="164" spans="1:16" s="4" customFormat="1" ht="14.1" customHeight="1" x14ac:dyDescent="0.2">
      <c r="A164" s="653"/>
      <c r="B164" s="227"/>
      <c r="C164" s="668"/>
      <c r="D164" s="670"/>
      <c r="E164" s="234" t="s">
        <v>2351</v>
      </c>
      <c r="F164" s="227"/>
      <c r="G164" s="670"/>
      <c r="H164" s="227"/>
      <c r="I164" s="227"/>
      <c r="J164" s="227"/>
      <c r="K164" s="227"/>
      <c r="L164" s="227"/>
      <c r="M164" s="227"/>
      <c r="N164" s="993"/>
      <c r="O164" s="227"/>
    </row>
    <row r="165" spans="1:16" s="4" customFormat="1" ht="12.75" x14ac:dyDescent="0.2">
      <c r="A165" s="653"/>
      <c r="B165" s="227"/>
      <c r="C165" s="668" t="s">
        <v>1275</v>
      </c>
      <c r="D165" s="670"/>
      <c r="E165" s="669" t="s">
        <v>260</v>
      </c>
      <c r="F165" s="670"/>
      <c r="G165" s="429"/>
      <c r="H165" s="227"/>
      <c r="I165" s="227"/>
      <c r="J165" s="227"/>
      <c r="K165" s="227"/>
      <c r="L165" s="227"/>
      <c r="M165" s="227"/>
      <c r="N165" s="1117"/>
      <c r="O165" s="284"/>
      <c r="P165" s="89"/>
    </row>
    <row r="166" spans="1:16" s="4" customFormat="1" ht="3.95" customHeight="1" x14ac:dyDescent="0.2">
      <c r="A166" s="653"/>
      <c r="B166" s="227"/>
      <c r="C166" s="668"/>
      <c r="D166" s="670"/>
      <c r="E166" s="698"/>
      <c r="F166" s="670"/>
      <c r="G166" s="670"/>
      <c r="H166" s="227"/>
      <c r="I166" s="227"/>
      <c r="J166" s="227"/>
      <c r="K166" s="227"/>
      <c r="L166" s="227"/>
      <c r="M166" s="227"/>
      <c r="N166" s="993"/>
      <c r="O166" s="227"/>
    </row>
    <row r="167" spans="1:16" s="4" customFormat="1" ht="3.95" customHeight="1" x14ac:dyDescent="0.2">
      <c r="A167" s="653"/>
      <c r="B167" s="227"/>
      <c r="C167" s="668"/>
      <c r="D167" s="670"/>
      <c r="E167" s="698"/>
      <c r="F167" s="670"/>
      <c r="G167" s="670"/>
      <c r="H167" s="227"/>
      <c r="I167" s="227"/>
      <c r="J167" s="227"/>
      <c r="K167" s="227"/>
      <c r="L167" s="227"/>
      <c r="M167" s="227"/>
      <c r="N167" s="993"/>
      <c r="O167" s="227"/>
    </row>
    <row r="168" spans="1:16" s="4" customFormat="1" ht="45" x14ac:dyDescent="0.2">
      <c r="A168" s="653"/>
      <c r="B168" s="227"/>
      <c r="C168" s="668" t="s">
        <v>2352</v>
      </c>
      <c r="D168" s="670"/>
      <c r="E168" s="669" t="s">
        <v>1598</v>
      </c>
      <c r="F168" s="670"/>
      <c r="G168" s="429"/>
      <c r="H168" s="227"/>
      <c r="I168" s="227"/>
      <c r="J168" s="227"/>
      <c r="K168" s="227"/>
      <c r="L168" s="227"/>
      <c r="M168" s="227"/>
      <c r="N168" s="1117"/>
      <c r="O168" s="284"/>
      <c r="P168" s="89" t="s">
        <v>131</v>
      </c>
    </row>
    <row r="169" spans="1:16" s="4" customFormat="1" ht="12.75" x14ac:dyDescent="0.2">
      <c r="A169" s="653"/>
      <c r="B169" s="227"/>
      <c r="C169" s="668"/>
      <c r="D169" s="670"/>
      <c r="E169" s="389"/>
      <c r="F169" s="670"/>
      <c r="G169" s="670"/>
      <c r="H169" s="227"/>
      <c r="I169" s="227"/>
      <c r="J169" s="227"/>
      <c r="K169" s="227"/>
      <c r="L169" s="227"/>
      <c r="M169" s="227"/>
      <c r="N169" s="993"/>
      <c r="O169" s="227"/>
    </row>
    <row r="170" spans="1:16" s="4" customFormat="1" ht="12.75" x14ac:dyDescent="0.2">
      <c r="A170" s="653"/>
      <c r="B170" s="227"/>
      <c r="C170" s="668"/>
      <c r="D170" s="670"/>
      <c r="E170" s="234" t="s">
        <v>2242</v>
      </c>
      <c r="F170" s="670"/>
      <c r="G170" s="670"/>
      <c r="H170" s="227"/>
      <c r="I170" s="227"/>
      <c r="J170" s="227"/>
      <c r="K170" s="227"/>
      <c r="L170" s="227"/>
      <c r="M170" s="227"/>
      <c r="N170" s="993"/>
      <c r="O170" s="227"/>
    </row>
    <row r="171" spans="1:16" s="4" customFormat="1" ht="14.1" customHeight="1" x14ac:dyDescent="0.2">
      <c r="A171" s="653"/>
      <c r="B171" s="227"/>
      <c r="C171" s="668"/>
      <c r="D171" s="670"/>
      <c r="E171" s="234" t="s">
        <v>2600</v>
      </c>
      <c r="F171" s="394"/>
      <c r="G171" s="685"/>
      <c r="H171" s="227"/>
      <c r="I171" s="227"/>
      <c r="J171" s="227"/>
      <c r="K171" s="227"/>
      <c r="L171" s="227"/>
      <c r="M171" s="227"/>
      <c r="N171" s="993"/>
      <c r="O171" s="227"/>
    </row>
    <row r="172" spans="1:16" s="4" customFormat="1" ht="12.75" x14ac:dyDescent="0.2">
      <c r="A172" s="653"/>
      <c r="B172" s="227"/>
      <c r="C172" s="668" t="s">
        <v>1274</v>
      </c>
      <c r="D172" s="670"/>
      <c r="E172" s="669" t="s">
        <v>260</v>
      </c>
      <c r="F172" s="670"/>
      <c r="G172" s="429"/>
      <c r="H172" s="227"/>
      <c r="I172" s="227"/>
      <c r="J172" s="227"/>
      <c r="K172" s="227"/>
      <c r="L172" s="227"/>
      <c r="M172" s="227"/>
      <c r="N172" s="1117"/>
      <c r="O172" s="284"/>
      <c r="P172" s="89"/>
    </row>
    <row r="173" spans="1:16" s="4" customFormat="1" ht="3.95" customHeight="1" x14ac:dyDescent="0.2">
      <c r="A173" s="653"/>
      <c r="B173" s="227"/>
      <c r="C173" s="668"/>
      <c r="D173" s="670"/>
      <c r="E173" s="698"/>
      <c r="F173" s="670"/>
      <c r="G173" s="670"/>
      <c r="H173" s="227"/>
      <c r="I173" s="227"/>
      <c r="J173" s="227"/>
      <c r="K173" s="227"/>
      <c r="L173" s="227"/>
      <c r="M173" s="227"/>
      <c r="N173" s="993"/>
      <c r="O173" s="227"/>
    </row>
    <row r="174" spans="1:16" s="4" customFormat="1" ht="3.95" customHeight="1" x14ac:dyDescent="0.2">
      <c r="A174" s="653"/>
      <c r="B174" s="227"/>
      <c r="C174" s="668"/>
      <c r="D174" s="670"/>
      <c r="E174" s="698"/>
      <c r="F174" s="670"/>
      <c r="G174" s="670"/>
      <c r="H174" s="227"/>
      <c r="I174" s="227"/>
      <c r="J174" s="227"/>
      <c r="K174" s="227"/>
      <c r="L174" s="227"/>
      <c r="M174" s="227"/>
      <c r="N174" s="993"/>
      <c r="O174" s="227"/>
    </row>
    <row r="175" spans="1:16" s="4" customFormat="1" ht="36" x14ac:dyDescent="0.2">
      <c r="A175" s="653"/>
      <c r="B175" s="227"/>
      <c r="C175" s="668" t="s">
        <v>1400</v>
      </c>
      <c r="D175" s="670"/>
      <c r="E175" s="669" t="s">
        <v>949</v>
      </c>
      <c r="F175" s="670"/>
      <c r="G175" s="429"/>
      <c r="H175" s="227"/>
      <c r="I175" s="227"/>
      <c r="J175" s="227"/>
      <c r="K175" s="227"/>
      <c r="L175" s="227"/>
      <c r="M175" s="227"/>
      <c r="N175" s="1117"/>
      <c r="O175" s="284"/>
      <c r="P175" s="89"/>
    </row>
    <row r="176" spans="1:16" s="4" customFormat="1" ht="3.75" customHeight="1" x14ac:dyDescent="0.2">
      <c r="A176" s="653"/>
      <c r="B176" s="227"/>
      <c r="C176" s="668"/>
      <c r="D176" s="670"/>
      <c r="E176" s="389"/>
      <c r="F176" s="670"/>
      <c r="G176" s="670"/>
      <c r="H176" s="227"/>
      <c r="I176" s="227"/>
      <c r="J176" s="227"/>
      <c r="K176" s="227"/>
      <c r="L176" s="227"/>
      <c r="M176" s="227"/>
      <c r="N176" s="993"/>
      <c r="O176" s="227"/>
    </row>
    <row r="177" spans="1:16" s="4" customFormat="1" ht="3.95" customHeight="1" x14ac:dyDescent="0.2">
      <c r="A177" s="653"/>
      <c r="B177" s="227"/>
      <c r="C177" s="668"/>
      <c r="D177" s="670"/>
      <c r="E177" s="389"/>
      <c r="F177" s="670"/>
      <c r="G177" s="670"/>
      <c r="H177" s="227"/>
      <c r="I177" s="227"/>
      <c r="J177" s="227"/>
      <c r="K177" s="227"/>
      <c r="L177" s="227"/>
      <c r="M177" s="227"/>
      <c r="N177" s="993"/>
      <c r="O177" s="227"/>
    </row>
    <row r="178" spans="1:16" s="4" customFormat="1" ht="36" x14ac:dyDescent="0.2">
      <c r="A178" s="653"/>
      <c r="B178" s="227"/>
      <c r="C178" s="668" t="s">
        <v>1402</v>
      </c>
      <c r="D178" s="670"/>
      <c r="E178" s="669" t="s">
        <v>2556</v>
      </c>
      <c r="F178" s="670"/>
      <c r="G178" s="429"/>
      <c r="H178" s="227"/>
      <c r="I178" s="227"/>
      <c r="J178" s="227"/>
      <c r="K178" s="227"/>
      <c r="L178" s="227"/>
      <c r="M178" s="227"/>
      <c r="N178" s="1117"/>
      <c r="O178" s="284"/>
      <c r="P178" s="89" t="s">
        <v>131</v>
      </c>
    </row>
    <row r="179" spans="1:16" s="4" customFormat="1" ht="3.75" customHeight="1" x14ac:dyDescent="0.2">
      <c r="A179" s="653"/>
      <c r="B179" s="227"/>
      <c r="C179" s="668"/>
      <c r="D179" s="670"/>
      <c r="E179" s="389"/>
      <c r="F179" s="670"/>
      <c r="G179" s="670"/>
      <c r="H179" s="227"/>
      <c r="I179" s="227"/>
      <c r="J179" s="227"/>
      <c r="K179" s="227"/>
      <c r="L179" s="227"/>
      <c r="M179" s="227"/>
      <c r="N179" s="993"/>
      <c r="O179" s="227"/>
    </row>
    <row r="180" spans="1:16" s="4" customFormat="1" ht="12.75" x14ac:dyDescent="0.2">
      <c r="A180" s="653"/>
      <c r="B180" s="227"/>
      <c r="C180" s="668"/>
      <c r="D180" s="670"/>
      <c r="E180" s="234" t="s">
        <v>1408</v>
      </c>
      <c r="F180" s="394"/>
      <c r="G180" s="685"/>
      <c r="H180" s="227"/>
      <c r="I180" s="227"/>
      <c r="J180" s="227"/>
      <c r="K180" s="227"/>
      <c r="L180" s="227"/>
      <c r="M180" s="227"/>
      <c r="N180" s="993"/>
      <c r="O180" s="227"/>
    </row>
    <row r="181" spans="1:16" s="4" customFormat="1" ht="12.75" x14ac:dyDescent="0.2">
      <c r="A181" s="653"/>
      <c r="B181" s="227"/>
      <c r="C181" s="668" t="s">
        <v>1273</v>
      </c>
      <c r="D181" s="670"/>
      <c r="E181" s="669" t="s">
        <v>260</v>
      </c>
      <c r="F181" s="670"/>
      <c r="G181" s="429"/>
      <c r="H181" s="227"/>
      <c r="I181" s="227"/>
      <c r="J181" s="227"/>
      <c r="K181" s="227"/>
      <c r="L181" s="227"/>
      <c r="M181" s="227"/>
      <c r="N181" s="1117"/>
      <c r="O181" s="284"/>
      <c r="P181" s="89"/>
    </row>
    <row r="182" spans="1:16" s="4" customFormat="1" ht="3.95" customHeight="1" x14ac:dyDescent="0.2">
      <c r="A182" s="653"/>
      <c r="B182" s="227"/>
      <c r="C182" s="668"/>
      <c r="D182" s="670"/>
      <c r="E182" s="698"/>
      <c r="F182" s="670"/>
      <c r="G182" s="670"/>
      <c r="H182" s="227"/>
      <c r="I182" s="227"/>
      <c r="J182" s="227"/>
      <c r="K182" s="227"/>
      <c r="L182" s="227"/>
      <c r="M182" s="227"/>
      <c r="N182" s="993"/>
      <c r="O182" s="227"/>
    </row>
    <row r="183" spans="1:16" s="4" customFormat="1" ht="3.95" customHeight="1" x14ac:dyDescent="0.2">
      <c r="A183" s="653"/>
      <c r="B183" s="227"/>
      <c r="C183" s="668"/>
      <c r="D183" s="670"/>
      <c r="E183" s="698"/>
      <c r="F183" s="670"/>
      <c r="G183" s="670"/>
      <c r="H183" s="227"/>
      <c r="I183" s="227"/>
      <c r="J183" s="227"/>
      <c r="K183" s="227"/>
      <c r="L183" s="227"/>
      <c r="M183" s="227"/>
      <c r="N183" s="993"/>
      <c r="O183" s="227"/>
    </row>
    <row r="184" spans="1:16" s="4" customFormat="1" ht="54" x14ac:dyDescent="0.2">
      <c r="A184" s="653"/>
      <c r="B184" s="227"/>
      <c r="C184" s="668" t="s">
        <v>1409</v>
      </c>
      <c r="D184" s="670"/>
      <c r="E184" s="669" t="s">
        <v>1663</v>
      </c>
      <c r="F184" s="670"/>
      <c r="G184" s="429"/>
      <c r="H184" s="227"/>
      <c r="I184" s="227"/>
      <c r="J184" s="227"/>
      <c r="K184" s="227"/>
      <c r="L184" s="227"/>
      <c r="M184" s="227"/>
      <c r="N184" s="1117"/>
      <c r="O184" s="284"/>
      <c r="P184" s="89" t="s">
        <v>131</v>
      </c>
    </row>
    <row r="185" spans="1:16" s="4" customFormat="1" ht="3.95" customHeight="1" x14ac:dyDescent="0.2">
      <c r="A185" s="653"/>
      <c r="B185" s="227"/>
      <c r="C185" s="668"/>
      <c r="D185" s="670"/>
      <c r="E185" s="389"/>
      <c r="F185" s="670"/>
      <c r="G185" s="670"/>
      <c r="H185" s="227"/>
      <c r="I185" s="227"/>
      <c r="J185" s="227"/>
      <c r="K185" s="227"/>
      <c r="L185" s="227"/>
      <c r="M185" s="227"/>
      <c r="N185" s="993"/>
      <c r="O185" s="227"/>
    </row>
    <row r="186" spans="1:16" s="4" customFormat="1" ht="3.95" customHeight="1" x14ac:dyDescent="0.2">
      <c r="A186" s="653"/>
      <c r="B186" s="227"/>
      <c r="C186" s="668"/>
      <c r="D186" s="670"/>
      <c r="E186" s="389"/>
      <c r="F186" s="670"/>
      <c r="G186" s="670"/>
      <c r="H186" s="227"/>
      <c r="I186" s="227"/>
      <c r="J186" s="227"/>
      <c r="K186" s="227"/>
      <c r="L186" s="227"/>
      <c r="M186" s="227"/>
      <c r="N186" s="993"/>
      <c r="O186" s="227"/>
    </row>
    <row r="187" spans="1:16" s="4" customFormat="1" ht="36" x14ac:dyDescent="0.2">
      <c r="A187" s="653"/>
      <c r="B187" s="227"/>
      <c r="C187" s="668" t="s">
        <v>1412</v>
      </c>
      <c r="D187" s="670"/>
      <c r="E187" s="669" t="s">
        <v>1841</v>
      </c>
      <c r="F187" s="670"/>
      <c r="G187" s="429"/>
      <c r="H187" s="227"/>
      <c r="I187" s="227"/>
      <c r="J187" s="227"/>
      <c r="K187" s="227"/>
      <c r="L187" s="227"/>
      <c r="M187" s="227"/>
      <c r="N187" s="1117"/>
      <c r="O187" s="284"/>
      <c r="P187" s="89" t="s">
        <v>131</v>
      </c>
    </row>
    <row r="188" spans="1:16" s="4" customFormat="1" ht="12.75" x14ac:dyDescent="0.2">
      <c r="A188" s="653"/>
      <c r="B188" s="227"/>
      <c r="C188" s="668"/>
      <c r="D188" s="670"/>
      <c r="E188" s="389"/>
      <c r="F188" s="670"/>
      <c r="G188" s="670"/>
      <c r="H188" s="227"/>
      <c r="I188" s="227"/>
      <c r="J188" s="227"/>
      <c r="K188" s="227"/>
      <c r="L188" s="227"/>
      <c r="M188" s="227"/>
      <c r="N188" s="993"/>
      <c r="O188" s="227"/>
    </row>
    <row r="189" spans="1:16" s="4" customFormat="1" ht="12.75" x14ac:dyDescent="0.2">
      <c r="A189" s="653"/>
      <c r="B189" s="227"/>
      <c r="C189" s="668"/>
      <c r="D189" s="670"/>
      <c r="E189" s="234" t="s">
        <v>1413</v>
      </c>
      <c r="F189" s="394"/>
      <c r="G189" s="685"/>
      <c r="H189" s="227"/>
      <c r="I189" s="227"/>
      <c r="J189" s="227"/>
      <c r="K189" s="227"/>
      <c r="L189" s="227"/>
      <c r="M189" s="227"/>
      <c r="N189" s="993"/>
      <c r="O189" s="227"/>
    </row>
    <row r="190" spans="1:16" s="4" customFormat="1" ht="12.75" x14ac:dyDescent="0.2">
      <c r="A190" s="653"/>
      <c r="B190" s="227"/>
      <c r="C190" s="668" t="s">
        <v>2316</v>
      </c>
      <c r="D190" s="670"/>
      <c r="E190" s="669" t="s">
        <v>260</v>
      </c>
      <c r="F190" s="670"/>
      <c r="G190" s="429"/>
      <c r="H190" s="227"/>
      <c r="I190" s="227"/>
      <c r="J190" s="227"/>
      <c r="K190" s="227"/>
      <c r="L190" s="227"/>
      <c r="M190" s="227"/>
      <c r="N190" s="1117"/>
      <c r="O190" s="284"/>
      <c r="P190" s="89"/>
    </row>
    <row r="191" spans="1:16" s="4" customFormat="1" ht="3.95" customHeight="1" x14ac:dyDescent="0.2">
      <c r="A191" s="653"/>
      <c r="B191" s="227"/>
      <c r="C191" s="668"/>
      <c r="D191" s="670"/>
      <c r="E191" s="698"/>
      <c r="F191" s="670"/>
      <c r="G191" s="670"/>
      <c r="H191" s="227"/>
      <c r="I191" s="227"/>
      <c r="J191" s="227"/>
      <c r="K191" s="227"/>
      <c r="L191" s="227"/>
      <c r="M191" s="227"/>
      <c r="N191" s="993"/>
      <c r="O191" s="227"/>
    </row>
    <row r="192" spans="1:16" s="4" customFormat="1" ht="3.95" customHeight="1" x14ac:dyDescent="0.2">
      <c r="A192" s="653"/>
      <c r="B192" s="227"/>
      <c r="C192" s="668"/>
      <c r="D192" s="670"/>
      <c r="E192" s="698"/>
      <c r="F192" s="670"/>
      <c r="G192" s="670"/>
      <c r="H192" s="227"/>
      <c r="I192" s="227"/>
      <c r="J192" s="227"/>
      <c r="K192" s="227"/>
      <c r="L192" s="227"/>
      <c r="M192" s="227"/>
      <c r="N192" s="993"/>
      <c r="O192" s="227"/>
    </row>
    <row r="193" spans="1:16" s="4" customFormat="1" ht="54" x14ac:dyDescent="0.2">
      <c r="A193" s="653"/>
      <c r="B193" s="227"/>
      <c r="C193" s="668" t="s">
        <v>1414</v>
      </c>
      <c r="D193" s="670"/>
      <c r="E193" s="669" t="s">
        <v>1191</v>
      </c>
      <c r="F193" s="670"/>
      <c r="G193" s="429"/>
      <c r="H193" s="227"/>
      <c r="I193" s="227"/>
      <c r="J193" s="227"/>
      <c r="K193" s="227"/>
      <c r="L193" s="227"/>
      <c r="M193" s="227"/>
      <c r="N193" s="1117"/>
      <c r="O193" s="284"/>
      <c r="P193" s="89" t="s">
        <v>131</v>
      </c>
    </row>
    <row r="194" spans="1:16" s="4" customFormat="1" ht="3.95" customHeight="1" x14ac:dyDescent="0.2">
      <c r="A194" s="653"/>
      <c r="B194" s="227"/>
      <c r="C194" s="668"/>
      <c r="D194" s="670"/>
      <c r="E194" s="389"/>
      <c r="F194" s="670"/>
      <c r="G194" s="670"/>
      <c r="H194" s="227"/>
      <c r="I194" s="227"/>
      <c r="J194" s="227"/>
      <c r="K194" s="227"/>
      <c r="L194" s="227"/>
      <c r="M194" s="227"/>
      <c r="N194" s="993"/>
      <c r="O194" s="227"/>
    </row>
    <row r="195" spans="1:16" s="4" customFormat="1" ht="3.95" customHeight="1" x14ac:dyDescent="0.2">
      <c r="A195" s="653"/>
      <c r="B195" s="227"/>
      <c r="C195" s="668"/>
      <c r="D195" s="670"/>
      <c r="E195" s="389"/>
      <c r="F195" s="670"/>
      <c r="G195" s="670"/>
      <c r="H195" s="227"/>
      <c r="I195" s="227"/>
      <c r="J195" s="227"/>
      <c r="K195" s="227"/>
      <c r="L195" s="227"/>
      <c r="M195" s="227"/>
      <c r="N195" s="993"/>
      <c r="O195" s="227"/>
    </row>
    <row r="196" spans="1:16" s="4" customFormat="1" ht="63" customHeight="1" x14ac:dyDescent="0.2">
      <c r="A196" s="653"/>
      <c r="B196" s="227"/>
      <c r="C196" s="668" t="s">
        <v>1112</v>
      </c>
      <c r="D196" s="670"/>
      <c r="E196" s="1041" t="s">
        <v>1581</v>
      </c>
      <c r="F196" s="670"/>
      <c r="G196" s="429"/>
      <c r="H196" s="227"/>
      <c r="I196" s="227"/>
      <c r="J196" s="227"/>
      <c r="K196" s="227"/>
      <c r="L196" s="227"/>
      <c r="M196" s="227"/>
      <c r="N196" s="1117"/>
      <c r="O196" s="284"/>
      <c r="P196" s="89" t="s">
        <v>131</v>
      </c>
    </row>
    <row r="197" spans="1:16" s="4" customFormat="1" ht="3.95" customHeight="1" x14ac:dyDescent="0.2">
      <c r="A197" s="653"/>
      <c r="B197" s="227"/>
      <c r="C197" s="668"/>
      <c r="D197" s="670"/>
      <c r="E197" s="389"/>
      <c r="F197" s="670"/>
      <c r="G197" s="670"/>
      <c r="H197" s="227"/>
      <c r="I197" s="227"/>
      <c r="J197" s="227"/>
      <c r="K197" s="227"/>
      <c r="L197" s="227"/>
      <c r="M197" s="227"/>
      <c r="N197" s="993"/>
      <c r="O197" s="227"/>
    </row>
    <row r="198" spans="1:16" s="4" customFormat="1" ht="3.95" customHeight="1" x14ac:dyDescent="0.2">
      <c r="A198" s="653"/>
      <c r="B198" s="227"/>
      <c r="C198" s="668"/>
      <c r="D198" s="670"/>
      <c r="E198" s="389"/>
      <c r="F198" s="670"/>
      <c r="G198" s="670"/>
      <c r="H198" s="227"/>
      <c r="I198" s="227"/>
      <c r="J198" s="227"/>
      <c r="K198" s="227"/>
      <c r="L198" s="227"/>
      <c r="M198" s="227"/>
      <c r="N198" s="993"/>
      <c r="O198" s="227"/>
    </row>
    <row r="199" spans="1:16" s="4" customFormat="1" ht="99" x14ac:dyDescent="0.2">
      <c r="A199" s="653"/>
      <c r="B199" s="227"/>
      <c r="C199" s="668" t="s">
        <v>1113</v>
      </c>
      <c r="D199" s="670"/>
      <c r="E199" s="1041" t="s">
        <v>1582</v>
      </c>
      <c r="F199" s="670"/>
      <c r="G199" s="429"/>
      <c r="H199" s="227"/>
      <c r="I199" s="227"/>
      <c r="J199" s="227"/>
      <c r="K199" s="227"/>
      <c r="L199" s="227"/>
      <c r="M199" s="227"/>
      <c r="N199" s="1117"/>
      <c r="O199" s="284"/>
      <c r="P199" s="89" t="s">
        <v>131</v>
      </c>
    </row>
    <row r="200" spans="1:16" s="4" customFormat="1" ht="3.95" customHeight="1" x14ac:dyDescent="0.2">
      <c r="A200" s="653"/>
      <c r="B200" s="227"/>
      <c r="C200" s="668"/>
      <c r="D200" s="670"/>
      <c r="E200" s="389"/>
      <c r="F200" s="670"/>
      <c r="G200" s="670"/>
      <c r="H200" s="227"/>
      <c r="I200" s="227"/>
      <c r="J200" s="227"/>
      <c r="K200" s="227"/>
      <c r="L200" s="227"/>
      <c r="M200" s="227"/>
      <c r="N200" s="993"/>
      <c r="O200" s="227"/>
    </row>
    <row r="201" spans="1:16" s="4" customFormat="1" ht="3.95" customHeight="1" x14ac:dyDescent="0.2">
      <c r="A201" s="653"/>
      <c r="B201" s="227"/>
      <c r="C201" s="668"/>
      <c r="D201" s="670"/>
      <c r="E201" s="389"/>
      <c r="F201" s="670"/>
      <c r="G201" s="670"/>
      <c r="H201" s="227"/>
      <c r="I201" s="227"/>
      <c r="J201" s="227"/>
      <c r="K201" s="227"/>
      <c r="L201" s="227"/>
      <c r="M201" s="227"/>
      <c r="N201" s="993"/>
      <c r="O201" s="227"/>
    </row>
    <row r="202" spans="1:16" s="4" customFormat="1" ht="36" x14ac:dyDescent="0.2">
      <c r="A202" s="653"/>
      <c r="B202" s="227"/>
      <c r="C202" s="668" t="s">
        <v>773</v>
      </c>
      <c r="D202" s="670"/>
      <c r="E202" s="669" t="s">
        <v>1842</v>
      </c>
      <c r="F202" s="670"/>
      <c r="G202" s="429"/>
      <c r="H202" s="227"/>
      <c r="I202" s="227"/>
      <c r="J202" s="227"/>
      <c r="K202" s="227"/>
      <c r="L202" s="227"/>
      <c r="M202" s="227"/>
      <c r="N202" s="1117"/>
      <c r="O202" s="284"/>
      <c r="P202" s="89" t="s">
        <v>131</v>
      </c>
    </row>
    <row r="203" spans="1:16" s="4" customFormat="1" ht="3.95" customHeight="1" x14ac:dyDescent="0.2">
      <c r="A203" s="653"/>
      <c r="B203" s="227"/>
      <c r="C203" s="668"/>
      <c r="D203" s="670"/>
      <c r="E203" s="389"/>
      <c r="F203" s="670"/>
      <c r="G203" s="670"/>
      <c r="H203" s="227"/>
      <c r="I203" s="227"/>
      <c r="J203" s="227"/>
      <c r="K203" s="227"/>
      <c r="L203" s="227"/>
      <c r="M203" s="227"/>
      <c r="N203" s="993"/>
      <c r="O203" s="227"/>
    </row>
    <row r="204" spans="1:16" s="4" customFormat="1" ht="3.95" customHeight="1" x14ac:dyDescent="0.2">
      <c r="A204" s="653"/>
      <c r="B204" s="227"/>
      <c r="C204" s="668"/>
      <c r="D204" s="670"/>
      <c r="E204" s="389"/>
      <c r="F204" s="670"/>
      <c r="G204" s="670"/>
      <c r="H204" s="227"/>
      <c r="I204" s="227"/>
      <c r="J204" s="227"/>
      <c r="K204" s="227"/>
      <c r="L204" s="227"/>
      <c r="M204" s="227"/>
      <c r="N204" s="993"/>
      <c r="O204" s="227"/>
    </row>
    <row r="205" spans="1:16" s="4" customFormat="1" ht="45" x14ac:dyDescent="0.2">
      <c r="A205" s="653"/>
      <c r="B205" s="227"/>
      <c r="C205" s="668" t="s">
        <v>966</v>
      </c>
      <c r="D205" s="670"/>
      <c r="E205" s="669" t="s">
        <v>1082</v>
      </c>
      <c r="F205" s="670"/>
      <c r="G205" s="429"/>
      <c r="H205" s="227"/>
      <c r="I205" s="227"/>
      <c r="J205" s="227"/>
      <c r="K205" s="227"/>
      <c r="L205" s="227"/>
      <c r="M205" s="227"/>
      <c r="N205" s="1117"/>
      <c r="O205" s="284"/>
      <c r="P205" s="89" t="s">
        <v>131</v>
      </c>
    </row>
    <row r="206" spans="1:16" s="4" customFormat="1" ht="12.75" x14ac:dyDescent="0.2">
      <c r="A206" s="653"/>
      <c r="B206" s="227"/>
      <c r="C206" s="668"/>
      <c r="D206" s="670"/>
      <c r="E206" s="389"/>
      <c r="F206" s="670"/>
      <c r="G206" s="670"/>
      <c r="H206" s="227"/>
      <c r="I206" s="227"/>
      <c r="J206" s="227"/>
      <c r="K206" s="227"/>
      <c r="L206" s="227"/>
      <c r="M206" s="227"/>
      <c r="N206" s="993"/>
      <c r="O206" s="227"/>
    </row>
    <row r="207" spans="1:16" s="907" customFormat="1" ht="12.75" x14ac:dyDescent="0.2">
      <c r="A207" s="905"/>
      <c r="B207" s="883"/>
      <c r="C207" s="1038"/>
      <c r="D207" s="1039"/>
      <c r="E207" s="1045" t="s">
        <v>389</v>
      </c>
      <c r="F207" s="911"/>
      <c r="G207" s="912"/>
      <c r="H207" s="883"/>
      <c r="I207" s="883"/>
      <c r="J207" s="883"/>
      <c r="K207" s="883"/>
      <c r="L207" s="883"/>
      <c r="M207" s="883"/>
      <c r="N207" s="993"/>
      <c r="O207" s="883"/>
    </row>
    <row r="208" spans="1:16" s="907" customFormat="1" ht="12.75" x14ac:dyDescent="0.2">
      <c r="A208" s="905"/>
      <c r="B208" s="883"/>
      <c r="C208" s="1038" t="s">
        <v>2117</v>
      </c>
      <c r="D208" s="1039"/>
      <c r="E208" s="1045" t="s">
        <v>260</v>
      </c>
      <c r="F208" s="906"/>
      <c r="G208" s="908"/>
      <c r="H208" s="883"/>
      <c r="I208" s="883"/>
      <c r="J208" s="883"/>
      <c r="K208" s="883"/>
      <c r="L208" s="883"/>
      <c r="M208" s="883"/>
      <c r="N208" s="1117"/>
      <c r="O208" s="909"/>
      <c r="P208" s="910"/>
    </row>
    <row r="209" spans="1:16" s="907" customFormat="1" ht="3.75" customHeight="1" x14ac:dyDescent="0.2">
      <c r="A209" s="905"/>
      <c r="B209" s="883"/>
      <c r="C209" s="1038"/>
      <c r="D209" s="1039"/>
      <c r="E209" s="1045"/>
      <c r="F209" s="906"/>
      <c r="G209" s="906"/>
      <c r="H209" s="883"/>
      <c r="I209" s="883"/>
      <c r="J209" s="883"/>
      <c r="K209" s="883"/>
      <c r="L209" s="883"/>
      <c r="M209" s="883"/>
      <c r="N209" s="993"/>
      <c r="O209" s="883"/>
    </row>
    <row r="210" spans="1:16" s="907" customFormat="1" ht="0.75" customHeight="1" x14ac:dyDescent="0.2">
      <c r="A210" s="905"/>
      <c r="B210" s="883"/>
      <c r="C210" s="1038"/>
      <c r="D210" s="1039"/>
      <c r="E210" s="1045"/>
      <c r="F210" s="906"/>
      <c r="G210" s="906"/>
      <c r="H210" s="883"/>
      <c r="I210" s="883"/>
      <c r="J210" s="883"/>
      <c r="K210" s="883"/>
      <c r="L210" s="883"/>
      <c r="M210" s="883"/>
      <c r="N210" s="993"/>
      <c r="O210" s="883"/>
    </row>
    <row r="211" spans="1:16" s="907" customFormat="1" ht="12.75" hidden="1" x14ac:dyDescent="0.2">
      <c r="A211" s="905"/>
      <c r="B211" s="883"/>
      <c r="C211" s="1038"/>
      <c r="D211" s="1039"/>
      <c r="E211" s="1046"/>
      <c r="F211" s="906"/>
      <c r="G211" s="908"/>
      <c r="H211" s="883"/>
      <c r="I211" s="883"/>
      <c r="J211" s="883"/>
      <c r="K211" s="883"/>
      <c r="L211" s="883"/>
      <c r="M211" s="883"/>
      <c r="N211" s="1046"/>
      <c r="O211" s="909"/>
      <c r="P211" s="910"/>
    </row>
    <row r="212" spans="1:16" s="907" customFormat="1" ht="3.95" customHeight="1" x14ac:dyDescent="0.2">
      <c r="A212" s="905"/>
      <c r="B212" s="883"/>
      <c r="C212" s="1038"/>
      <c r="D212" s="1039"/>
      <c r="E212" s="1047"/>
      <c r="F212" s="906"/>
      <c r="G212" s="906"/>
      <c r="H212" s="883"/>
      <c r="I212" s="883"/>
      <c r="J212" s="883"/>
      <c r="K212" s="883"/>
      <c r="L212" s="883"/>
      <c r="M212" s="883"/>
      <c r="N212" s="993"/>
      <c r="O212" s="883"/>
    </row>
    <row r="213" spans="1:16" s="907" customFormat="1" ht="3.95" customHeight="1" x14ac:dyDescent="0.2">
      <c r="A213" s="905"/>
      <c r="B213" s="883"/>
      <c r="C213" s="1038"/>
      <c r="D213" s="1039"/>
      <c r="E213" s="1047"/>
      <c r="F213" s="906"/>
      <c r="G213" s="906"/>
      <c r="H213" s="883"/>
      <c r="I213" s="883"/>
      <c r="J213" s="883"/>
      <c r="K213" s="883"/>
      <c r="L213" s="883"/>
      <c r="M213" s="883"/>
      <c r="N213" s="993"/>
      <c r="O213" s="883"/>
    </row>
    <row r="214" spans="1:16" s="907" customFormat="1" ht="38.25" customHeight="1" x14ac:dyDescent="0.2">
      <c r="A214" s="905"/>
      <c r="B214" s="883"/>
      <c r="C214" s="1038" t="s">
        <v>2116</v>
      </c>
      <c r="D214" s="1039"/>
      <c r="E214" s="1046" t="s">
        <v>2605</v>
      </c>
      <c r="F214" s="906"/>
      <c r="G214" s="908"/>
      <c r="H214" s="883"/>
      <c r="I214" s="883"/>
      <c r="J214" s="883"/>
      <c r="K214" s="883"/>
      <c r="L214" s="883"/>
      <c r="M214" s="883"/>
      <c r="N214" s="1117"/>
      <c r="O214" s="909"/>
      <c r="P214" s="910" t="s">
        <v>131</v>
      </c>
    </row>
    <row r="215" spans="1:16" s="907" customFormat="1" ht="6" customHeight="1" x14ac:dyDescent="0.2">
      <c r="A215" s="905"/>
      <c r="B215" s="883"/>
      <c r="C215" s="1038"/>
      <c r="D215" s="1039"/>
      <c r="E215" s="1046"/>
      <c r="F215" s="906"/>
      <c r="G215" s="908"/>
      <c r="H215" s="883"/>
      <c r="I215" s="883"/>
      <c r="J215" s="883"/>
      <c r="K215" s="883"/>
      <c r="L215" s="883"/>
      <c r="M215" s="883"/>
      <c r="N215" s="1046"/>
      <c r="O215" s="909"/>
      <c r="P215" s="910"/>
    </row>
    <row r="216" spans="1:16" s="907" customFormat="1" ht="3.75" customHeight="1" x14ac:dyDescent="0.2">
      <c r="A216" s="905"/>
      <c r="B216" s="883"/>
      <c r="C216" s="1038"/>
      <c r="D216" s="1039"/>
      <c r="E216" s="1046"/>
      <c r="F216" s="906"/>
      <c r="G216" s="908"/>
      <c r="H216" s="883"/>
      <c r="I216" s="883"/>
      <c r="J216" s="883"/>
      <c r="K216" s="883"/>
      <c r="L216" s="883"/>
      <c r="M216" s="883"/>
      <c r="N216" s="1046"/>
      <c r="O216" s="909"/>
      <c r="P216" s="910"/>
    </row>
    <row r="217" spans="1:16" s="907" customFormat="1" ht="0.75" customHeight="1" x14ac:dyDescent="0.2">
      <c r="A217" s="905"/>
      <c r="B217" s="883"/>
      <c r="C217" s="1043"/>
      <c r="D217" s="1039"/>
      <c r="E217" s="1046"/>
      <c r="F217" s="906"/>
      <c r="G217" s="908"/>
      <c r="H217" s="883"/>
      <c r="I217" s="883"/>
      <c r="J217" s="883"/>
      <c r="K217" s="883"/>
      <c r="L217" s="883"/>
      <c r="M217" s="883"/>
      <c r="N217" s="1046"/>
      <c r="O217" s="909"/>
      <c r="P217" s="910"/>
    </row>
    <row r="218" spans="1:16" s="907" customFormat="1" ht="27" customHeight="1" x14ac:dyDescent="0.2">
      <c r="A218" s="905"/>
      <c r="B218" s="883"/>
      <c r="C218" s="1038" t="s">
        <v>1794</v>
      </c>
      <c r="D218" s="1039"/>
      <c r="E218" s="1046" t="s">
        <v>2304</v>
      </c>
      <c r="F218" s="1039"/>
      <c r="G218" s="1118"/>
      <c r="H218" s="993"/>
      <c r="I218" s="993"/>
      <c r="J218" s="993"/>
      <c r="K218" s="993"/>
      <c r="L218" s="993"/>
      <c r="M218" s="993"/>
      <c r="N218" s="1117"/>
      <c r="O218" s="909"/>
      <c r="P218" s="910"/>
    </row>
    <row r="219" spans="1:16" s="907" customFormat="1" ht="6" customHeight="1" x14ac:dyDescent="0.2">
      <c r="A219" s="905"/>
      <c r="B219" s="883"/>
      <c r="C219" s="1043"/>
      <c r="D219" s="1039"/>
      <c r="E219" s="1046"/>
      <c r="F219" s="906"/>
      <c r="G219" s="908"/>
      <c r="H219" s="883"/>
      <c r="I219" s="883"/>
      <c r="J219" s="883"/>
      <c r="K219" s="883"/>
      <c r="L219" s="883"/>
      <c r="M219" s="883"/>
      <c r="N219" s="1046"/>
      <c r="O219" s="909"/>
      <c r="P219" s="910"/>
    </row>
    <row r="220" spans="1:16" s="907" customFormat="1" ht="0.75" hidden="1" customHeight="1" x14ac:dyDescent="0.2">
      <c r="A220" s="905"/>
      <c r="B220" s="883"/>
      <c r="C220" s="1043"/>
      <c r="D220" s="1039"/>
      <c r="E220" s="1046"/>
      <c r="F220" s="906"/>
      <c r="G220" s="908"/>
      <c r="H220" s="883"/>
      <c r="I220" s="883"/>
      <c r="J220" s="883"/>
      <c r="K220" s="883"/>
      <c r="L220" s="883"/>
      <c r="M220" s="883"/>
      <c r="N220" s="1046"/>
      <c r="O220" s="909"/>
      <c r="P220" s="910"/>
    </row>
    <row r="221" spans="1:16" s="907" customFormat="1" ht="0.75" hidden="1" customHeight="1" x14ac:dyDescent="0.2">
      <c r="A221" s="905"/>
      <c r="B221" s="883"/>
      <c r="C221" s="1038"/>
      <c r="D221" s="1039"/>
      <c r="E221" s="1047"/>
      <c r="F221" s="906"/>
      <c r="G221" s="906"/>
      <c r="H221" s="883"/>
      <c r="I221" s="883"/>
      <c r="J221" s="883"/>
      <c r="K221" s="883"/>
      <c r="L221" s="883"/>
      <c r="M221" s="883"/>
      <c r="N221" s="993"/>
      <c r="O221" s="883"/>
    </row>
    <row r="222" spans="1:16" s="907" customFormat="1" ht="3.95" customHeight="1" x14ac:dyDescent="0.2">
      <c r="A222" s="905"/>
      <c r="B222" s="883"/>
      <c r="C222" s="1038"/>
      <c r="D222" s="1039"/>
      <c r="E222" s="1047"/>
      <c r="F222" s="906"/>
      <c r="G222" s="906"/>
      <c r="H222" s="883"/>
      <c r="I222" s="883"/>
      <c r="J222" s="883"/>
      <c r="K222" s="883"/>
      <c r="L222" s="883"/>
      <c r="M222" s="883"/>
      <c r="N222" s="993"/>
      <c r="O222" s="883"/>
    </row>
    <row r="223" spans="1:16" s="907" customFormat="1" ht="36" x14ac:dyDescent="0.2">
      <c r="A223" s="905"/>
      <c r="B223" s="883"/>
      <c r="C223" s="1038" t="s">
        <v>2813</v>
      </c>
      <c r="D223" s="1039"/>
      <c r="E223" s="1046" t="s">
        <v>2283</v>
      </c>
      <c r="F223" s="906"/>
      <c r="G223" s="908"/>
      <c r="H223" s="883"/>
      <c r="I223" s="883"/>
      <c r="J223" s="883"/>
      <c r="K223" s="883"/>
      <c r="L223" s="883"/>
      <c r="M223" s="883"/>
      <c r="N223" s="1117"/>
      <c r="O223" s="909"/>
      <c r="P223" s="910" t="s">
        <v>131</v>
      </c>
    </row>
    <row r="224" spans="1:16" s="907" customFormat="1" ht="7.5" customHeight="1" x14ac:dyDescent="0.2">
      <c r="A224" s="905"/>
      <c r="B224" s="883"/>
      <c r="C224" s="1038"/>
      <c r="D224" s="1039"/>
      <c r="E224" s="1047"/>
      <c r="F224" s="906"/>
      <c r="G224" s="906"/>
      <c r="H224" s="883"/>
      <c r="I224" s="883"/>
      <c r="J224" s="883"/>
      <c r="K224" s="883"/>
      <c r="L224" s="883"/>
      <c r="M224" s="883"/>
      <c r="N224" s="993"/>
      <c r="O224" s="883"/>
    </row>
    <row r="225" spans="1:16" s="907" customFormat="1" ht="3.95" customHeight="1" x14ac:dyDescent="0.2">
      <c r="A225" s="905"/>
      <c r="B225" s="883"/>
      <c r="C225" s="1038"/>
      <c r="D225" s="1039"/>
      <c r="E225" s="1047"/>
      <c r="F225" s="906"/>
      <c r="G225" s="906"/>
      <c r="H225" s="883"/>
      <c r="I225" s="883"/>
      <c r="J225" s="883"/>
      <c r="K225" s="883"/>
      <c r="L225" s="883"/>
      <c r="M225" s="883"/>
      <c r="N225" s="993"/>
      <c r="O225" s="883"/>
    </row>
    <row r="226" spans="1:16" s="907" customFormat="1" ht="36" customHeight="1" x14ac:dyDescent="0.2">
      <c r="A226" s="905"/>
      <c r="B226" s="883"/>
      <c r="C226" s="1038" t="s">
        <v>1796</v>
      </c>
      <c r="D226" s="1039"/>
      <c r="E226" s="1046" t="s">
        <v>2305</v>
      </c>
      <c r="F226" s="1039"/>
      <c r="G226" s="1118"/>
      <c r="H226" s="993"/>
      <c r="I226" s="993"/>
      <c r="J226" s="993"/>
      <c r="K226" s="993"/>
      <c r="L226" s="993"/>
      <c r="M226" s="993"/>
      <c r="N226" s="1117"/>
      <c r="O226" s="909"/>
      <c r="P226" s="910" t="s">
        <v>131</v>
      </c>
    </row>
    <row r="227" spans="1:16" s="907" customFormat="1" ht="7.5" customHeight="1" x14ac:dyDescent="0.2">
      <c r="A227" s="905"/>
      <c r="B227" s="883"/>
      <c r="C227" s="1038"/>
      <c r="D227" s="1039"/>
      <c r="E227" s="1046"/>
      <c r="F227" s="906"/>
      <c r="G227" s="908"/>
      <c r="H227" s="883"/>
      <c r="I227" s="883"/>
      <c r="J227" s="883"/>
      <c r="K227" s="883"/>
      <c r="L227" s="883"/>
      <c r="M227" s="883"/>
      <c r="N227" s="1046"/>
      <c r="O227" s="909"/>
      <c r="P227" s="910"/>
    </row>
    <row r="228" spans="1:16" s="907" customFormat="1" ht="1.5" hidden="1" customHeight="1" x14ac:dyDescent="0.2">
      <c r="A228" s="905"/>
      <c r="B228" s="883"/>
      <c r="C228" s="1038"/>
      <c r="D228" s="1039"/>
      <c r="E228" s="1038"/>
      <c r="F228" s="906"/>
      <c r="G228" s="908"/>
      <c r="H228" s="883"/>
      <c r="I228" s="883"/>
      <c r="J228" s="883"/>
      <c r="K228" s="883"/>
      <c r="L228" s="883"/>
      <c r="M228" s="883"/>
      <c r="N228" s="1046"/>
      <c r="O228" s="909"/>
      <c r="P228" s="910"/>
    </row>
    <row r="229" spans="1:16" s="907" customFormat="1" ht="8.25" customHeight="1" x14ac:dyDescent="0.2">
      <c r="A229" s="905"/>
      <c r="B229" s="883"/>
      <c r="C229" s="1038"/>
      <c r="D229" s="1039"/>
      <c r="E229" s="1046"/>
      <c r="F229" s="906"/>
      <c r="G229" s="908"/>
      <c r="H229" s="883"/>
      <c r="I229" s="883"/>
      <c r="J229" s="883"/>
      <c r="K229" s="883"/>
      <c r="L229" s="883"/>
      <c r="M229" s="883"/>
      <c r="N229" s="1046"/>
      <c r="O229" s="909"/>
      <c r="P229" s="910"/>
    </row>
    <row r="230" spans="1:16" s="907" customFormat="1" ht="74.25" customHeight="1" x14ac:dyDescent="0.2">
      <c r="A230" s="905"/>
      <c r="B230" s="883"/>
      <c r="C230" s="1038" t="s">
        <v>1798</v>
      </c>
      <c r="D230" s="1039"/>
      <c r="E230" s="1046" t="s">
        <v>2306</v>
      </c>
      <c r="F230" s="1039"/>
      <c r="G230" s="1118"/>
      <c r="H230" s="993"/>
      <c r="I230" s="993"/>
      <c r="J230" s="993"/>
      <c r="K230" s="993"/>
      <c r="L230" s="993"/>
      <c r="M230" s="993"/>
      <c r="N230" s="1117"/>
      <c r="O230" s="909"/>
      <c r="P230" s="910"/>
    </row>
    <row r="231" spans="1:16" s="907" customFormat="1" ht="26.25" customHeight="1" x14ac:dyDescent="0.2">
      <c r="A231" s="905"/>
      <c r="B231" s="883"/>
      <c r="C231" s="1043"/>
      <c r="D231" s="1044"/>
      <c r="E231" s="1040" t="s">
        <v>931</v>
      </c>
      <c r="F231" s="906"/>
      <c r="G231" s="908"/>
      <c r="H231" s="883"/>
      <c r="I231" s="883"/>
      <c r="J231" s="883"/>
      <c r="K231" s="883"/>
      <c r="L231" s="883"/>
      <c r="M231" s="883"/>
      <c r="N231" s="1164"/>
      <c r="O231" s="909"/>
      <c r="P231" s="910"/>
    </row>
    <row r="232" spans="1:16" s="907" customFormat="1" ht="6" hidden="1" customHeight="1" x14ac:dyDescent="0.2">
      <c r="A232" s="905"/>
      <c r="B232" s="883"/>
      <c r="C232" s="1043"/>
      <c r="D232" s="1044"/>
      <c r="E232" s="1164"/>
      <c r="F232" s="906"/>
      <c r="G232" s="908"/>
      <c r="H232" s="883"/>
      <c r="I232" s="883"/>
      <c r="J232" s="883"/>
      <c r="K232" s="883"/>
      <c r="L232" s="883"/>
      <c r="M232" s="883"/>
      <c r="N232" s="1164"/>
      <c r="O232" s="909"/>
      <c r="P232" s="910"/>
    </row>
    <row r="233" spans="1:16" s="907" customFormat="1" ht="27" customHeight="1" x14ac:dyDescent="0.2">
      <c r="A233" s="905"/>
      <c r="B233" s="883"/>
      <c r="C233" s="1038" t="s">
        <v>1793</v>
      </c>
      <c r="D233" s="1039"/>
      <c r="E233" s="1046" t="s">
        <v>2307</v>
      </c>
      <c r="F233" s="1039"/>
      <c r="G233" s="1118"/>
      <c r="H233" s="993"/>
      <c r="I233" s="993"/>
      <c r="J233" s="993"/>
      <c r="K233" s="993"/>
      <c r="L233" s="993"/>
      <c r="M233" s="993"/>
      <c r="N233" s="1117"/>
      <c r="O233" s="909"/>
      <c r="P233" s="910"/>
    </row>
    <row r="234" spans="1:16" s="907" customFormat="1" ht="13.5" customHeight="1" x14ac:dyDescent="0.2">
      <c r="A234" s="905"/>
      <c r="B234" s="883"/>
      <c r="C234" s="1043"/>
      <c r="D234" s="1044"/>
      <c r="E234" s="1164"/>
      <c r="F234" s="906"/>
      <c r="G234" s="908"/>
      <c r="H234" s="883"/>
      <c r="I234" s="883"/>
      <c r="J234" s="883"/>
      <c r="K234" s="883"/>
      <c r="L234" s="883"/>
      <c r="M234" s="883"/>
      <c r="N234" s="1164"/>
      <c r="O234" s="909"/>
      <c r="P234" s="910"/>
    </row>
    <row r="235" spans="1:16" s="907" customFormat="1" ht="29.25" customHeight="1" x14ac:dyDescent="0.2">
      <c r="A235" s="905"/>
      <c r="B235" s="883"/>
      <c r="C235" s="1038" t="s">
        <v>1795</v>
      </c>
      <c r="D235" s="1039"/>
      <c r="E235" s="1046" t="s">
        <v>2308</v>
      </c>
      <c r="F235" s="1039"/>
      <c r="G235" s="1118"/>
      <c r="H235" s="993"/>
      <c r="I235" s="993"/>
      <c r="J235" s="993"/>
      <c r="K235" s="993"/>
      <c r="L235" s="993"/>
      <c r="M235" s="993"/>
      <c r="N235" s="1117"/>
      <c r="O235" s="909"/>
      <c r="P235" s="910"/>
    </row>
    <row r="236" spans="1:16" s="907" customFormat="1" ht="12.75" customHeight="1" x14ac:dyDescent="0.2">
      <c r="A236" s="905"/>
      <c r="B236" s="883"/>
      <c r="C236" s="1043"/>
      <c r="D236" s="1044"/>
      <c r="E236" s="1164"/>
      <c r="F236" s="906"/>
      <c r="G236" s="908"/>
      <c r="H236" s="883"/>
      <c r="I236" s="883"/>
      <c r="J236" s="883"/>
      <c r="K236" s="883"/>
      <c r="L236" s="883"/>
      <c r="M236" s="883"/>
      <c r="N236" s="1164"/>
      <c r="O236" s="909"/>
      <c r="P236" s="910"/>
    </row>
    <row r="237" spans="1:16" s="907" customFormat="1" ht="40.5" customHeight="1" x14ac:dyDescent="0.2">
      <c r="A237" s="905"/>
      <c r="B237" s="883"/>
      <c r="C237" s="1038" t="s">
        <v>1799</v>
      </c>
      <c r="D237" s="1039"/>
      <c r="E237" s="1046" t="s">
        <v>2309</v>
      </c>
      <c r="F237" s="1039"/>
      <c r="G237" s="1118"/>
      <c r="H237" s="993"/>
      <c r="I237" s="993"/>
      <c r="J237" s="993"/>
      <c r="K237" s="993"/>
      <c r="L237" s="993"/>
      <c r="M237" s="993"/>
      <c r="N237" s="1117"/>
      <c r="O237" s="909"/>
      <c r="P237" s="910"/>
    </row>
    <row r="238" spans="1:16" s="907" customFormat="1" ht="11.25" customHeight="1" x14ac:dyDescent="0.2">
      <c r="A238" s="905"/>
      <c r="B238" s="883"/>
      <c r="C238" s="1038"/>
      <c r="D238" s="1039"/>
      <c r="E238" s="1046"/>
      <c r="F238" s="906"/>
      <c r="G238" s="908"/>
      <c r="H238" s="883"/>
      <c r="I238" s="883"/>
      <c r="J238" s="883"/>
      <c r="K238" s="883"/>
      <c r="L238" s="883"/>
      <c r="M238" s="883"/>
      <c r="N238" s="1046"/>
      <c r="O238" s="909"/>
      <c r="P238" s="910"/>
    </row>
    <row r="239" spans="1:16" s="907" customFormat="1" ht="57.75" customHeight="1" x14ac:dyDescent="0.2">
      <c r="A239" s="905"/>
      <c r="B239" s="883"/>
      <c r="C239" s="1038" t="s">
        <v>1797</v>
      </c>
      <c r="D239" s="1039"/>
      <c r="E239" s="1046" t="s">
        <v>2622</v>
      </c>
      <c r="F239" s="1039"/>
      <c r="G239" s="1118"/>
      <c r="H239" s="993"/>
      <c r="I239" s="993"/>
      <c r="J239" s="993"/>
      <c r="K239" s="993"/>
      <c r="L239" s="993"/>
      <c r="M239" s="993"/>
      <c r="N239" s="1117"/>
      <c r="O239" s="909"/>
      <c r="P239" s="910"/>
    </row>
    <row r="240" spans="1:16" s="907" customFormat="1" ht="8.25" customHeight="1" x14ac:dyDescent="0.2">
      <c r="A240" s="905"/>
      <c r="B240" s="883"/>
      <c r="C240" s="1038"/>
      <c r="D240" s="1039"/>
      <c r="E240" s="1047"/>
      <c r="F240" s="906"/>
      <c r="G240" s="906"/>
      <c r="H240" s="883"/>
      <c r="I240" s="883"/>
      <c r="J240" s="883"/>
      <c r="K240" s="883"/>
      <c r="L240" s="883"/>
      <c r="M240" s="883"/>
      <c r="N240" s="993"/>
      <c r="O240" s="883"/>
    </row>
    <row r="241" spans="1:16" s="907" customFormat="1" ht="12.75" x14ac:dyDescent="0.2">
      <c r="A241" s="905"/>
      <c r="B241" s="883"/>
      <c r="C241" s="1038"/>
      <c r="D241" s="1039"/>
      <c r="E241" s="1045" t="s">
        <v>2810</v>
      </c>
      <c r="F241" s="911"/>
      <c r="G241" s="912"/>
      <c r="H241" s="883"/>
      <c r="I241" s="883"/>
      <c r="J241" s="883"/>
      <c r="K241" s="883"/>
      <c r="L241" s="883"/>
      <c r="M241" s="883"/>
      <c r="N241" s="993"/>
      <c r="O241" s="883"/>
    </row>
    <row r="242" spans="1:16" s="907" customFormat="1" ht="12.75" x14ac:dyDescent="0.2">
      <c r="A242" s="905"/>
      <c r="B242" s="883"/>
      <c r="C242" s="1038" t="s">
        <v>2110</v>
      </c>
      <c r="D242" s="1039"/>
      <c r="E242" s="1045" t="s">
        <v>260</v>
      </c>
      <c r="F242" s="906"/>
      <c r="G242" s="908"/>
      <c r="H242" s="883"/>
      <c r="I242" s="883"/>
      <c r="J242" s="883"/>
      <c r="K242" s="883"/>
      <c r="L242" s="883"/>
      <c r="M242" s="883"/>
      <c r="N242" s="1117"/>
      <c r="O242" s="909"/>
      <c r="P242" s="910"/>
    </row>
    <row r="243" spans="1:16" s="907" customFormat="1" ht="3.95" customHeight="1" x14ac:dyDescent="0.2">
      <c r="A243" s="905"/>
      <c r="B243" s="883"/>
      <c r="C243" s="1038"/>
      <c r="D243" s="1039"/>
      <c r="E243" s="1047"/>
      <c r="F243" s="906"/>
      <c r="G243" s="906"/>
      <c r="H243" s="883"/>
      <c r="I243" s="883"/>
      <c r="J243" s="883"/>
      <c r="K243" s="883"/>
      <c r="L243" s="883"/>
      <c r="M243" s="883"/>
      <c r="N243" s="993"/>
      <c r="O243" s="883"/>
    </row>
    <row r="244" spans="1:16" s="907" customFormat="1" ht="3.95" customHeight="1" x14ac:dyDescent="0.2">
      <c r="A244" s="905"/>
      <c r="B244" s="883"/>
      <c r="C244" s="1038"/>
      <c r="D244" s="1039"/>
      <c r="E244" s="1047"/>
      <c r="F244" s="906"/>
      <c r="G244" s="906"/>
      <c r="H244" s="883"/>
      <c r="I244" s="883"/>
      <c r="J244" s="883"/>
      <c r="K244" s="883"/>
      <c r="L244" s="883"/>
      <c r="M244" s="883"/>
      <c r="N244" s="993"/>
      <c r="O244" s="883"/>
    </row>
    <row r="245" spans="1:16" s="907" customFormat="1" ht="27" x14ac:dyDescent="0.2">
      <c r="A245" s="905"/>
      <c r="B245" s="883"/>
      <c r="C245" s="1038" t="s">
        <v>2111</v>
      </c>
      <c r="D245" s="1039"/>
      <c r="E245" s="1046" t="s">
        <v>2284</v>
      </c>
      <c r="F245" s="906"/>
      <c r="G245" s="908"/>
      <c r="H245" s="883"/>
      <c r="I245" s="883"/>
      <c r="J245" s="883"/>
      <c r="K245" s="883"/>
      <c r="L245" s="883"/>
      <c r="M245" s="883"/>
      <c r="N245" s="1117"/>
      <c r="O245" s="909"/>
      <c r="P245" s="910" t="s">
        <v>131</v>
      </c>
    </row>
    <row r="246" spans="1:16" s="907" customFormat="1" ht="3.95" customHeight="1" x14ac:dyDescent="0.2">
      <c r="A246" s="905"/>
      <c r="B246" s="883"/>
      <c r="C246" s="1038"/>
      <c r="D246" s="1039"/>
      <c r="E246" s="1047"/>
      <c r="F246" s="906"/>
      <c r="G246" s="906"/>
      <c r="H246" s="883"/>
      <c r="I246" s="883"/>
      <c r="J246" s="883"/>
      <c r="K246" s="883"/>
      <c r="L246" s="883"/>
      <c r="M246" s="883"/>
      <c r="N246" s="993"/>
      <c r="O246" s="883"/>
    </row>
    <row r="247" spans="1:16" s="907" customFormat="1" ht="3.95" customHeight="1" x14ac:dyDescent="0.2">
      <c r="A247" s="905"/>
      <c r="B247" s="883"/>
      <c r="C247" s="1038"/>
      <c r="D247" s="1039"/>
      <c r="E247" s="1047"/>
      <c r="F247" s="906"/>
      <c r="G247" s="906"/>
      <c r="H247" s="883"/>
      <c r="I247" s="883"/>
      <c r="J247" s="883"/>
      <c r="K247" s="883"/>
      <c r="L247" s="883"/>
      <c r="M247" s="883"/>
      <c r="N247" s="993"/>
      <c r="O247" s="883"/>
    </row>
    <row r="248" spans="1:16" s="907" customFormat="1" ht="27" x14ac:dyDescent="0.2">
      <c r="A248" s="905"/>
      <c r="B248" s="883"/>
      <c r="C248" s="1038" t="s">
        <v>2112</v>
      </c>
      <c r="D248" s="1039"/>
      <c r="E248" s="1046" t="s">
        <v>2285</v>
      </c>
      <c r="F248" s="906"/>
      <c r="G248" s="908"/>
      <c r="H248" s="883"/>
      <c r="I248" s="883"/>
      <c r="J248" s="883"/>
      <c r="K248" s="883"/>
      <c r="L248" s="883"/>
      <c r="M248" s="883"/>
      <c r="N248" s="1117"/>
      <c r="O248" s="909"/>
      <c r="P248" s="910" t="s">
        <v>131</v>
      </c>
    </row>
    <row r="249" spans="1:16" s="907" customFormat="1" ht="3.95" customHeight="1" x14ac:dyDescent="0.2">
      <c r="A249" s="905"/>
      <c r="B249" s="883"/>
      <c r="C249" s="1038"/>
      <c r="D249" s="1039"/>
      <c r="E249" s="1047"/>
      <c r="F249" s="906"/>
      <c r="G249" s="906"/>
      <c r="H249" s="883"/>
      <c r="I249" s="883"/>
      <c r="J249" s="883"/>
      <c r="K249" s="883"/>
      <c r="L249" s="883"/>
      <c r="M249" s="883"/>
      <c r="N249" s="993"/>
      <c r="O249" s="883"/>
    </row>
    <row r="250" spans="1:16" s="907" customFormat="1" ht="3.95" customHeight="1" x14ac:dyDescent="0.2">
      <c r="A250" s="905"/>
      <c r="B250" s="883"/>
      <c r="C250" s="1038"/>
      <c r="D250" s="1039"/>
      <c r="E250" s="1047"/>
      <c r="F250" s="906"/>
      <c r="G250" s="906"/>
      <c r="H250" s="883"/>
      <c r="I250" s="883"/>
      <c r="J250" s="883"/>
      <c r="K250" s="883"/>
      <c r="L250" s="883"/>
      <c r="M250" s="883"/>
      <c r="N250" s="993"/>
      <c r="O250" s="883"/>
    </row>
    <row r="251" spans="1:16" s="907" customFormat="1" ht="27" x14ac:dyDescent="0.2">
      <c r="A251" s="905"/>
      <c r="B251" s="883"/>
      <c r="C251" s="1038" t="s">
        <v>2113</v>
      </c>
      <c r="D251" s="1039"/>
      <c r="E251" s="1046" t="s">
        <v>2286</v>
      </c>
      <c r="F251" s="906"/>
      <c r="G251" s="908"/>
      <c r="H251" s="883"/>
      <c r="I251" s="883"/>
      <c r="J251" s="883"/>
      <c r="K251" s="883"/>
      <c r="L251" s="883"/>
      <c r="M251" s="883"/>
      <c r="N251" s="1117"/>
      <c r="O251" s="909"/>
      <c r="P251" s="910" t="s">
        <v>131</v>
      </c>
    </row>
    <row r="252" spans="1:16" s="4" customFormat="1" ht="12.75" x14ac:dyDescent="0.2">
      <c r="A252" s="653"/>
      <c r="B252" s="227"/>
      <c r="C252" s="1038"/>
      <c r="D252" s="1039"/>
      <c r="E252" s="1042"/>
      <c r="F252" s="670"/>
      <c r="G252" s="670"/>
      <c r="H252" s="227"/>
      <c r="I252" s="227"/>
      <c r="J252" s="227"/>
      <c r="K252" s="227"/>
      <c r="L252" s="227"/>
      <c r="M252" s="227"/>
      <c r="N252" s="993"/>
      <c r="O252" s="227"/>
    </row>
    <row r="253" spans="1:16" s="4" customFormat="1" ht="12.75" x14ac:dyDescent="0.2">
      <c r="A253" s="653"/>
      <c r="B253" s="227"/>
      <c r="C253" s="1038"/>
      <c r="D253" s="1039"/>
      <c r="E253" s="1040" t="s">
        <v>986</v>
      </c>
      <c r="F253" s="670"/>
      <c r="G253" s="685"/>
      <c r="H253" s="227"/>
      <c r="I253" s="227"/>
      <c r="J253" s="227"/>
      <c r="K253" s="227"/>
      <c r="L253" s="227"/>
      <c r="M253" s="227"/>
      <c r="N253" s="993"/>
      <c r="O253" s="227"/>
    </row>
    <row r="254" spans="1:16" s="4" customFormat="1" ht="12.75" x14ac:dyDescent="0.2">
      <c r="A254" s="653"/>
      <c r="B254" s="227"/>
      <c r="C254" s="1038"/>
      <c r="D254" s="1039"/>
      <c r="E254" s="1040" t="str">
        <f>'PM92'!E245</f>
        <v>LAND USE PLANNING</v>
      </c>
      <c r="F254" s="394"/>
      <c r="G254" s="685"/>
      <c r="H254" s="227"/>
      <c r="I254" s="227"/>
      <c r="J254" s="227"/>
      <c r="K254" s="227"/>
      <c r="L254" s="227"/>
      <c r="M254" s="227"/>
      <c r="N254" s="993"/>
      <c r="O254" s="227"/>
    </row>
    <row r="255" spans="1:16" s="4" customFormat="1" ht="12.75" x14ac:dyDescent="0.2">
      <c r="A255" s="653"/>
      <c r="B255" s="227"/>
      <c r="C255" s="1038" t="s">
        <v>2315</v>
      </c>
      <c r="D255" s="1039"/>
      <c r="E255" s="1041" t="s">
        <v>260</v>
      </c>
      <c r="F255" s="670"/>
      <c r="G255" s="429"/>
      <c r="H255" s="227"/>
      <c r="I255" s="227"/>
      <c r="J255" s="227"/>
      <c r="K255" s="227"/>
      <c r="L255" s="227"/>
      <c r="M255" s="227"/>
      <c r="N255" s="1117"/>
      <c r="O255" s="284"/>
      <c r="P255" s="89"/>
    </row>
    <row r="256" spans="1:16" s="4" customFormat="1" ht="3.95" customHeight="1" x14ac:dyDescent="0.2">
      <c r="A256" s="653"/>
      <c r="B256" s="227"/>
      <c r="C256" s="1038"/>
      <c r="D256" s="1039"/>
      <c r="E256" s="1048"/>
      <c r="F256" s="670"/>
      <c r="G256" s="670"/>
      <c r="H256" s="227"/>
      <c r="I256" s="227"/>
      <c r="J256" s="227"/>
      <c r="K256" s="227"/>
      <c r="L256" s="227"/>
      <c r="M256" s="227"/>
      <c r="N256" s="993"/>
      <c r="O256" s="227"/>
    </row>
    <row r="257" spans="1:16" s="4" customFormat="1" ht="3.95" customHeight="1" x14ac:dyDescent="0.2">
      <c r="A257" s="653"/>
      <c r="B257" s="227"/>
      <c r="C257" s="1038"/>
      <c r="D257" s="1039"/>
      <c r="E257" s="1048"/>
      <c r="F257" s="670"/>
      <c r="G257" s="670"/>
      <c r="H257" s="227"/>
      <c r="I257" s="227"/>
      <c r="J257" s="227"/>
      <c r="K257" s="227"/>
      <c r="L257" s="227"/>
      <c r="M257" s="227"/>
      <c r="N257" s="993"/>
      <c r="O257" s="227"/>
    </row>
    <row r="258" spans="1:16" s="4" customFormat="1" ht="45" x14ac:dyDescent="0.2">
      <c r="A258" s="653"/>
      <c r="B258" s="227"/>
      <c r="C258" s="1313" t="s">
        <v>369</v>
      </c>
      <c r="D258" s="1039"/>
      <c r="E258" s="1315" t="s">
        <v>370</v>
      </c>
      <c r="F258" s="670"/>
      <c r="G258" s="429"/>
      <c r="H258" s="227"/>
      <c r="I258" s="227"/>
      <c r="J258" s="227"/>
      <c r="K258" s="227"/>
      <c r="L258" s="227"/>
      <c r="M258" s="227"/>
      <c r="N258" s="1117"/>
      <c r="O258" s="284"/>
      <c r="P258" s="89" t="s">
        <v>131</v>
      </c>
    </row>
    <row r="259" spans="1:16" s="4" customFormat="1" ht="3.95" customHeight="1" x14ac:dyDescent="0.2">
      <c r="A259" s="653"/>
      <c r="B259" s="227"/>
      <c r="C259" s="1038"/>
      <c r="D259" s="1039"/>
      <c r="E259" s="1042"/>
      <c r="F259" s="670"/>
      <c r="G259" s="670"/>
      <c r="H259" s="227"/>
      <c r="I259" s="227"/>
      <c r="J259" s="227"/>
      <c r="K259" s="227"/>
      <c r="L259" s="227"/>
      <c r="M259" s="227"/>
      <c r="N259" s="993"/>
      <c r="O259" s="227"/>
    </row>
    <row r="260" spans="1:16" s="4" customFormat="1" ht="3.95" customHeight="1" x14ac:dyDescent="0.2">
      <c r="A260" s="653"/>
      <c r="B260" s="227"/>
      <c r="C260" s="1038"/>
      <c r="D260" s="1039"/>
      <c r="E260" s="1042"/>
      <c r="F260" s="670"/>
      <c r="G260" s="670"/>
      <c r="H260" s="227"/>
      <c r="I260" s="227"/>
      <c r="J260" s="227"/>
      <c r="K260" s="227"/>
      <c r="L260" s="227"/>
      <c r="M260" s="227"/>
      <c r="N260" s="993"/>
      <c r="O260" s="227"/>
    </row>
    <row r="261" spans="1:16" s="4" customFormat="1" ht="63" x14ac:dyDescent="0.2">
      <c r="A261" s="653"/>
      <c r="B261" s="227"/>
      <c r="C261" s="1038" t="s">
        <v>2545</v>
      </c>
      <c r="D261" s="1039"/>
      <c r="E261" s="1041" t="s">
        <v>1471</v>
      </c>
      <c r="F261" s="670"/>
      <c r="G261" s="1450"/>
      <c r="H261" s="227"/>
      <c r="I261" s="227"/>
      <c r="J261" s="227"/>
      <c r="K261" s="227"/>
      <c r="L261" s="227"/>
      <c r="M261" s="227"/>
      <c r="N261" s="1117"/>
      <c r="O261" s="284"/>
      <c r="P261" s="89" t="s">
        <v>1954</v>
      </c>
    </row>
    <row r="262" spans="1:16" s="4" customFormat="1" ht="3.95" customHeight="1" x14ac:dyDescent="0.2">
      <c r="A262" s="653"/>
      <c r="B262" s="227"/>
      <c r="C262" s="1038"/>
      <c r="D262" s="1039"/>
      <c r="E262" s="1042"/>
      <c r="F262" s="670"/>
      <c r="G262" s="1391"/>
      <c r="H262" s="227"/>
      <c r="I262" s="227"/>
      <c r="J262" s="227"/>
      <c r="K262" s="227"/>
      <c r="L262" s="227"/>
      <c r="M262" s="227"/>
      <c r="N262" s="993"/>
      <c r="O262" s="227"/>
    </row>
    <row r="263" spans="1:16" s="4" customFormat="1" ht="3.95" customHeight="1" x14ac:dyDescent="0.2">
      <c r="A263" s="653"/>
      <c r="B263" s="227"/>
      <c r="C263" s="1038"/>
      <c r="D263" s="1039"/>
      <c r="E263" s="1042"/>
      <c r="F263" s="670"/>
      <c r="G263" s="670"/>
      <c r="H263" s="227"/>
      <c r="I263" s="227"/>
      <c r="J263" s="227"/>
      <c r="K263" s="227"/>
      <c r="L263" s="227"/>
      <c r="M263" s="227"/>
      <c r="N263" s="993"/>
      <c r="O263" s="227"/>
    </row>
    <row r="264" spans="1:16" s="4" customFormat="1" ht="63" x14ac:dyDescent="0.2">
      <c r="A264" s="653"/>
      <c r="B264" s="227"/>
      <c r="C264" s="1038" t="s">
        <v>831</v>
      </c>
      <c r="D264" s="1039"/>
      <c r="E264" s="1041" t="s">
        <v>1849</v>
      </c>
      <c r="F264" s="670"/>
      <c r="G264" s="1450"/>
      <c r="H264" s="227"/>
      <c r="I264" s="227"/>
      <c r="J264" s="227"/>
      <c r="K264" s="227"/>
      <c r="L264" s="227"/>
      <c r="M264" s="227"/>
      <c r="N264" s="1117"/>
      <c r="O264" s="284"/>
      <c r="P264" s="89" t="s">
        <v>1954</v>
      </c>
    </row>
    <row r="265" spans="1:16" s="4" customFormat="1" ht="3.95" customHeight="1" x14ac:dyDescent="0.2">
      <c r="A265" s="653"/>
      <c r="B265" s="227"/>
      <c r="C265" s="1038"/>
      <c r="D265" s="1039"/>
      <c r="E265" s="1042"/>
      <c r="F265" s="670"/>
      <c r="G265" s="1391"/>
      <c r="H265" s="227"/>
      <c r="I265" s="227"/>
      <c r="J265" s="227"/>
      <c r="K265" s="227"/>
      <c r="L265" s="227"/>
      <c r="M265" s="227"/>
      <c r="N265" s="993"/>
      <c r="O265" s="227"/>
    </row>
    <row r="266" spans="1:16" s="4" customFormat="1" ht="3.95" customHeight="1" x14ac:dyDescent="0.2">
      <c r="A266" s="653"/>
      <c r="B266" s="227"/>
      <c r="C266" s="1038"/>
      <c r="D266" s="1039"/>
      <c r="E266" s="1042"/>
      <c r="F266" s="670"/>
      <c r="G266" s="670"/>
      <c r="H266" s="227"/>
      <c r="I266" s="227"/>
      <c r="J266" s="227"/>
      <c r="K266" s="227"/>
      <c r="L266" s="227"/>
      <c r="M266" s="227"/>
      <c r="N266" s="993"/>
      <c r="O266" s="227"/>
    </row>
    <row r="267" spans="1:16" s="4" customFormat="1" ht="72" x14ac:dyDescent="0.2">
      <c r="A267" s="653"/>
      <c r="B267" s="227"/>
      <c r="C267" s="1038" t="s">
        <v>2353</v>
      </c>
      <c r="D267" s="1039"/>
      <c r="E267" s="1041" t="s">
        <v>1850</v>
      </c>
      <c r="F267" s="670"/>
      <c r="G267" s="429"/>
      <c r="H267" s="227"/>
      <c r="I267" s="227"/>
      <c r="J267" s="227"/>
      <c r="K267" s="227"/>
      <c r="L267" s="227"/>
      <c r="M267" s="227"/>
      <c r="N267" s="1117"/>
      <c r="O267" s="284"/>
      <c r="P267" s="89" t="s">
        <v>131</v>
      </c>
    </row>
    <row r="268" spans="1:16" s="4" customFormat="1" ht="3.95" customHeight="1" x14ac:dyDescent="0.2">
      <c r="A268" s="653"/>
      <c r="B268" s="227"/>
      <c r="C268" s="1038"/>
      <c r="D268" s="1039"/>
      <c r="E268" s="1042"/>
      <c r="F268" s="670"/>
      <c r="G268" s="670"/>
      <c r="H268" s="227"/>
      <c r="I268" s="227"/>
      <c r="J268" s="227"/>
      <c r="K268" s="227"/>
      <c r="L268" s="227"/>
      <c r="M268" s="227"/>
      <c r="N268" s="993"/>
      <c r="O268" s="227"/>
    </row>
    <row r="269" spans="1:16" s="4" customFormat="1" ht="3.95" customHeight="1" x14ac:dyDescent="0.2">
      <c r="A269" s="653"/>
      <c r="B269" s="227"/>
      <c r="C269" s="1038"/>
      <c r="D269" s="1039"/>
      <c r="E269" s="1042"/>
      <c r="F269" s="670"/>
      <c r="G269" s="670"/>
      <c r="H269" s="227"/>
      <c r="I269" s="227"/>
      <c r="J269" s="227"/>
      <c r="K269" s="227"/>
      <c r="L269" s="227"/>
      <c r="M269" s="227"/>
      <c r="N269" s="993"/>
      <c r="O269" s="227"/>
    </row>
    <row r="270" spans="1:16" s="4" customFormat="1" ht="63" x14ac:dyDescent="0.2">
      <c r="A270" s="653"/>
      <c r="B270" s="227"/>
      <c r="C270" s="1038" t="s">
        <v>553</v>
      </c>
      <c r="D270" s="1039"/>
      <c r="E270" s="1041" t="s">
        <v>1851</v>
      </c>
      <c r="F270" s="670"/>
      <c r="G270" s="429"/>
      <c r="H270" s="227"/>
      <c r="I270" s="227"/>
      <c r="J270" s="227"/>
      <c r="K270" s="227"/>
      <c r="L270" s="227"/>
      <c r="M270" s="227"/>
      <c r="N270" s="1117"/>
      <c r="O270" s="284"/>
      <c r="P270" s="89" t="s">
        <v>131</v>
      </c>
    </row>
    <row r="271" spans="1:16" s="4" customFormat="1" ht="3.95" customHeight="1" x14ac:dyDescent="0.2">
      <c r="A271" s="653"/>
      <c r="B271" s="227"/>
      <c r="C271" s="1038"/>
      <c r="D271" s="1039"/>
      <c r="E271" s="1042"/>
      <c r="F271" s="670"/>
      <c r="G271" s="670"/>
      <c r="H271" s="227"/>
      <c r="I271" s="227"/>
      <c r="J271" s="227"/>
      <c r="K271" s="227"/>
      <c r="L271" s="227"/>
      <c r="M271" s="227"/>
      <c r="N271" s="993"/>
      <c r="O271" s="227"/>
    </row>
    <row r="272" spans="1:16" s="4" customFormat="1" ht="3.95" customHeight="1" x14ac:dyDescent="0.2">
      <c r="A272" s="653"/>
      <c r="B272" s="227"/>
      <c r="C272" s="1038"/>
      <c r="D272" s="1039"/>
      <c r="E272" s="1042"/>
      <c r="F272" s="670"/>
      <c r="G272" s="670"/>
      <c r="H272" s="227"/>
      <c r="I272" s="227"/>
      <c r="J272" s="227"/>
      <c r="K272" s="227"/>
      <c r="L272" s="227"/>
      <c r="M272" s="227"/>
      <c r="N272" s="993"/>
      <c r="O272" s="227"/>
    </row>
    <row r="273" spans="1:16" s="907" customFormat="1" ht="36" x14ac:dyDescent="0.2">
      <c r="A273" s="905"/>
      <c r="B273" s="883"/>
      <c r="C273" s="1038" t="s">
        <v>2137</v>
      </c>
      <c r="D273" s="1039"/>
      <c r="E273" s="1041" t="s">
        <v>1852</v>
      </c>
      <c r="F273" s="906"/>
      <c r="G273" s="908"/>
      <c r="H273" s="883"/>
      <c r="I273" s="883"/>
      <c r="J273" s="883"/>
      <c r="K273" s="883"/>
      <c r="L273" s="883"/>
      <c r="M273" s="883"/>
      <c r="N273" s="1117"/>
      <c r="O273" s="909"/>
      <c r="P273" s="910" t="s">
        <v>131</v>
      </c>
    </row>
    <row r="274" spans="1:16" s="907" customFormat="1" ht="3.95" customHeight="1" x14ac:dyDescent="0.2">
      <c r="A274" s="905"/>
      <c r="B274" s="883"/>
      <c r="C274" s="1049"/>
      <c r="D274" s="1039"/>
      <c r="E274" s="1049"/>
      <c r="F274" s="906"/>
      <c r="G274" s="906"/>
      <c r="H274" s="883"/>
      <c r="I274" s="883"/>
      <c r="J274" s="883"/>
      <c r="K274" s="883"/>
      <c r="L274" s="883"/>
      <c r="M274" s="883"/>
      <c r="N274" s="993"/>
      <c r="O274" s="883"/>
    </row>
    <row r="275" spans="1:16" s="907" customFormat="1" ht="3.95" customHeight="1" x14ac:dyDescent="0.2">
      <c r="A275" s="905"/>
      <c r="B275" s="883"/>
      <c r="C275" s="1049"/>
      <c r="D275" s="1039"/>
      <c r="E275" s="1049"/>
      <c r="F275" s="906"/>
      <c r="G275" s="906"/>
      <c r="H275" s="883"/>
      <c r="I275" s="883"/>
      <c r="J275" s="883"/>
      <c r="K275" s="883"/>
      <c r="L275" s="883"/>
      <c r="M275" s="883"/>
      <c r="N275" s="993"/>
      <c r="O275" s="883"/>
    </row>
    <row r="276" spans="1:16" s="907" customFormat="1" ht="45" x14ac:dyDescent="0.2">
      <c r="A276" s="905"/>
      <c r="B276" s="883"/>
      <c r="C276" s="1038" t="s">
        <v>2138</v>
      </c>
      <c r="D276" s="1039"/>
      <c r="E276" s="1041" t="s">
        <v>2414</v>
      </c>
      <c r="F276" s="906"/>
      <c r="G276" s="908"/>
      <c r="H276" s="883"/>
      <c r="I276" s="883"/>
      <c r="J276" s="883"/>
      <c r="K276" s="883"/>
      <c r="L276" s="883"/>
      <c r="M276" s="883"/>
      <c r="N276" s="1117"/>
      <c r="O276" s="909"/>
      <c r="P276" s="910" t="s">
        <v>131</v>
      </c>
    </row>
    <row r="277" spans="1:16" s="4" customFormat="1" ht="12.75" x14ac:dyDescent="0.2">
      <c r="A277" s="653"/>
      <c r="B277" s="227"/>
      <c r="C277" s="729"/>
      <c r="D277" s="670"/>
      <c r="E277" s="227"/>
      <c r="F277" s="670"/>
      <c r="G277" s="670"/>
      <c r="H277" s="227"/>
      <c r="I277" s="227"/>
      <c r="J277" s="227"/>
      <c r="K277" s="227"/>
      <c r="L277" s="227"/>
      <c r="M277" s="227"/>
      <c r="N277" s="237" t="s">
        <v>568</v>
      </c>
      <c r="O277" s="227"/>
    </row>
    <row r="278" spans="1:16" x14ac:dyDescent="0.2">
      <c r="N278" s="20"/>
    </row>
    <row r="279" spans="1:16" hidden="1" x14ac:dyDescent="0.2"/>
    <row r="280" spans="1:16" hidden="1" x14ac:dyDescent="0.2"/>
    <row r="281" spans="1:16" hidden="1" x14ac:dyDescent="0.2"/>
    <row r="282" spans="1:16" hidden="1" x14ac:dyDescent="0.2"/>
    <row r="283" spans="1:16" hidden="1" x14ac:dyDescent="0.2"/>
    <row r="284" spans="1:16" hidden="1" x14ac:dyDescent="0.2"/>
    <row r="285" spans="1:16" hidden="1" x14ac:dyDescent="0.2"/>
    <row r="286" spans="1:16" hidden="1" x14ac:dyDescent="0.2"/>
    <row r="287" spans="1:16" hidden="1" x14ac:dyDescent="0.2"/>
    <row r="288" spans="1:16"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sheetData>
  <sheetProtection password="CD67" sheet="1" objects="1" scenarios="1"/>
  <mergeCells count="2">
    <mergeCell ref="G261:G262"/>
    <mergeCell ref="G264:G265"/>
  </mergeCells>
  <phoneticPr fontId="9" type="noConversion"/>
  <printOptions horizontalCentered="1"/>
  <pageMargins left="0.51181102362204722" right="0" top="0.19685039370078741" bottom="0" header="0.19685039370078741" footer="0"/>
  <pageSetup fitToHeight="0" orientation="portrait" horizontalDpi="4294967292"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dimension ref="A1:X118"/>
  <sheetViews>
    <sheetView showGridLines="0" workbookViewId="0">
      <pane ySplit="9" topLeftCell="A37" activePane="bottomLeft" state="frozen"/>
      <selection pane="bottomLeft" activeCell="T62" sqref="T62"/>
    </sheetView>
  </sheetViews>
  <sheetFormatPr defaultColWidth="0" defaultRowHeight="12.75" zeroHeight="1" x14ac:dyDescent="0.2"/>
  <cols>
    <col min="1" max="1" width="1.7109375" style="634" customWidth="1"/>
    <col min="2" max="2" width="0.85546875" style="20" customWidth="1"/>
    <col min="3" max="3" width="4.7109375" style="59" customWidth="1"/>
    <col min="4" max="4" width="0.85546875" style="20" customWidth="1"/>
    <col min="5" max="5" width="20.7109375" style="20" customWidth="1"/>
    <col min="6" max="7" width="3.7109375" style="20" hidden="1" customWidth="1"/>
    <col min="8" max="8" width="5.7109375" style="20" hidden="1" customWidth="1"/>
    <col min="9" max="10" width="3.7109375" style="20" hidden="1" customWidth="1"/>
    <col min="11" max="17" width="6.7109375" style="20" customWidth="1"/>
    <col min="18" max="18" width="0.85546875" style="60" customWidth="1"/>
    <col min="19" max="19" width="6.7109375" style="60" customWidth="1"/>
    <col min="20" max="20" width="14.7109375" style="60" customWidth="1"/>
    <col min="21" max="21" width="35.7109375" style="61" customWidth="1"/>
    <col min="22" max="22" width="0.85546875" style="20" customWidth="1"/>
    <col min="23" max="23" width="2.7109375" style="217" customWidth="1"/>
    <col min="24" max="16384" width="9.140625" style="20" hidden="1"/>
  </cols>
  <sheetData>
    <row r="1" spans="1:23" s="162" customFormat="1" ht="9.9499999999999993" customHeight="1" x14ac:dyDescent="0.2">
      <c r="A1" s="798"/>
      <c r="B1" s="201"/>
      <c r="C1" s="796" t="e">
        <f>IF(LANGUAGE="English","Province of Ontario  -  Ministry of Municipal Affairs","Province de l'Ontario  -  Ministère des Affaires municipales")</f>
        <v>#REF!</v>
      </c>
      <c r="D1" s="201"/>
      <c r="F1" s="203" t="s">
        <v>2419</v>
      </c>
      <c r="G1" s="203" t="s">
        <v>2419</v>
      </c>
      <c r="H1" s="162" t="s">
        <v>1188</v>
      </c>
      <c r="I1" s="203" t="s">
        <v>2419</v>
      </c>
      <c r="J1" s="203" t="s">
        <v>2419</v>
      </c>
      <c r="K1" s="203"/>
      <c r="L1" s="203"/>
      <c r="M1" s="204"/>
      <c r="N1" s="203"/>
      <c r="O1" s="203"/>
      <c r="P1" s="203"/>
      <c r="Q1" s="203"/>
      <c r="R1" s="203"/>
      <c r="S1" s="203"/>
      <c r="T1" s="203"/>
      <c r="U1" s="1092">
        <f ca="1">NOW()</f>
        <v>42893.551110185188</v>
      </c>
      <c r="V1" s="203"/>
    </row>
    <row r="2" spans="1:23" s="792" customFormat="1" ht="6" customHeight="1" x14ac:dyDescent="0.2">
      <c r="B2" s="829"/>
      <c r="C2" s="830" t="e">
        <f>#REF!</f>
        <v>#REF!</v>
      </c>
      <c r="D2" s="831"/>
      <c r="E2" s="829"/>
      <c r="F2" s="832"/>
      <c r="G2" s="831"/>
      <c r="H2" s="829"/>
      <c r="I2" s="832"/>
      <c r="J2" s="831"/>
      <c r="K2" s="832"/>
      <c r="L2" s="831"/>
      <c r="M2" s="829"/>
      <c r="N2" s="829"/>
      <c r="O2" s="829"/>
      <c r="P2" s="829"/>
      <c r="Q2" s="829"/>
      <c r="R2" s="829"/>
      <c r="S2" s="829"/>
      <c r="T2" s="829"/>
      <c r="U2" s="847"/>
      <c r="V2" s="829"/>
      <c r="W2" s="828"/>
    </row>
    <row r="3" spans="1:23" s="792" customFormat="1" ht="17.100000000000001" customHeight="1" x14ac:dyDescent="0.2">
      <c r="B3" s="829"/>
      <c r="C3" s="834" t="e">
        <f>"FIR"&amp;#REF!&amp;":   "&amp;#REF!</f>
        <v>#REF!</v>
      </c>
      <c r="D3" s="831"/>
      <c r="E3" s="829"/>
      <c r="F3" s="832"/>
      <c r="G3" s="831"/>
      <c r="H3" s="829"/>
      <c r="I3" s="832"/>
      <c r="J3" s="831"/>
      <c r="K3" s="832"/>
      <c r="L3" s="831"/>
      <c r="M3" s="829"/>
      <c r="N3" s="829"/>
      <c r="O3" s="829"/>
      <c r="P3" s="829"/>
      <c r="Q3" s="829"/>
      <c r="R3" s="829"/>
      <c r="S3" s="829"/>
      <c r="T3" s="829"/>
      <c r="U3" s="835" t="s">
        <v>2724</v>
      </c>
      <c r="V3" s="829"/>
      <c r="W3" s="828"/>
    </row>
    <row r="4" spans="1:23" s="792" customFormat="1" ht="15" customHeight="1" x14ac:dyDescent="0.2">
      <c r="B4" s="836"/>
      <c r="C4" s="837" t="e">
        <f>"Asmt Code:   "&amp;#REF!</f>
        <v>#REF!</v>
      </c>
      <c r="D4" s="831"/>
      <c r="E4" s="829"/>
      <c r="F4" s="832"/>
      <c r="G4" s="836"/>
      <c r="H4" s="829"/>
      <c r="I4" s="832"/>
      <c r="J4" s="836"/>
      <c r="K4" s="831"/>
      <c r="L4" s="831"/>
      <c r="M4" s="832"/>
      <c r="N4" s="832"/>
      <c r="O4" s="832"/>
      <c r="P4" s="832"/>
      <c r="Q4" s="832"/>
      <c r="R4" s="832"/>
      <c r="S4" s="832"/>
      <c r="T4" s="832"/>
      <c r="U4" s="838" t="s">
        <v>2333</v>
      </c>
      <c r="V4" s="831"/>
      <c r="W4" s="828"/>
    </row>
    <row r="5" spans="1:23" s="792" customFormat="1" ht="11.1" customHeight="1" x14ac:dyDescent="0.2">
      <c r="B5" s="829"/>
      <c r="C5" s="839" t="e">
        <f>"MAH Code:   "&amp;#REF!</f>
        <v>#REF!</v>
      </c>
      <c r="D5" s="829"/>
      <c r="E5" s="829"/>
      <c r="F5" s="829"/>
      <c r="G5" s="840"/>
      <c r="H5" s="829"/>
      <c r="I5" s="829"/>
      <c r="J5" s="829"/>
      <c r="K5" s="829"/>
      <c r="L5" s="829"/>
      <c r="M5" s="841"/>
      <c r="N5" s="832"/>
      <c r="O5" s="832"/>
      <c r="P5" s="832"/>
      <c r="Q5" s="832"/>
      <c r="R5" s="832"/>
      <c r="S5" s="832"/>
      <c r="T5" s="832"/>
      <c r="U5" s="842" t="e">
        <f>"for the year ended December 31, "&amp;#REF!</f>
        <v>#REF!</v>
      </c>
      <c r="V5" s="831"/>
      <c r="W5" s="828"/>
    </row>
    <row r="6" spans="1:23" s="792" customFormat="1" ht="16.5" hidden="1" customHeight="1" x14ac:dyDescent="0.2">
      <c r="B6" s="829"/>
      <c r="C6" s="834" t="e">
        <f>"RIF"&amp;#REF!&amp;":   "&amp;#REF!</f>
        <v>#REF!</v>
      </c>
      <c r="D6" s="831"/>
      <c r="E6" s="829"/>
      <c r="F6" s="832"/>
      <c r="G6" s="843"/>
      <c r="H6" s="829"/>
      <c r="I6" s="832"/>
      <c r="J6" s="836"/>
      <c r="K6" s="832"/>
      <c r="L6" s="831"/>
      <c r="M6" s="829"/>
      <c r="N6" s="829"/>
      <c r="O6" s="829"/>
      <c r="P6" s="829"/>
      <c r="Q6" s="829"/>
      <c r="R6" s="829"/>
      <c r="S6" s="829"/>
      <c r="T6" s="829"/>
      <c r="U6" s="835" t="s">
        <v>2819</v>
      </c>
      <c r="V6" s="829"/>
      <c r="W6" s="828"/>
    </row>
    <row r="7" spans="1:23" s="792" customFormat="1" ht="15" hidden="1" customHeight="1" x14ac:dyDescent="0.2">
      <c r="B7" s="836"/>
      <c r="C7" s="837" t="e">
        <f>"Code mun.   "&amp;#REF!</f>
        <v>#REF!</v>
      </c>
      <c r="D7" s="831"/>
      <c r="E7" s="829"/>
      <c r="F7" s="832"/>
      <c r="G7" s="843"/>
      <c r="H7" s="829"/>
      <c r="I7" s="832"/>
      <c r="J7" s="836"/>
      <c r="K7" s="831"/>
      <c r="L7" s="831"/>
      <c r="M7" s="832"/>
      <c r="N7" s="832"/>
      <c r="O7" s="832"/>
      <c r="P7" s="832"/>
      <c r="Q7" s="832"/>
      <c r="R7" s="832"/>
      <c r="S7" s="832"/>
      <c r="T7" s="832"/>
      <c r="U7" s="838" t="s">
        <v>2418</v>
      </c>
      <c r="V7" s="831"/>
      <c r="W7" s="828"/>
    </row>
    <row r="8" spans="1:23" s="792" customFormat="1" ht="11.1" hidden="1" customHeight="1" x14ac:dyDescent="0.2">
      <c r="B8" s="829"/>
      <c r="C8" s="839" t="e">
        <f>"AML   "&amp;#REF!</f>
        <v>#REF!</v>
      </c>
      <c r="D8" s="829"/>
      <c r="E8" s="829"/>
      <c r="F8" s="829"/>
      <c r="G8" s="840"/>
      <c r="H8" s="829"/>
      <c r="I8" s="829"/>
      <c r="J8" s="829"/>
      <c r="K8" s="829"/>
      <c r="L8" s="829"/>
      <c r="M8" s="841"/>
      <c r="N8" s="832"/>
      <c r="O8" s="832"/>
      <c r="P8" s="832"/>
      <c r="Q8" s="832"/>
      <c r="R8" s="832"/>
      <c r="S8" s="832"/>
      <c r="T8" s="832"/>
      <c r="U8" s="842" t="e">
        <f>"pour l'exercice terminé le 31 décembre "&amp;#REF!</f>
        <v>#REF!</v>
      </c>
      <c r="V8" s="831"/>
      <c r="W8" s="828"/>
    </row>
    <row r="9" spans="1:23" s="792" customFormat="1" ht="3.95" customHeight="1" x14ac:dyDescent="0.2">
      <c r="B9" s="831"/>
      <c r="C9" s="831"/>
      <c r="D9" s="829"/>
      <c r="E9" s="829"/>
      <c r="F9" s="829"/>
      <c r="G9" s="829"/>
      <c r="H9" s="829"/>
      <c r="I9" s="829"/>
      <c r="J9" s="829"/>
      <c r="K9" s="829"/>
      <c r="L9" s="829"/>
      <c r="M9" s="831"/>
      <c r="N9" s="844"/>
      <c r="O9" s="832"/>
      <c r="P9" s="832"/>
      <c r="Q9" s="832"/>
      <c r="R9" s="832"/>
      <c r="S9" s="832"/>
      <c r="T9" s="832"/>
      <c r="U9" s="832"/>
      <c r="V9" s="832"/>
      <c r="W9" s="828"/>
    </row>
    <row r="10" spans="1:23" s="6" customFormat="1" ht="5.0999999999999996" customHeight="1" x14ac:dyDescent="0.2">
      <c r="A10" s="641"/>
      <c r="B10" s="193"/>
      <c r="C10" s="646"/>
      <c r="D10" s="193"/>
      <c r="E10" s="193"/>
      <c r="F10" s="193"/>
      <c r="G10" s="193"/>
      <c r="H10" s="193"/>
      <c r="I10" s="193"/>
      <c r="J10" s="193"/>
      <c r="K10" s="193"/>
      <c r="L10" s="193"/>
      <c r="M10" s="193"/>
      <c r="N10" s="193"/>
      <c r="O10" s="193"/>
      <c r="P10" s="193"/>
      <c r="Q10" s="193"/>
      <c r="R10" s="193"/>
      <c r="S10" s="193"/>
      <c r="T10" s="643"/>
      <c r="U10" s="643"/>
      <c r="V10" s="193"/>
      <c r="W10" s="210"/>
    </row>
    <row r="11" spans="1:23" s="6" customFormat="1" x14ac:dyDescent="0.2">
      <c r="A11" s="641"/>
      <c r="B11" s="193"/>
      <c r="C11" s="192"/>
      <c r="D11" s="193"/>
      <c r="E11" s="193"/>
      <c r="F11" s="193"/>
      <c r="G11" s="193"/>
      <c r="H11" s="193"/>
      <c r="I11" s="193"/>
      <c r="J11" s="193"/>
      <c r="K11" s="193"/>
      <c r="L11" s="193"/>
      <c r="M11" s="193"/>
      <c r="N11" s="193"/>
      <c r="O11" s="193"/>
      <c r="P11" s="193"/>
      <c r="Q11" s="193"/>
      <c r="R11" s="193"/>
      <c r="S11" s="57" t="s">
        <v>2334</v>
      </c>
      <c r="T11" s="45" t="s">
        <v>2218</v>
      </c>
      <c r="U11" s="45" t="s">
        <v>346</v>
      </c>
      <c r="V11" s="193"/>
      <c r="W11" s="210"/>
    </row>
    <row r="12" spans="1:23" s="6" customFormat="1" hidden="1" x14ac:dyDescent="0.2">
      <c r="A12" s="641" t="s">
        <v>1188</v>
      </c>
      <c r="B12" s="193"/>
      <c r="C12" s="192"/>
      <c r="D12" s="193"/>
      <c r="E12" s="193"/>
      <c r="F12" s="193"/>
      <c r="G12" s="193"/>
      <c r="H12" s="193"/>
      <c r="I12" s="193"/>
      <c r="J12" s="193"/>
      <c r="K12" s="193"/>
      <c r="L12" s="193"/>
      <c r="M12" s="193"/>
      <c r="N12" s="193"/>
      <c r="O12" s="193"/>
      <c r="P12" s="193"/>
      <c r="Q12" s="193"/>
      <c r="R12" s="193"/>
      <c r="S12" s="46" t="s">
        <v>738</v>
      </c>
      <c r="T12" s="50" t="s">
        <v>738</v>
      </c>
      <c r="U12" s="50" t="s">
        <v>738</v>
      </c>
      <c r="V12" s="193"/>
      <c r="W12" s="210"/>
    </row>
    <row r="13" spans="1:23" s="6" customFormat="1" x14ac:dyDescent="0.2">
      <c r="A13" s="641"/>
      <c r="B13" s="193"/>
      <c r="C13" s="192"/>
      <c r="D13" s="193"/>
      <c r="E13" s="194"/>
      <c r="F13" s="193"/>
      <c r="G13" s="193"/>
      <c r="H13" s="193"/>
      <c r="I13" s="193"/>
      <c r="J13" s="193"/>
      <c r="K13" s="193"/>
      <c r="L13" s="193"/>
      <c r="M13" s="193"/>
      <c r="N13" s="193"/>
      <c r="O13" s="193"/>
      <c r="P13" s="193"/>
      <c r="Q13" s="193"/>
      <c r="R13" s="193"/>
      <c r="S13" s="46">
        <v>1</v>
      </c>
      <c r="T13" s="50">
        <v>2</v>
      </c>
      <c r="U13" s="62">
        <v>3</v>
      </c>
      <c r="V13" s="193"/>
      <c r="W13" s="210"/>
    </row>
    <row r="14" spans="1:23" s="6" customFormat="1" x14ac:dyDescent="0.2">
      <c r="A14" s="641"/>
      <c r="B14" s="193"/>
      <c r="C14" s="192"/>
      <c r="D14" s="193"/>
      <c r="E14" s="194" t="s">
        <v>24</v>
      </c>
      <c r="F14" s="193"/>
      <c r="G14" s="193"/>
      <c r="H14" s="193"/>
      <c r="I14" s="193"/>
      <c r="J14" s="193"/>
      <c r="K14" s="193"/>
      <c r="L14" s="193"/>
      <c r="M14" s="193"/>
      <c r="N14" s="193"/>
      <c r="O14" s="193"/>
      <c r="P14" s="193"/>
      <c r="Q14" s="193"/>
      <c r="R14" s="193"/>
      <c r="S14" s="58" t="s">
        <v>745</v>
      </c>
      <c r="T14" s="44" t="s">
        <v>2212</v>
      </c>
      <c r="U14" s="51" t="s">
        <v>2433</v>
      </c>
      <c r="V14" s="193"/>
      <c r="W14" s="210"/>
    </row>
    <row r="15" spans="1:23" s="6" customFormat="1" hidden="1" x14ac:dyDescent="0.2">
      <c r="A15" s="641" t="s">
        <v>1188</v>
      </c>
      <c r="B15" s="193"/>
      <c r="C15" s="192"/>
      <c r="D15" s="193"/>
      <c r="E15" s="193"/>
      <c r="F15" s="193"/>
      <c r="G15" s="193"/>
      <c r="H15" s="193"/>
      <c r="I15" s="193"/>
      <c r="J15" s="193"/>
      <c r="K15" s="193"/>
      <c r="L15" s="193"/>
      <c r="M15" s="193"/>
      <c r="N15" s="193"/>
      <c r="O15" s="193"/>
      <c r="P15" s="193"/>
      <c r="Q15" s="193"/>
      <c r="R15" s="193"/>
      <c r="S15" s="58" t="s">
        <v>278</v>
      </c>
      <c r="T15" s="63" t="s">
        <v>738</v>
      </c>
      <c r="U15" s="63" t="s">
        <v>738</v>
      </c>
      <c r="V15" s="193"/>
      <c r="W15" s="210"/>
    </row>
    <row r="16" spans="1:23" s="6" customFormat="1" x14ac:dyDescent="0.2">
      <c r="A16" s="641"/>
      <c r="B16" s="193"/>
      <c r="C16" s="192" t="s">
        <v>2355</v>
      </c>
      <c r="D16" s="193"/>
      <c r="E16" s="236" t="s">
        <v>1749</v>
      </c>
      <c r="F16" s="193"/>
      <c r="G16" s="193"/>
      <c r="H16" s="193"/>
      <c r="I16" s="193"/>
      <c r="J16" s="193"/>
      <c r="K16" s="193"/>
      <c r="L16" s="193"/>
      <c r="M16" s="193"/>
      <c r="N16" s="193"/>
      <c r="O16" s="193"/>
      <c r="P16" s="193"/>
      <c r="Q16" s="193"/>
      <c r="R16" s="193" t="s">
        <v>1625</v>
      </c>
      <c r="S16" s="1188"/>
      <c r="T16" s="1189"/>
      <c r="U16" s="1121" t="s">
        <v>2532</v>
      </c>
      <c r="V16" s="193"/>
      <c r="W16" s="210" t="e">
        <f>IF(U16="",0,VLOOKUP(U16,e94GENGOVcode,3,FALSE))</f>
        <v>#REF!</v>
      </c>
    </row>
    <row r="17" spans="1:24" s="861" customFormat="1" ht="27" x14ac:dyDescent="0.2">
      <c r="A17" s="859"/>
      <c r="B17" s="644"/>
      <c r="C17" s="648" t="s">
        <v>2356</v>
      </c>
      <c r="D17" s="644"/>
      <c r="E17" s="740" t="s">
        <v>2510</v>
      </c>
      <c r="F17" s="193"/>
      <c r="G17" s="644"/>
      <c r="H17" s="644"/>
      <c r="I17" s="644"/>
      <c r="J17" s="644"/>
      <c r="K17" s="644"/>
      <c r="L17" s="644"/>
      <c r="M17" s="644"/>
      <c r="N17" s="644"/>
      <c r="O17" s="644"/>
      <c r="P17" s="644"/>
      <c r="Q17" s="644"/>
      <c r="R17" s="644" t="s">
        <v>1625</v>
      </c>
      <c r="S17" s="1190"/>
      <c r="T17" s="1191"/>
      <c r="U17" s="927" t="s">
        <v>408</v>
      </c>
      <c r="V17" s="644"/>
      <c r="W17" s="860"/>
      <c r="X17" s="861" t="s">
        <v>393</v>
      </c>
    </row>
    <row r="18" spans="1:24" s="6" customFormat="1" ht="8.1" customHeight="1" x14ac:dyDescent="0.2">
      <c r="A18" s="641"/>
      <c r="B18" s="193"/>
      <c r="C18" s="192"/>
      <c r="D18" s="193"/>
      <c r="E18" s="193"/>
      <c r="F18" s="193"/>
      <c r="G18" s="193"/>
      <c r="H18" s="193"/>
      <c r="I18" s="193"/>
      <c r="J18" s="193"/>
      <c r="K18" s="193"/>
      <c r="L18" s="193"/>
      <c r="M18" s="193"/>
      <c r="N18" s="193"/>
      <c r="O18" s="193"/>
      <c r="P18" s="193"/>
      <c r="Q18" s="193"/>
      <c r="R18" s="193"/>
      <c r="S18" s="266"/>
      <c r="T18" s="442"/>
      <c r="U18" s="442"/>
      <c r="V18" s="193"/>
      <c r="W18" s="210"/>
    </row>
    <row r="19" spans="1:24" s="6" customFormat="1" x14ac:dyDescent="0.2">
      <c r="A19" s="641"/>
      <c r="B19" s="193"/>
      <c r="C19" s="192"/>
      <c r="D19" s="193"/>
      <c r="E19" s="194" t="s">
        <v>1389</v>
      </c>
      <c r="F19" s="193"/>
      <c r="G19" s="193"/>
      <c r="H19" s="193"/>
      <c r="I19" s="193"/>
      <c r="J19" s="193"/>
      <c r="K19" s="193"/>
      <c r="L19" s="193"/>
      <c r="M19" s="193"/>
      <c r="N19" s="193"/>
      <c r="O19" s="193"/>
      <c r="P19" s="193"/>
      <c r="Q19" s="193"/>
      <c r="R19" s="193"/>
      <c r="S19" s="266"/>
      <c r="T19" s="442"/>
      <c r="U19" s="442"/>
      <c r="V19" s="193"/>
      <c r="W19" s="210"/>
    </row>
    <row r="20" spans="1:24" s="6" customFormat="1" x14ac:dyDescent="0.2">
      <c r="A20" s="641"/>
      <c r="B20" s="193"/>
      <c r="C20" s="192" t="s">
        <v>692</v>
      </c>
      <c r="D20" s="637"/>
      <c r="E20" s="236" t="s">
        <v>2849</v>
      </c>
      <c r="F20" s="193"/>
      <c r="G20" s="193"/>
      <c r="H20" s="193"/>
      <c r="I20" s="193"/>
      <c r="J20" s="193"/>
      <c r="K20" s="193"/>
      <c r="L20" s="193"/>
      <c r="M20" s="193"/>
      <c r="N20" s="193"/>
      <c r="O20" s="193"/>
      <c r="P20" s="193"/>
      <c r="Q20" s="193"/>
      <c r="R20" s="193" t="s">
        <v>1625</v>
      </c>
      <c r="S20" s="1193"/>
      <c r="T20" s="386"/>
      <c r="U20" s="1192" t="s">
        <v>392</v>
      </c>
      <c r="V20" s="193"/>
      <c r="W20" s="210" t="e">
        <f>IF(U20="",0,VLOOKUP(U20,e94FIREcode,3,FALSE))</f>
        <v>#REF!</v>
      </c>
    </row>
    <row r="21" spans="1:24" s="6" customFormat="1" x14ac:dyDescent="0.2">
      <c r="A21" s="641"/>
      <c r="B21" s="193"/>
      <c r="C21" s="192" t="s">
        <v>693</v>
      </c>
      <c r="D21" s="193"/>
      <c r="E21" s="236" t="s">
        <v>2720</v>
      </c>
      <c r="F21" s="193"/>
      <c r="G21" s="193"/>
      <c r="H21" s="193"/>
      <c r="I21" s="193"/>
      <c r="J21" s="193"/>
      <c r="K21" s="193"/>
      <c r="L21" s="193"/>
      <c r="M21" s="193"/>
      <c r="N21" s="193"/>
      <c r="O21" s="193"/>
      <c r="P21" s="193"/>
      <c r="Q21" s="193"/>
      <c r="R21" s="193" t="s">
        <v>1625</v>
      </c>
      <c r="S21" s="1120" t="s">
        <v>548</v>
      </c>
      <c r="T21" s="1076"/>
      <c r="U21" s="1208"/>
      <c r="V21" s="193"/>
      <c r="W21" s="210"/>
    </row>
    <row r="22" spans="1:24" s="861" customFormat="1" ht="25.5" x14ac:dyDescent="0.2">
      <c r="A22" s="859"/>
      <c r="B22" s="644"/>
      <c r="C22" s="648" t="s">
        <v>2336</v>
      </c>
      <c r="D22" s="644"/>
      <c r="E22" s="740" t="s">
        <v>768</v>
      </c>
      <c r="F22" s="193"/>
      <c r="G22" s="644"/>
      <c r="H22" s="644"/>
      <c r="I22" s="644"/>
      <c r="J22" s="644"/>
      <c r="K22" s="644"/>
      <c r="L22" s="644"/>
      <c r="M22" s="644"/>
      <c r="N22" s="644"/>
      <c r="O22" s="644"/>
      <c r="P22" s="644"/>
      <c r="Q22" s="644"/>
      <c r="R22" s="644" t="s">
        <v>1625</v>
      </c>
      <c r="S22" s="1190"/>
      <c r="T22" s="1191"/>
      <c r="U22" s="1209"/>
      <c r="V22" s="644"/>
      <c r="W22" s="860"/>
      <c r="X22" s="861" t="s">
        <v>393</v>
      </c>
    </row>
    <row r="23" spans="1:24" s="6" customFormat="1" ht="8.1" customHeight="1" x14ac:dyDescent="0.2">
      <c r="A23" s="641"/>
      <c r="B23" s="193"/>
      <c r="C23" s="192"/>
      <c r="D23" s="193"/>
      <c r="E23" s="193"/>
      <c r="F23" s="193"/>
      <c r="G23" s="193"/>
      <c r="H23" s="193"/>
      <c r="I23" s="193"/>
      <c r="J23" s="193"/>
      <c r="K23" s="193"/>
      <c r="L23" s="193"/>
      <c r="M23" s="193"/>
      <c r="N23" s="193"/>
      <c r="O23" s="193"/>
      <c r="P23" s="193"/>
      <c r="Q23" s="193"/>
      <c r="R23" s="193"/>
      <c r="S23" s="650"/>
      <c r="T23" s="394"/>
      <c r="U23" s="642"/>
      <c r="V23" s="193"/>
      <c r="W23" s="210"/>
    </row>
    <row r="24" spans="1:24" s="6" customFormat="1" x14ac:dyDescent="0.2">
      <c r="A24" s="641"/>
      <c r="B24" s="193"/>
      <c r="C24" s="192"/>
      <c r="D24" s="193"/>
      <c r="E24" s="194" t="s">
        <v>1390</v>
      </c>
      <c r="F24" s="193"/>
      <c r="G24" s="193"/>
      <c r="H24" s="193"/>
      <c r="I24" s="193"/>
      <c r="J24" s="193"/>
      <c r="K24" s="193"/>
      <c r="L24" s="193"/>
      <c r="M24" s="193"/>
      <c r="N24" s="193"/>
      <c r="O24" s="193"/>
      <c r="P24" s="193"/>
      <c r="Q24" s="193"/>
      <c r="R24" s="193"/>
      <c r="S24" s="650"/>
      <c r="T24" s="394"/>
      <c r="U24" s="642"/>
      <c r="V24" s="193"/>
      <c r="W24" s="210"/>
    </row>
    <row r="25" spans="1:24" s="6" customFormat="1" x14ac:dyDescent="0.2">
      <c r="A25" s="641"/>
      <c r="B25" s="193"/>
      <c r="C25" s="192" t="s">
        <v>2564</v>
      </c>
      <c r="D25" s="193"/>
      <c r="E25" s="236" t="s">
        <v>1733</v>
      </c>
      <c r="F25" s="193"/>
      <c r="G25" s="193"/>
      <c r="H25" s="193"/>
      <c r="I25" s="193"/>
      <c r="J25" s="193"/>
      <c r="K25" s="193"/>
      <c r="L25" s="193"/>
      <c r="M25" s="193"/>
      <c r="N25" s="193"/>
      <c r="O25" s="193"/>
      <c r="P25" s="193"/>
      <c r="Q25" s="193"/>
      <c r="R25" s="193" t="s">
        <v>1625</v>
      </c>
      <c r="S25" s="1120" t="s">
        <v>548</v>
      </c>
      <c r="T25" s="98"/>
      <c r="U25" s="1194"/>
      <c r="V25" s="193"/>
      <c r="W25" s="210"/>
    </row>
    <row r="26" spans="1:24" s="6" customFormat="1" x14ac:dyDescent="0.2">
      <c r="A26" s="641"/>
      <c r="B26" s="193"/>
      <c r="C26" s="192" t="s">
        <v>2565</v>
      </c>
      <c r="D26" s="193"/>
      <c r="E26" s="236" t="s">
        <v>71</v>
      </c>
      <c r="F26" s="193"/>
      <c r="G26" s="193"/>
      <c r="H26" s="193"/>
      <c r="I26" s="193"/>
      <c r="J26" s="193"/>
      <c r="K26" s="193"/>
      <c r="L26" s="193"/>
      <c r="M26" s="193"/>
      <c r="N26" s="193"/>
      <c r="O26" s="193"/>
      <c r="P26" s="193"/>
      <c r="Q26" s="193"/>
      <c r="R26" s="193" t="s">
        <v>1625</v>
      </c>
      <c r="S26" s="1120" t="s">
        <v>548</v>
      </c>
      <c r="T26" s="1081"/>
      <c r="U26" s="1195"/>
      <c r="V26" s="193"/>
      <c r="W26" s="210"/>
    </row>
    <row r="27" spans="1:24" s="6" customFormat="1" x14ac:dyDescent="0.2">
      <c r="A27" s="641"/>
      <c r="B27" s="193"/>
      <c r="C27" s="192" t="s">
        <v>2566</v>
      </c>
      <c r="D27" s="193"/>
      <c r="E27" s="236" t="s">
        <v>272</v>
      </c>
      <c r="F27" s="193"/>
      <c r="G27" s="193"/>
      <c r="H27" s="193"/>
      <c r="I27" s="193"/>
      <c r="J27" s="193"/>
      <c r="K27" s="193"/>
      <c r="L27" s="193"/>
      <c r="M27" s="193"/>
      <c r="N27" s="193"/>
      <c r="O27" s="193"/>
      <c r="P27" s="193"/>
      <c r="Q27" s="193"/>
      <c r="R27" s="193" t="s">
        <v>1625</v>
      </c>
      <c r="S27" s="1120" t="s">
        <v>549</v>
      </c>
      <c r="T27" s="1082"/>
      <c r="U27" s="1196"/>
      <c r="V27" s="193"/>
      <c r="W27" s="210"/>
    </row>
    <row r="28" spans="1:24" s="6" customFormat="1" ht="8.1" customHeight="1" x14ac:dyDescent="0.2">
      <c r="A28" s="641"/>
      <c r="B28" s="193"/>
      <c r="C28" s="192"/>
      <c r="D28" s="193"/>
      <c r="E28" s="193"/>
      <c r="F28" s="193"/>
      <c r="G28" s="193"/>
      <c r="H28" s="193"/>
      <c r="I28" s="193"/>
      <c r="J28" s="193"/>
      <c r="K28" s="193"/>
      <c r="L28" s="193"/>
      <c r="M28" s="193"/>
      <c r="N28" s="193"/>
      <c r="O28" s="193"/>
      <c r="P28" s="193"/>
      <c r="Q28" s="193"/>
      <c r="R28" s="193"/>
      <c r="S28" s="650"/>
      <c r="T28" s="394"/>
      <c r="U28" s="642"/>
      <c r="V28" s="193"/>
      <c r="W28" s="210"/>
    </row>
    <row r="29" spans="1:24" s="6" customFormat="1" x14ac:dyDescent="0.2">
      <c r="A29" s="641"/>
      <c r="B29" s="193"/>
      <c r="C29" s="192"/>
      <c r="D29" s="193"/>
      <c r="E29" s="194" t="s">
        <v>2696</v>
      </c>
      <c r="F29" s="193"/>
      <c r="G29" s="193"/>
      <c r="H29" s="193"/>
      <c r="I29" s="193"/>
      <c r="J29" s="193"/>
      <c r="K29" s="193"/>
      <c r="L29" s="193"/>
      <c r="M29" s="193"/>
      <c r="N29" s="193"/>
      <c r="O29" s="193"/>
      <c r="P29" s="193"/>
      <c r="Q29" s="193"/>
      <c r="R29" s="193"/>
      <c r="S29" s="650"/>
      <c r="T29" s="394"/>
      <c r="U29" s="642"/>
      <c r="V29" s="193"/>
      <c r="W29" s="210"/>
    </row>
    <row r="30" spans="1:24" s="6" customFormat="1" x14ac:dyDescent="0.2">
      <c r="A30" s="641"/>
      <c r="B30" s="193"/>
      <c r="C30" s="192" t="s">
        <v>292</v>
      </c>
      <c r="D30" s="193"/>
      <c r="E30" s="236" t="s">
        <v>90</v>
      </c>
      <c r="F30" s="193"/>
      <c r="G30" s="193"/>
      <c r="H30" s="193"/>
      <c r="I30" s="193"/>
      <c r="J30" s="193"/>
      <c r="K30" s="193"/>
      <c r="L30" s="193"/>
      <c r="M30" s="193"/>
      <c r="N30" s="193"/>
      <c r="O30" s="193"/>
      <c r="P30" s="193"/>
      <c r="Q30" s="193"/>
      <c r="R30" s="193" t="s">
        <v>1625</v>
      </c>
      <c r="S30" s="355" t="str">
        <f>IF(AND(T31="",T32=""),"",IF(T31=T32,"Y","N"))</f>
        <v>Y</v>
      </c>
      <c r="T30" s="98"/>
      <c r="U30" s="1194"/>
      <c r="V30" s="193"/>
      <c r="W30" s="210"/>
    </row>
    <row r="31" spans="1:24" s="6" customFormat="1" x14ac:dyDescent="0.2">
      <c r="A31" s="641"/>
      <c r="B31" s="193"/>
      <c r="C31" s="192" t="s">
        <v>2337</v>
      </c>
      <c r="D31" s="193"/>
      <c r="E31" s="236" t="s">
        <v>88</v>
      </c>
      <c r="F31" s="193"/>
      <c r="G31" s="193"/>
      <c r="H31" s="193"/>
      <c r="I31" s="193"/>
      <c r="J31" s="193"/>
      <c r="K31" s="193"/>
      <c r="L31" s="193"/>
      <c r="M31" s="193"/>
      <c r="N31" s="193"/>
      <c r="O31" s="193"/>
      <c r="P31" s="193"/>
      <c r="Q31" s="193"/>
      <c r="R31" s="193" t="s">
        <v>1625</v>
      </c>
      <c r="S31" s="1197"/>
      <c r="T31" s="1101">
        <v>366</v>
      </c>
      <c r="U31" s="1195"/>
      <c r="V31" s="193"/>
      <c r="W31" s="210"/>
    </row>
    <row r="32" spans="1:24" s="6" customFormat="1" x14ac:dyDescent="0.2">
      <c r="A32" s="641"/>
      <c r="B32" s="193"/>
      <c r="C32" s="192" t="s">
        <v>2338</v>
      </c>
      <c r="D32" s="193"/>
      <c r="E32" s="236" t="s">
        <v>2498</v>
      </c>
      <c r="F32" s="193"/>
      <c r="G32" s="193"/>
      <c r="H32" s="193"/>
      <c r="I32" s="193"/>
      <c r="J32" s="193"/>
      <c r="K32" s="193"/>
      <c r="L32" s="193"/>
      <c r="M32" s="193"/>
      <c r="N32" s="193"/>
      <c r="O32" s="193"/>
      <c r="P32" s="193"/>
      <c r="Q32" s="193"/>
      <c r="R32" s="193" t="s">
        <v>1625</v>
      </c>
      <c r="S32" s="1198"/>
      <c r="T32" s="1101">
        <v>366</v>
      </c>
      <c r="U32" s="1195"/>
      <c r="V32" s="193"/>
      <c r="W32" s="210"/>
    </row>
    <row r="33" spans="1:23" s="6" customFormat="1" x14ac:dyDescent="0.2">
      <c r="A33" s="641"/>
      <c r="B33" s="193"/>
      <c r="C33" s="192" t="s">
        <v>293</v>
      </c>
      <c r="D33" s="193"/>
      <c r="E33" s="236" t="s">
        <v>2848</v>
      </c>
      <c r="F33" s="193"/>
      <c r="G33" s="193"/>
      <c r="H33" s="193"/>
      <c r="I33" s="193"/>
      <c r="J33" s="193"/>
      <c r="K33" s="193"/>
      <c r="L33" s="193"/>
      <c r="M33" s="193"/>
      <c r="N33" s="193"/>
      <c r="O33" s="193"/>
      <c r="P33" s="193"/>
      <c r="Q33" s="193"/>
      <c r="R33" s="193" t="s">
        <v>1625</v>
      </c>
      <c r="S33" s="1198"/>
      <c r="T33" s="1101">
        <v>366</v>
      </c>
      <c r="U33" s="1195"/>
      <c r="V33" s="193"/>
      <c r="W33" s="210"/>
    </row>
    <row r="34" spans="1:23" s="6" customFormat="1" x14ac:dyDescent="0.2">
      <c r="A34" s="641"/>
      <c r="B34" s="193"/>
      <c r="C34" s="192">
        <v>2205</v>
      </c>
      <c r="D34" s="193"/>
      <c r="E34" s="236" t="s">
        <v>697</v>
      </c>
      <c r="F34" s="193"/>
      <c r="G34" s="193"/>
      <c r="H34" s="193"/>
      <c r="I34" s="193"/>
      <c r="J34" s="193"/>
      <c r="K34" s="193"/>
      <c r="L34" s="193"/>
      <c r="M34" s="193"/>
      <c r="N34" s="193"/>
      <c r="O34" s="193"/>
      <c r="P34" s="193"/>
      <c r="Q34" s="193"/>
      <c r="R34" s="193" t="s">
        <v>1625</v>
      </c>
      <c r="S34" s="1199"/>
      <c r="T34" s="1101">
        <v>366</v>
      </c>
      <c r="U34" s="1196"/>
      <c r="V34" s="193"/>
      <c r="W34" s="210"/>
    </row>
    <row r="35" spans="1:23" s="6" customFormat="1" ht="8.1" customHeight="1" x14ac:dyDescent="0.2">
      <c r="A35" s="641"/>
      <c r="B35" s="193"/>
      <c r="C35" s="192"/>
      <c r="D35" s="193"/>
      <c r="E35" s="193"/>
      <c r="F35" s="193"/>
      <c r="G35" s="193"/>
      <c r="H35" s="193"/>
      <c r="I35" s="193"/>
      <c r="J35" s="193"/>
      <c r="K35" s="193"/>
      <c r="L35" s="193"/>
      <c r="M35" s="193"/>
      <c r="N35" s="193"/>
      <c r="O35" s="193"/>
      <c r="P35" s="193"/>
      <c r="Q35" s="193"/>
      <c r="R35" s="193"/>
      <c r="S35" s="650"/>
      <c r="T35" s="394"/>
      <c r="U35" s="642"/>
      <c r="V35" s="193"/>
      <c r="W35" s="210"/>
    </row>
    <row r="36" spans="1:23" s="6" customFormat="1" x14ac:dyDescent="0.2">
      <c r="A36" s="641"/>
      <c r="B36" s="193"/>
      <c r="C36" s="192"/>
      <c r="D36" s="193"/>
      <c r="E36" s="194" t="s">
        <v>1271</v>
      </c>
      <c r="F36" s="193"/>
      <c r="G36" s="193"/>
      <c r="H36" s="193"/>
      <c r="I36" s="193"/>
      <c r="J36" s="193"/>
      <c r="K36" s="193"/>
      <c r="L36" s="193"/>
      <c r="M36" s="193"/>
      <c r="N36" s="193"/>
      <c r="O36" s="193"/>
      <c r="P36" s="193"/>
      <c r="Q36" s="193"/>
      <c r="R36" s="193"/>
      <c r="S36" s="650"/>
      <c r="T36" s="394"/>
      <c r="U36" s="642"/>
      <c r="V36" s="193"/>
      <c r="W36" s="210"/>
    </row>
    <row r="37" spans="1:23" s="6" customFormat="1" x14ac:dyDescent="0.2">
      <c r="A37" s="641"/>
      <c r="B37" s="193"/>
      <c r="C37" s="192" t="s">
        <v>1991</v>
      </c>
      <c r="D37" s="193"/>
      <c r="E37" s="236" t="s">
        <v>747</v>
      </c>
      <c r="F37" s="193"/>
      <c r="G37" s="193"/>
      <c r="H37" s="193"/>
      <c r="I37" s="193"/>
      <c r="J37" s="193"/>
      <c r="K37" s="193"/>
      <c r="L37" s="193"/>
      <c r="M37" s="193"/>
      <c r="N37" s="193"/>
      <c r="O37" s="193"/>
      <c r="P37" s="193"/>
      <c r="Q37" s="193"/>
      <c r="R37" s="193" t="s">
        <v>1625</v>
      </c>
      <c r="S37" s="1120" t="s">
        <v>549</v>
      </c>
      <c r="T37" s="98"/>
      <c r="U37" s="1194"/>
      <c r="V37" s="193"/>
      <c r="W37" s="210"/>
    </row>
    <row r="38" spans="1:23" s="6" customFormat="1" x14ac:dyDescent="0.2">
      <c r="A38" s="641"/>
      <c r="B38" s="193"/>
      <c r="C38" s="192" t="s">
        <v>1992</v>
      </c>
      <c r="D38" s="193"/>
      <c r="E38" s="236" t="s">
        <v>670</v>
      </c>
      <c r="F38" s="193"/>
      <c r="G38" s="193"/>
      <c r="H38" s="193"/>
      <c r="I38" s="193"/>
      <c r="J38" s="193"/>
      <c r="K38" s="193"/>
      <c r="L38" s="193"/>
      <c r="M38" s="193"/>
      <c r="N38" s="193"/>
      <c r="O38" s="193"/>
      <c r="P38" s="193"/>
      <c r="Q38" s="193"/>
      <c r="R38" s="193" t="s">
        <v>1625</v>
      </c>
      <c r="S38" s="1120" t="s">
        <v>548</v>
      </c>
      <c r="T38" s="1081"/>
      <c r="U38" s="1195"/>
      <c r="V38" s="193"/>
      <c r="W38" s="210"/>
    </row>
    <row r="39" spans="1:23" s="6" customFormat="1" x14ac:dyDescent="0.2">
      <c r="A39" s="641"/>
      <c r="B39" s="193"/>
      <c r="C39" s="192" t="s">
        <v>1993</v>
      </c>
      <c r="D39" s="193"/>
      <c r="E39" s="236" t="s">
        <v>1646</v>
      </c>
      <c r="F39" s="193"/>
      <c r="G39" s="193"/>
      <c r="H39" s="193"/>
      <c r="I39" s="193"/>
      <c r="J39" s="193"/>
      <c r="K39" s="193"/>
      <c r="L39" s="193"/>
      <c r="M39" s="193"/>
      <c r="N39" s="193"/>
      <c r="O39" s="193"/>
      <c r="P39" s="193"/>
      <c r="Q39" s="193"/>
      <c r="R39" s="193" t="s">
        <v>1625</v>
      </c>
      <c r="S39" s="1120" t="s">
        <v>549</v>
      </c>
      <c r="T39" s="1081"/>
      <c r="U39" s="1195"/>
      <c r="V39" s="193"/>
      <c r="W39" s="210"/>
    </row>
    <row r="40" spans="1:23" s="6" customFormat="1" x14ac:dyDescent="0.2">
      <c r="A40" s="641"/>
      <c r="B40" s="193"/>
      <c r="C40" s="192" t="s">
        <v>1994</v>
      </c>
      <c r="D40" s="193"/>
      <c r="E40" s="236" t="s">
        <v>2153</v>
      </c>
      <c r="F40" s="193"/>
      <c r="G40" s="193"/>
      <c r="H40" s="193"/>
      <c r="I40" s="193"/>
      <c r="J40" s="193"/>
      <c r="K40" s="193"/>
      <c r="L40" s="193"/>
      <c r="M40" s="193"/>
      <c r="N40" s="193"/>
      <c r="O40" s="193"/>
      <c r="P40" s="193"/>
      <c r="Q40" s="193"/>
      <c r="R40" s="193" t="s">
        <v>1625</v>
      </c>
      <c r="S40" s="1120" t="s">
        <v>548</v>
      </c>
      <c r="T40" s="1081"/>
      <c r="U40" s="1195"/>
      <c r="V40" s="193"/>
      <c r="W40" s="210"/>
    </row>
    <row r="41" spans="1:23" s="6" customFormat="1" x14ac:dyDescent="0.2">
      <c r="A41" s="641"/>
      <c r="B41" s="193"/>
      <c r="C41" s="192" t="s">
        <v>1995</v>
      </c>
      <c r="D41" s="193"/>
      <c r="E41" s="236" t="s">
        <v>2154</v>
      </c>
      <c r="F41" s="193"/>
      <c r="G41" s="193"/>
      <c r="H41" s="193"/>
      <c r="I41" s="193"/>
      <c r="J41" s="193"/>
      <c r="K41" s="193"/>
      <c r="L41" s="193"/>
      <c r="M41" s="193"/>
      <c r="N41" s="193"/>
      <c r="O41" s="193"/>
      <c r="P41" s="193"/>
      <c r="Q41" s="193"/>
      <c r="R41" s="193" t="s">
        <v>1625</v>
      </c>
      <c r="S41" s="1120" t="s">
        <v>548</v>
      </c>
      <c r="T41" s="1081"/>
      <c r="U41" s="1195"/>
      <c r="V41" s="193"/>
      <c r="W41" s="210"/>
    </row>
    <row r="42" spans="1:23" s="6" customFormat="1" x14ac:dyDescent="0.2">
      <c r="A42" s="641"/>
      <c r="B42" s="193"/>
      <c r="C42" s="192" t="s">
        <v>2722</v>
      </c>
      <c r="D42" s="193"/>
      <c r="E42" s="236" t="s">
        <v>2240</v>
      </c>
      <c r="F42" s="193"/>
      <c r="G42" s="193"/>
      <c r="H42" s="193"/>
      <c r="I42" s="193"/>
      <c r="J42" s="193"/>
      <c r="K42" s="193"/>
      <c r="L42" s="193"/>
      <c r="M42" s="193"/>
      <c r="N42" s="193"/>
      <c r="O42" s="193"/>
      <c r="P42" s="193"/>
      <c r="Q42" s="193"/>
      <c r="R42" s="193" t="s">
        <v>1625</v>
      </c>
      <c r="S42" s="1120" t="s">
        <v>549</v>
      </c>
      <c r="T42" s="1082"/>
      <c r="U42" s="1196"/>
      <c r="V42" s="193"/>
      <c r="W42" s="210"/>
    </row>
    <row r="43" spans="1:23" s="6" customFormat="1" ht="8.1" customHeight="1" x14ac:dyDescent="0.2">
      <c r="A43" s="641"/>
      <c r="B43" s="193"/>
      <c r="C43" s="192"/>
      <c r="D43" s="193"/>
      <c r="E43" s="193"/>
      <c r="F43" s="193"/>
      <c r="G43" s="193"/>
      <c r="H43" s="193"/>
      <c r="I43" s="193"/>
      <c r="J43" s="193"/>
      <c r="K43" s="193"/>
      <c r="L43" s="193"/>
      <c r="M43" s="193"/>
      <c r="N43" s="193"/>
      <c r="O43" s="193"/>
      <c r="P43" s="193"/>
      <c r="Q43" s="193"/>
      <c r="R43" s="193"/>
      <c r="S43" s="650"/>
      <c r="T43" s="394"/>
      <c r="U43" s="642"/>
      <c r="V43" s="193"/>
      <c r="W43" s="210"/>
    </row>
    <row r="44" spans="1:23" s="6" customFormat="1" x14ac:dyDescent="0.2">
      <c r="A44" s="641"/>
      <c r="B44" s="193"/>
      <c r="C44" s="192"/>
      <c r="D44" s="193"/>
      <c r="E44" s="194" t="s">
        <v>980</v>
      </c>
      <c r="F44" s="193"/>
      <c r="G44" s="193"/>
      <c r="H44" s="193"/>
      <c r="I44" s="193"/>
      <c r="J44" s="193"/>
      <c r="K44" s="193"/>
      <c r="L44" s="193"/>
      <c r="M44" s="193"/>
      <c r="N44" s="193"/>
      <c r="O44" s="193"/>
      <c r="P44" s="193"/>
      <c r="Q44" s="193"/>
      <c r="R44" s="193"/>
      <c r="S44" s="650"/>
      <c r="T44" s="394"/>
      <c r="U44" s="642"/>
      <c r="V44" s="193"/>
      <c r="W44" s="210"/>
    </row>
    <row r="45" spans="1:23" s="6" customFormat="1" x14ac:dyDescent="0.2">
      <c r="A45" s="641"/>
      <c r="B45" s="193"/>
      <c r="C45" s="192" t="s">
        <v>2314</v>
      </c>
      <c r="D45" s="193"/>
      <c r="E45" s="236" t="s">
        <v>1354</v>
      </c>
      <c r="F45" s="193"/>
      <c r="G45" s="193"/>
      <c r="H45" s="193"/>
      <c r="I45" s="193"/>
      <c r="J45" s="193"/>
      <c r="K45" s="193"/>
      <c r="L45" s="193"/>
      <c r="M45" s="193"/>
      <c r="N45" s="193"/>
      <c r="O45" s="193"/>
      <c r="P45" s="193"/>
      <c r="Q45" s="193"/>
      <c r="R45" s="193" t="s">
        <v>1625</v>
      </c>
      <c r="S45" s="1200"/>
      <c r="T45" s="803"/>
      <c r="U45" s="755" t="s">
        <v>2411</v>
      </c>
      <c r="V45" s="193"/>
      <c r="W45" s="210" t="e">
        <f>IF(U45="",0,VLOOKUP(U45,e94WATERcode,3,FALSE))</f>
        <v>#REF!</v>
      </c>
    </row>
    <row r="46" spans="1:23" s="6" customFormat="1" ht="5.0999999999999996" customHeight="1" x14ac:dyDescent="0.2">
      <c r="A46" s="641"/>
      <c r="B46" s="321"/>
      <c r="C46" s="320"/>
      <c r="D46" s="321"/>
      <c r="E46" s="321"/>
      <c r="F46" s="321"/>
      <c r="G46" s="321"/>
      <c r="H46" s="321"/>
      <c r="I46" s="321"/>
      <c r="J46" s="321"/>
      <c r="K46" s="321"/>
      <c r="L46" s="321"/>
      <c r="M46" s="321"/>
      <c r="N46" s="321"/>
      <c r="O46" s="321"/>
      <c r="P46" s="321"/>
      <c r="Q46" s="321"/>
      <c r="R46" s="321"/>
      <c r="S46" s="923"/>
      <c r="T46" s="350"/>
      <c r="U46" s="924"/>
      <c r="V46" s="321"/>
      <c r="W46" s="210"/>
    </row>
    <row r="47" spans="1:23" s="6" customFormat="1" ht="5.0999999999999996" customHeight="1" x14ac:dyDescent="0.2">
      <c r="A47" s="641"/>
      <c r="B47" s="405"/>
      <c r="C47" s="324"/>
      <c r="D47" s="405"/>
      <c r="E47" s="405"/>
      <c r="F47" s="405"/>
      <c r="G47" s="405"/>
      <c r="H47" s="405"/>
      <c r="I47" s="405"/>
      <c r="J47" s="405"/>
      <c r="K47" s="405"/>
      <c r="L47" s="405"/>
      <c r="M47" s="405"/>
      <c r="N47" s="405"/>
      <c r="O47" s="405"/>
      <c r="P47" s="405"/>
      <c r="Q47" s="405"/>
      <c r="R47" s="405"/>
      <c r="S47" s="925"/>
      <c r="T47" s="410"/>
      <c r="U47" s="926"/>
      <c r="V47" s="405"/>
      <c r="W47" s="210"/>
    </row>
    <row r="48" spans="1:23" s="6" customFormat="1" x14ac:dyDescent="0.2">
      <c r="A48" s="641"/>
      <c r="B48" s="193"/>
      <c r="C48" s="192"/>
      <c r="D48" s="193"/>
      <c r="E48" s="194" t="s">
        <v>2226</v>
      </c>
      <c r="F48" s="193"/>
      <c r="G48" s="193"/>
      <c r="H48" s="193"/>
      <c r="I48" s="193"/>
      <c r="J48" s="193"/>
      <c r="K48" s="193"/>
      <c r="L48" s="193"/>
      <c r="M48" s="193"/>
      <c r="N48" s="193"/>
      <c r="O48" s="193"/>
      <c r="P48" s="193"/>
      <c r="Q48" s="193"/>
      <c r="R48" s="193"/>
      <c r="S48" s="650"/>
      <c r="T48" s="394"/>
      <c r="U48" s="642"/>
      <c r="V48" s="193"/>
      <c r="W48" s="210"/>
    </row>
    <row r="49" spans="1:24" s="6" customFormat="1" ht="5.0999999999999996" customHeight="1" x14ac:dyDescent="0.2">
      <c r="A49" s="641"/>
      <c r="B49" s="193"/>
      <c r="C49" s="192"/>
      <c r="D49" s="193"/>
      <c r="E49" s="194"/>
      <c r="F49" s="193"/>
      <c r="G49" s="193"/>
      <c r="H49" s="193"/>
      <c r="I49" s="193"/>
      <c r="J49" s="193"/>
      <c r="K49" s="193"/>
      <c r="L49" s="193"/>
      <c r="M49" s="193"/>
      <c r="N49" s="193"/>
      <c r="O49" s="193"/>
      <c r="P49" s="193"/>
      <c r="Q49" s="193"/>
      <c r="R49" s="193"/>
      <c r="S49" s="650"/>
      <c r="T49" s="394"/>
      <c r="U49" s="642"/>
      <c r="V49" s="193"/>
      <c r="W49" s="210"/>
    </row>
    <row r="50" spans="1:24" s="915" customFormat="1" x14ac:dyDescent="0.2">
      <c r="A50" s="913"/>
      <c r="B50" s="884"/>
      <c r="C50" s="192"/>
      <c r="D50" s="193"/>
      <c r="E50" s="194"/>
      <c r="F50" s="193"/>
      <c r="G50" s="193"/>
      <c r="H50" s="193"/>
      <c r="I50" s="193"/>
      <c r="J50" s="193"/>
      <c r="K50" s="193"/>
      <c r="L50" s="193"/>
      <c r="M50" s="193"/>
      <c r="N50" s="193"/>
      <c r="O50" s="193"/>
      <c r="P50" s="193"/>
      <c r="Q50" s="193"/>
      <c r="R50" s="884"/>
      <c r="S50" s="57" t="s">
        <v>2334</v>
      </c>
      <c r="T50" s="45" t="s">
        <v>2140</v>
      </c>
      <c r="U50" s="45" t="s">
        <v>346</v>
      </c>
      <c r="V50" s="884"/>
      <c r="W50" s="914"/>
    </row>
    <row r="51" spans="1:24" s="915" customFormat="1" hidden="1" x14ac:dyDescent="0.2">
      <c r="A51" s="913" t="s">
        <v>1188</v>
      </c>
      <c r="B51" s="884"/>
      <c r="C51" s="192"/>
      <c r="D51" s="193"/>
      <c r="E51" s="193"/>
      <c r="F51" s="193"/>
      <c r="G51" s="193"/>
      <c r="H51" s="193"/>
      <c r="I51" s="193"/>
      <c r="J51" s="193"/>
      <c r="K51" s="193"/>
      <c r="L51" s="193"/>
      <c r="M51" s="193"/>
      <c r="N51" s="193"/>
      <c r="O51" s="193"/>
      <c r="P51" s="193"/>
      <c r="Q51" s="193"/>
      <c r="R51" s="884"/>
      <c r="S51" s="46" t="s">
        <v>738</v>
      </c>
      <c r="T51" s="50" t="s">
        <v>738</v>
      </c>
      <c r="U51" s="50" t="s">
        <v>738</v>
      </c>
      <c r="V51" s="884"/>
      <c r="W51" s="914"/>
    </row>
    <row r="52" spans="1:24" s="915" customFormat="1" x14ac:dyDescent="0.2">
      <c r="A52" s="913"/>
      <c r="B52" s="884"/>
      <c r="C52" s="192"/>
      <c r="D52" s="193"/>
      <c r="E52" s="194"/>
      <c r="F52" s="193"/>
      <c r="G52" s="193"/>
      <c r="H52" s="193"/>
      <c r="I52" s="193"/>
      <c r="J52" s="193"/>
      <c r="K52" s="193"/>
      <c r="L52" s="193"/>
      <c r="M52" s="193"/>
      <c r="N52" s="193"/>
      <c r="O52" s="193"/>
      <c r="P52" s="193"/>
      <c r="Q52" s="193"/>
      <c r="R52" s="884"/>
      <c r="S52" s="46">
        <v>1</v>
      </c>
      <c r="T52" s="50">
        <v>2</v>
      </c>
      <c r="U52" s="62">
        <v>3</v>
      </c>
      <c r="V52" s="884"/>
      <c r="W52" s="914"/>
    </row>
    <row r="53" spans="1:24" s="915" customFormat="1" x14ac:dyDescent="0.2">
      <c r="A53" s="913"/>
      <c r="B53" s="884"/>
      <c r="C53" s="192"/>
      <c r="D53" s="193"/>
      <c r="E53" s="194" t="s">
        <v>434</v>
      </c>
      <c r="F53" s="193"/>
      <c r="G53" s="193"/>
      <c r="H53" s="193"/>
      <c r="I53" s="193"/>
      <c r="J53" s="193"/>
      <c r="K53" s="193"/>
      <c r="L53" s="193"/>
      <c r="M53" s="193"/>
      <c r="N53" s="193"/>
      <c r="O53" s="193"/>
      <c r="P53" s="193"/>
      <c r="Q53" s="193"/>
      <c r="R53" s="884"/>
      <c r="S53" s="58" t="s">
        <v>745</v>
      </c>
      <c r="T53" s="51" t="s">
        <v>1477</v>
      </c>
      <c r="U53" s="51" t="s">
        <v>2433</v>
      </c>
      <c r="V53" s="884"/>
      <c r="W53" s="914"/>
    </row>
    <row r="54" spans="1:24" s="915" customFormat="1" hidden="1" x14ac:dyDescent="0.2">
      <c r="A54" s="913" t="s">
        <v>1188</v>
      </c>
      <c r="B54" s="884"/>
      <c r="C54" s="192"/>
      <c r="D54" s="193"/>
      <c r="E54" s="193"/>
      <c r="F54" s="193"/>
      <c r="G54" s="193"/>
      <c r="H54" s="193"/>
      <c r="I54" s="193"/>
      <c r="J54" s="193"/>
      <c r="K54" s="193"/>
      <c r="L54" s="193"/>
      <c r="M54" s="193"/>
      <c r="N54" s="193"/>
      <c r="O54" s="193"/>
      <c r="P54" s="193"/>
      <c r="Q54" s="193"/>
      <c r="R54" s="884"/>
      <c r="S54" s="916" t="s">
        <v>278</v>
      </c>
      <c r="T54" s="917" t="s">
        <v>738</v>
      </c>
      <c r="U54" s="917" t="s">
        <v>738</v>
      </c>
      <c r="V54" s="884"/>
      <c r="W54" s="914"/>
    </row>
    <row r="55" spans="1:24" s="915" customFormat="1" x14ac:dyDescent="0.2">
      <c r="A55" s="913"/>
      <c r="B55" s="884"/>
      <c r="C55" s="192">
        <v>7400</v>
      </c>
      <c r="D55" s="193"/>
      <c r="E55" s="236" t="s">
        <v>2124</v>
      </c>
      <c r="F55" s="193"/>
      <c r="G55" s="193"/>
      <c r="H55" s="193"/>
      <c r="I55" s="193"/>
      <c r="J55" s="193"/>
      <c r="K55" s="193"/>
      <c r="L55" s="193"/>
      <c r="M55" s="193"/>
      <c r="N55" s="193"/>
      <c r="O55" s="193"/>
      <c r="P55" s="193"/>
      <c r="Q55" s="193"/>
      <c r="R55" s="884" t="s">
        <v>1625</v>
      </c>
      <c r="S55" s="1201"/>
      <c r="T55" s="1202"/>
      <c r="U55" s="1119" t="s">
        <v>2141</v>
      </c>
      <c r="V55" s="884"/>
      <c r="W55" s="210" t="e">
        <f>IF(U55="",0,VLOOKUP(U55,e94LIBRARYcode,3,FALSE))</f>
        <v>#REF!</v>
      </c>
    </row>
    <row r="56" spans="1:24" s="921" customFormat="1" ht="25.5" x14ac:dyDescent="0.2">
      <c r="A56" s="918"/>
      <c r="B56" s="919"/>
      <c r="C56" s="648">
        <v>7401</v>
      </c>
      <c r="D56" s="644"/>
      <c r="E56" s="740" t="s">
        <v>2125</v>
      </c>
      <c r="F56" s="193"/>
      <c r="G56" s="644"/>
      <c r="H56" s="644"/>
      <c r="I56" s="644"/>
      <c r="J56" s="644"/>
      <c r="K56" s="644"/>
      <c r="L56" s="644"/>
      <c r="M56" s="644"/>
      <c r="N56" s="644"/>
      <c r="O56" s="644"/>
      <c r="P56" s="644"/>
      <c r="Q56" s="644"/>
      <c r="R56" s="919" t="s">
        <v>1625</v>
      </c>
      <c r="S56" s="1203"/>
      <c r="T56" s="1204"/>
      <c r="U56" s="927"/>
      <c r="V56" s="919"/>
      <c r="W56" s="920"/>
      <c r="X56" s="921" t="s">
        <v>393</v>
      </c>
    </row>
    <row r="57" spans="1:24" s="915" customFormat="1" ht="5.0999999999999996" customHeight="1" x14ac:dyDescent="0.2">
      <c r="A57" s="913"/>
      <c r="B57" s="884"/>
      <c r="C57" s="192"/>
      <c r="D57" s="193"/>
      <c r="E57" s="193"/>
      <c r="F57" s="193"/>
      <c r="G57" s="193"/>
      <c r="H57" s="193"/>
      <c r="I57" s="193"/>
      <c r="J57" s="193"/>
      <c r="K57" s="193"/>
      <c r="L57" s="193"/>
      <c r="M57" s="193"/>
      <c r="N57" s="193"/>
      <c r="O57" s="193"/>
      <c r="P57" s="193"/>
      <c r="Q57" s="193"/>
      <c r="R57" s="884"/>
      <c r="S57" s="922"/>
      <c r="T57" s="911"/>
      <c r="U57" s="642"/>
      <c r="V57" s="884"/>
      <c r="W57" s="914"/>
    </row>
    <row r="58" spans="1:24" s="915" customFormat="1" x14ac:dyDescent="0.2">
      <c r="A58" s="913"/>
      <c r="B58" s="884"/>
      <c r="C58" s="192"/>
      <c r="D58" s="193"/>
      <c r="E58" s="313" t="s">
        <v>368</v>
      </c>
      <c r="F58" s="193"/>
      <c r="G58" s="193"/>
      <c r="H58" s="193"/>
      <c r="I58" s="193"/>
      <c r="J58" s="193"/>
      <c r="K58" s="193"/>
      <c r="L58" s="193"/>
      <c r="M58" s="193"/>
      <c r="N58" s="193"/>
      <c r="O58" s="193"/>
      <c r="P58" s="193"/>
      <c r="Q58" s="193"/>
      <c r="R58" s="884"/>
      <c r="S58" s="922"/>
      <c r="T58" s="911"/>
      <c r="U58" s="642"/>
      <c r="V58" s="884"/>
      <c r="W58" s="914"/>
    </row>
    <row r="59" spans="1:24" s="915" customFormat="1" ht="5.0999999999999996" customHeight="1" x14ac:dyDescent="0.2">
      <c r="A59" s="913"/>
      <c r="B59" s="884"/>
      <c r="C59" s="192"/>
      <c r="D59" s="193"/>
      <c r="E59" s="193"/>
      <c r="F59" s="193"/>
      <c r="G59" s="193"/>
      <c r="H59" s="193"/>
      <c r="I59" s="193"/>
      <c r="J59" s="193"/>
      <c r="K59" s="193"/>
      <c r="L59" s="193"/>
      <c r="M59" s="193"/>
      <c r="N59" s="193"/>
      <c r="O59" s="193"/>
      <c r="P59" s="193"/>
      <c r="Q59" s="193"/>
      <c r="R59" s="884"/>
      <c r="S59" s="922"/>
      <c r="T59" s="911"/>
      <c r="U59" s="642"/>
      <c r="V59" s="884"/>
      <c r="W59" s="914"/>
    </row>
    <row r="60" spans="1:24" s="915" customFormat="1" ht="17.25" customHeight="1" x14ac:dyDescent="0.2">
      <c r="A60" s="913"/>
      <c r="B60" s="884"/>
      <c r="C60" s="192">
        <v>7402</v>
      </c>
      <c r="D60" s="193"/>
      <c r="E60" s="236" t="s">
        <v>2225</v>
      </c>
      <c r="F60" s="193"/>
      <c r="G60" s="193"/>
      <c r="H60" s="193"/>
      <c r="I60" s="193"/>
      <c r="J60" s="193"/>
      <c r="K60" s="193"/>
      <c r="L60" s="193"/>
      <c r="M60" s="193"/>
      <c r="N60" s="193"/>
      <c r="O60" s="193"/>
      <c r="P60" s="193"/>
      <c r="Q60" s="193"/>
      <c r="R60" s="884" t="s">
        <v>1625</v>
      </c>
      <c r="S60" s="1120" t="s">
        <v>549</v>
      </c>
      <c r="T60" s="1207"/>
      <c r="U60" s="1208"/>
      <c r="V60" s="884"/>
      <c r="W60" s="914"/>
    </row>
    <row r="61" spans="1:24" s="915" customFormat="1" x14ac:dyDescent="0.2">
      <c r="A61" s="913"/>
      <c r="B61" s="884"/>
      <c r="C61" s="192">
        <v>7403</v>
      </c>
      <c r="D61" s="193"/>
      <c r="E61" s="236" t="s">
        <v>2090</v>
      </c>
      <c r="F61" s="193"/>
      <c r="G61" s="193"/>
      <c r="H61" s="193"/>
      <c r="I61" s="193"/>
      <c r="J61" s="193"/>
      <c r="K61" s="193"/>
      <c r="L61" s="193"/>
      <c r="M61" s="193"/>
      <c r="N61" s="193"/>
      <c r="O61" s="193"/>
      <c r="P61" s="193"/>
      <c r="Q61" s="193"/>
      <c r="R61" s="884" t="s">
        <v>1625</v>
      </c>
      <c r="S61" s="1205"/>
      <c r="T61" s="1212">
        <v>35284</v>
      </c>
      <c r="U61" s="1195"/>
      <c r="V61" s="884"/>
      <c r="W61" s="914"/>
    </row>
    <row r="62" spans="1:24" s="915" customFormat="1" x14ac:dyDescent="0.2">
      <c r="A62" s="913"/>
      <c r="B62" s="884"/>
      <c r="C62" s="192">
        <v>7404</v>
      </c>
      <c r="D62" s="193"/>
      <c r="E62" s="236" t="s">
        <v>2091</v>
      </c>
      <c r="F62" s="193"/>
      <c r="G62" s="193"/>
      <c r="H62" s="193"/>
      <c r="I62" s="193"/>
      <c r="J62" s="193"/>
      <c r="K62" s="193"/>
      <c r="L62" s="193"/>
      <c r="M62" s="193"/>
      <c r="N62" s="193"/>
      <c r="O62" s="193"/>
      <c r="P62" s="193"/>
      <c r="Q62" s="193"/>
      <c r="R62" s="884" t="s">
        <v>1625</v>
      </c>
      <c r="S62" s="1206"/>
      <c r="T62" s="1212"/>
      <c r="U62" s="1196"/>
      <c r="V62" s="884"/>
      <c r="W62" s="914"/>
    </row>
    <row r="63" spans="1:24" s="6" customFormat="1" ht="5.0999999999999996" customHeight="1" x14ac:dyDescent="0.2">
      <c r="A63" s="641"/>
      <c r="B63" s="193"/>
      <c r="C63" s="642"/>
      <c r="D63" s="193"/>
      <c r="E63" s="193"/>
      <c r="F63" s="193"/>
      <c r="G63" s="193"/>
      <c r="H63" s="193"/>
      <c r="I63" s="193"/>
      <c r="J63" s="193"/>
      <c r="K63" s="193"/>
      <c r="L63" s="193"/>
      <c r="M63" s="193"/>
      <c r="N63" s="193"/>
      <c r="O63" s="193"/>
      <c r="P63" s="193"/>
      <c r="Q63" s="193"/>
      <c r="R63" s="193"/>
      <c r="S63" s="193"/>
      <c r="T63" s="193"/>
      <c r="U63" s="643"/>
      <c r="V63" s="193"/>
      <c r="W63" s="210"/>
    </row>
    <row r="64" spans="1:24" x14ac:dyDescent="0.2"/>
    <row r="65" hidden="1" x14ac:dyDescent="0.2"/>
    <row r="66" hidden="1" x14ac:dyDescent="0.2"/>
    <row r="67" hidden="1" x14ac:dyDescent="0.2"/>
    <row r="68" hidden="1" x14ac:dyDescent="0.2"/>
    <row r="69" hidden="1" x14ac:dyDescent="0.2"/>
    <row r="70" hidden="1" x14ac:dyDescent="0.2"/>
    <row r="71" hidden="1" x14ac:dyDescent="0.2"/>
    <row r="72" hidden="1" x14ac:dyDescent="0.2"/>
    <row r="73" hidden="1" x14ac:dyDescent="0.2"/>
    <row r="74" hidden="1" x14ac:dyDescent="0.2"/>
    <row r="75" hidden="1" x14ac:dyDescent="0.2"/>
    <row r="76" hidden="1" x14ac:dyDescent="0.2"/>
    <row r="77" hidden="1" x14ac:dyDescent="0.2"/>
    <row r="78" hidden="1" x14ac:dyDescent="0.2"/>
    <row r="79" hidden="1" x14ac:dyDescent="0.2"/>
    <row r="80" hidden="1" x14ac:dyDescent="0.2"/>
    <row r="81" hidden="1" x14ac:dyDescent="0.2"/>
    <row r="82" hidden="1" x14ac:dyDescent="0.2"/>
    <row r="83" hidden="1" x14ac:dyDescent="0.2"/>
    <row r="84" hidden="1" x14ac:dyDescent="0.2"/>
    <row r="85" hidden="1" x14ac:dyDescent="0.2"/>
    <row r="86" hidden="1" x14ac:dyDescent="0.2"/>
    <row r="87" hidden="1" x14ac:dyDescent="0.2"/>
    <row r="88" hidden="1" x14ac:dyDescent="0.2"/>
    <row r="89" hidden="1" x14ac:dyDescent="0.2"/>
    <row r="90" hidden="1" x14ac:dyDescent="0.2"/>
    <row r="91" hidden="1" x14ac:dyDescent="0.2"/>
    <row r="92" hidden="1" x14ac:dyDescent="0.2"/>
    <row r="93" hidden="1" x14ac:dyDescent="0.2"/>
    <row r="94" hidden="1" x14ac:dyDescent="0.2"/>
    <row r="95" hidden="1" x14ac:dyDescent="0.2"/>
    <row r="96" hidden="1" x14ac:dyDescent="0.2"/>
    <row r="97" hidden="1" x14ac:dyDescent="0.2"/>
    <row r="98" hidden="1" x14ac:dyDescent="0.2"/>
    <row r="99" hidden="1" x14ac:dyDescent="0.2"/>
    <row r="100" hidden="1" x14ac:dyDescent="0.2"/>
    <row r="101" hidden="1" x14ac:dyDescent="0.2"/>
    <row r="102" hidden="1" x14ac:dyDescent="0.2"/>
    <row r="103" hidden="1" x14ac:dyDescent="0.2"/>
    <row r="104" hidden="1" x14ac:dyDescent="0.2"/>
    <row r="105" hidden="1" x14ac:dyDescent="0.2"/>
    <row r="106" hidden="1" x14ac:dyDescent="0.2"/>
    <row r="107" hidden="1" x14ac:dyDescent="0.2"/>
    <row r="108" hidden="1" x14ac:dyDescent="0.2"/>
    <row r="109" hidden="1" x14ac:dyDescent="0.2"/>
    <row r="110" hidden="1" x14ac:dyDescent="0.2"/>
    <row r="111" hidden="1" x14ac:dyDescent="0.2"/>
    <row r="112" hidden="1" x14ac:dyDescent="0.2"/>
    <row r="113" hidden="1" x14ac:dyDescent="0.2"/>
    <row r="114" hidden="1" x14ac:dyDescent="0.2"/>
    <row r="115" hidden="1" x14ac:dyDescent="0.2"/>
    <row r="116" hidden="1" x14ac:dyDescent="0.2"/>
    <row r="117" hidden="1" x14ac:dyDescent="0.2"/>
    <row r="118" hidden="1" x14ac:dyDescent="0.2"/>
  </sheetData>
  <sheetProtection password="CD67" sheet="1" objects="1" scenarios="1"/>
  <phoneticPr fontId="9" type="noConversion"/>
  <conditionalFormatting sqref="U22">
    <cfRule type="expression" dxfId="4" priority="1" stopIfTrue="1">
      <formula>$S$21&lt;&gt;"Y"</formula>
    </cfRule>
  </conditionalFormatting>
  <conditionalFormatting sqref="U17">
    <cfRule type="expression" dxfId="3" priority="2" stopIfTrue="1">
      <formula>$U$16&lt;&gt;"Other Method  (Please describe below)"</formula>
    </cfRule>
  </conditionalFormatting>
  <conditionalFormatting sqref="U56">
    <cfRule type="expression" dxfId="2" priority="3" stopIfTrue="1">
      <formula>$U$55&lt;&gt;"Other"</formula>
    </cfRule>
  </conditionalFormatting>
  <dataValidations count="7">
    <dataValidation type="list" allowBlank="1" showInputMessage="1" showErrorMessage="1" sqref="U20">
      <formula1>e94FIRE</formula1>
    </dataValidation>
    <dataValidation type="list" allowBlank="1" showInputMessage="1" showErrorMessage="1" sqref="S21">
      <formula1>eYESNO</formula1>
    </dataValidation>
    <dataValidation type="list" allowBlank="1" showInputMessage="1" showErrorMessage="1" sqref="U16">
      <formula1>e94GENGOV</formula1>
    </dataValidation>
    <dataValidation type="list" allowBlank="1" showInputMessage="1" showErrorMessage="1" sqref="U45">
      <formula1>e94WATER</formula1>
    </dataValidation>
    <dataValidation type="whole" operator="lessThan" allowBlank="1" showInputMessage="1" showErrorMessage="1" errorTitle="Enter Whole Numbers" error="Please enter amounts as Whole numbers only.  Numbers with Decimals are not permitted." sqref="T31:T34 T61:T62">
      <formula1>999999999999999</formula1>
    </dataValidation>
    <dataValidation type="list" allowBlank="1" showInputMessage="1" showErrorMessage="1" sqref="S25:S27 S37:S42 S60">
      <formula1>eYESNONA</formula1>
    </dataValidation>
    <dataValidation type="list" allowBlank="1" showInputMessage="1" showErrorMessage="1" sqref="U55">
      <formula1>e94LIBRARY</formula1>
    </dataValidation>
  </dataValidations>
  <printOptions horizontalCentered="1"/>
  <pageMargins left="0" right="0" top="0.51181102362204722" bottom="0" header="0.51181102362204722" footer="0"/>
  <pageSetup orientation="landscape" horizontalDpi="4294967292" r:id="rId1"/>
  <headerFooter alignWithMargins="0"/>
</worksheet>
</file>

<file path=xl/worksheets/sheet3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6"/>
  <dimension ref="A1:Z187"/>
  <sheetViews>
    <sheetView showGridLines="0" topLeftCell="E114" zoomScaleNormal="100" workbookViewId="0">
      <selection activeCell="T158" sqref="T158"/>
    </sheetView>
  </sheetViews>
  <sheetFormatPr defaultColWidth="0" defaultRowHeight="12.75" zeroHeight="1" x14ac:dyDescent="0.2"/>
  <cols>
    <col min="1" max="1" width="1.7109375" style="634" customWidth="1"/>
    <col min="2" max="2" width="0.85546875" style="20" customWidth="1"/>
    <col min="3" max="3" width="4.28515625" style="59" customWidth="1"/>
    <col min="4" max="4" width="0.85546875" style="20" customWidth="1"/>
    <col min="5" max="5" width="18.7109375" style="20" customWidth="1"/>
    <col min="6" max="10" width="8.7109375" style="20" hidden="1" customWidth="1"/>
    <col min="11" max="11" width="17.7109375" style="20" customWidth="1"/>
    <col min="12" max="12" width="0.85546875" style="20" customWidth="1"/>
    <col min="13" max="13" width="33.28515625" style="60" hidden="1" customWidth="1"/>
    <col min="14" max="14" width="33.28515625" style="60" customWidth="1"/>
    <col min="15" max="15" width="33.28515625" style="60" hidden="1" customWidth="1"/>
    <col min="16" max="18" width="5.7109375" style="20" hidden="1" customWidth="1"/>
    <col min="19" max="19" width="0.85546875" style="20" customWidth="1"/>
    <col min="20" max="20" width="26.7109375" style="60" customWidth="1"/>
    <col min="21" max="22" width="4.28515625" style="60" customWidth="1"/>
    <col min="23" max="23" width="0.85546875" style="60" customWidth="1"/>
    <col min="24" max="24" width="20.7109375" style="61" customWidth="1"/>
    <col min="25" max="25" width="0.85546875" style="20" customWidth="1"/>
    <col min="26" max="26" width="2.7109375" style="20" customWidth="1"/>
    <col min="27" max="16384" width="9.140625" style="20" hidden="1"/>
  </cols>
  <sheetData>
    <row r="1" spans="1:25" s="162" customFormat="1" ht="9.9499999999999993" customHeight="1" x14ac:dyDescent="0.2">
      <c r="A1" s="798"/>
      <c r="B1" s="201"/>
      <c r="C1" s="796" t="e">
        <f>IF(LANGUAGE="English","Province of Ontario  -  Ministry of Municipal Affairs","Province de l'Ontario  -  Ministère des Affaires municipales")</f>
        <v>#REF!</v>
      </c>
      <c r="D1" s="201"/>
      <c r="F1" s="203" t="s">
        <v>2419</v>
      </c>
      <c r="G1" s="203" t="s">
        <v>2419</v>
      </c>
      <c r="H1" s="162" t="s">
        <v>1188</v>
      </c>
      <c r="I1" s="203" t="s">
        <v>2419</v>
      </c>
      <c r="J1" s="203" t="s">
        <v>2419</v>
      </c>
      <c r="K1" s="203"/>
      <c r="L1" s="203"/>
      <c r="M1" s="203"/>
      <c r="N1" s="203"/>
      <c r="O1" s="203"/>
      <c r="P1" s="203"/>
      <c r="Q1" s="203"/>
      <c r="R1" s="203"/>
      <c r="S1" s="203"/>
      <c r="T1" s="203"/>
      <c r="U1" s="203"/>
      <c r="V1" s="203"/>
      <c r="W1" s="203"/>
      <c r="X1" s="1092">
        <f ca="1">NOW()</f>
        <v>42893.551110185188</v>
      </c>
      <c r="Y1" s="203"/>
    </row>
    <row r="2" spans="1:25" s="827" customFormat="1" ht="6" customHeight="1" x14ac:dyDescent="0.2">
      <c r="B2" s="836"/>
      <c r="C2" s="830" t="e">
        <f>#REF!</f>
        <v>#REF!</v>
      </c>
      <c r="D2" s="836"/>
      <c r="E2" s="836"/>
      <c r="F2" s="836"/>
      <c r="G2" s="836"/>
      <c r="H2" s="836"/>
      <c r="I2" s="836"/>
      <c r="J2" s="836"/>
      <c r="K2" s="836"/>
      <c r="L2" s="836"/>
      <c r="M2" s="836"/>
      <c r="N2" s="836"/>
      <c r="O2" s="836"/>
      <c r="P2" s="836"/>
      <c r="Q2" s="836"/>
      <c r="R2" s="836"/>
      <c r="S2" s="836"/>
      <c r="T2" s="836"/>
      <c r="U2" s="836"/>
      <c r="V2" s="836"/>
      <c r="W2" s="836"/>
      <c r="X2" s="848"/>
      <c r="Y2" s="836"/>
    </row>
    <row r="3" spans="1:25" s="827" customFormat="1" ht="17.100000000000001" customHeight="1" x14ac:dyDescent="0.2">
      <c r="B3" s="836"/>
      <c r="C3" s="834" t="e">
        <f>"FIR"&amp;#REF!&amp;":   "&amp;#REF!</f>
        <v>#REF!</v>
      </c>
      <c r="D3" s="836"/>
      <c r="E3" s="836"/>
      <c r="F3" s="836"/>
      <c r="G3" s="836"/>
      <c r="H3" s="836"/>
      <c r="I3" s="836"/>
      <c r="J3" s="836"/>
      <c r="K3" s="836"/>
      <c r="L3" s="836"/>
      <c r="M3" s="836"/>
      <c r="N3" s="836"/>
      <c r="O3" s="836"/>
      <c r="P3" s="836"/>
      <c r="Q3" s="836"/>
      <c r="R3" s="836"/>
      <c r="S3" s="836"/>
      <c r="T3" s="836"/>
      <c r="U3" s="836"/>
      <c r="V3" s="836"/>
      <c r="W3" s="836"/>
      <c r="X3" s="835" t="s">
        <v>1192</v>
      </c>
      <c r="Y3" s="836"/>
    </row>
    <row r="4" spans="1:25" s="827" customFormat="1" ht="15" customHeight="1" x14ac:dyDescent="0.2">
      <c r="B4" s="836"/>
      <c r="C4" s="837" t="e">
        <f>"Asmt Code:   "&amp;#REF!</f>
        <v>#REF!</v>
      </c>
      <c r="D4" s="836"/>
      <c r="E4" s="836"/>
      <c r="F4" s="836"/>
      <c r="G4" s="836"/>
      <c r="H4" s="836"/>
      <c r="I4" s="836"/>
      <c r="J4" s="836"/>
      <c r="K4" s="836"/>
      <c r="L4" s="836"/>
      <c r="M4" s="836"/>
      <c r="N4" s="836"/>
      <c r="O4" s="836"/>
      <c r="P4" s="836"/>
      <c r="Q4" s="836"/>
      <c r="R4" s="836"/>
      <c r="S4" s="836"/>
      <c r="T4" s="836"/>
      <c r="U4" s="836"/>
      <c r="V4" s="836"/>
      <c r="W4" s="836"/>
      <c r="X4" s="838" t="s">
        <v>1110</v>
      </c>
      <c r="Y4" s="836"/>
    </row>
    <row r="5" spans="1:25" s="827" customFormat="1" ht="11.1" customHeight="1" x14ac:dyDescent="0.2">
      <c r="B5" s="836"/>
      <c r="C5" s="839" t="e">
        <f>"MAH Code:   "&amp;#REF!</f>
        <v>#REF!</v>
      </c>
      <c r="D5" s="836"/>
      <c r="E5" s="836"/>
      <c r="F5" s="836"/>
      <c r="G5" s="836"/>
      <c r="H5" s="836"/>
      <c r="I5" s="836"/>
      <c r="J5" s="836"/>
      <c r="K5" s="836"/>
      <c r="L5" s="836"/>
      <c r="M5" s="836"/>
      <c r="N5" s="836"/>
      <c r="O5" s="836"/>
      <c r="P5" s="836"/>
      <c r="Q5" s="836"/>
      <c r="R5" s="836"/>
      <c r="S5" s="836"/>
      <c r="T5" s="836"/>
      <c r="U5" s="836"/>
      <c r="V5" s="836"/>
      <c r="W5" s="836"/>
      <c r="X5" s="842" t="e">
        <f>"for the year ended December 31, "&amp;#REF!</f>
        <v>#REF!</v>
      </c>
      <c r="Y5" s="836"/>
    </row>
    <row r="6" spans="1:25" s="827" customFormat="1" ht="17.100000000000001" hidden="1" customHeight="1" x14ac:dyDescent="0.2">
      <c r="B6" s="836"/>
      <c r="C6" s="834" t="e">
        <f>"RIF"&amp;#REF!&amp;":   "&amp;#REF!</f>
        <v>#REF!</v>
      </c>
      <c r="D6" s="836"/>
      <c r="E6" s="836"/>
      <c r="F6" s="836"/>
      <c r="G6" s="836"/>
      <c r="H6" s="836"/>
      <c r="I6" s="836"/>
      <c r="J6" s="836"/>
      <c r="K6" s="836"/>
      <c r="L6" s="836"/>
      <c r="M6" s="836"/>
      <c r="N6" s="836"/>
      <c r="O6" s="836"/>
      <c r="P6" s="836"/>
      <c r="Q6" s="836"/>
      <c r="R6" s="836"/>
      <c r="S6" s="836"/>
      <c r="T6" s="836"/>
      <c r="U6" s="836"/>
      <c r="V6" s="836"/>
      <c r="W6" s="836"/>
      <c r="X6" s="835" t="s">
        <v>1193</v>
      </c>
      <c r="Y6" s="836"/>
    </row>
    <row r="7" spans="1:25" s="827" customFormat="1" ht="15" hidden="1" customHeight="1" x14ac:dyDescent="0.2">
      <c r="B7" s="836"/>
      <c r="C7" s="837" t="e">
        <f>"Code mun.   "&amp;#REF!</f>
        <v>#REF!</v>
      </c>
      <c r="D7" s="836"/>
      <c r="E7" s="836"/>
      <c r="F7" s="836"/>
      <c r="G7" s="836"/>
      <c r="H7" s="836"/>
      <c r="I7" s="836"/>
      <c r="J7" s="836"/>
      <c r="K7" s="836"/>
      <c r="L7" s="836"/>
      <c r="M7" s="836"/>
      <c r="N7" s="836"/>
      <c r="O7" s="836"/>
      <c r="P7" s="836"/>
      <c r="Q7" s="836"/>
      <c r="R7" s="836"/>
      <c r="S7" s="836"/>
      <c r="T7" s="836"/>
      <c r="U7" s="836"/>
      <c r="V7" s="836"/>
      <c r="W7" s="836"/>
      <c r="X7" s="838" t="s">
        <v>2418</v>
      </c>
      <c r="Y7" s="836"/>
    </row>
    <row r="8" spans="1:25" s="827" customFormat="1" ht="11.1" hidden="1" customHeight="1" x14ac:dyDescent="0.2">
      <c r="B8" s="836"/>
      <c r="C8" s="839" t="e">
        <f>"AML   "&amp;#REF!</f>
        <v>#REF!</v>
      </c>
      <c r="D8" s="836"/>
      <c r="E8" s="836"/>
      <c r="F8" s="836"/>
      <c r="G8" s="836"/>
      <c r="H8" s="836"/>
      <c r="I8" s="836"/>
      <c r="J8" s="836"/>
      <c r="K8" s="836"/>
      <c r="L8" s="836"/>
      <c r="M8" s="836"/>
      <c r="N8" s="836"/>
      <c r="O8" s="836"/>
      <c r="P8" s="836"/>
      <c r="Q8" s="836"/>
      <c r="R8" s="836"/>
      <c r="S8" s="836"/>
      <c r="T8" s="836"/>
      <c r="U8" s="836"/>
      <c r="V8" s="836"/>
      <c r="W8" s="836"/>
      <c r="X8" s="842" t="e">
        <f>"pour l'exercice terminé le 31 décembre "&amp;#REF!</f>
        <v>#REF!</v>
      </c>
      <c r="Y8" s="836"/>
    </row>
    <row r="9" spans="1:25" s="827" customFormat="1" ht="3.95" customHeight="1" x14ac:dyDescent="0.2">
      <c r="B9" s="836"/>
      <c r="C9" s="836"/>
      <c r="D9" s="836"/>
      <c r="E9" s="836"/>
      <c r="F9" s="836"/>
      <c r="G9" s="836"/>
      <c r="H9" s="836"/>
      <c r="I9" s="836"/>
      <c r="J9" s="836"/>
      <c r="K9" s="836"/>
      <c r="L9" s="836"/>
      <c r="M9" s="836"/>
      <c r="N9" s="836"/>
      <c r="O9" s="836"/>
      <c r="P9" s="836"/>
      <c r="Q9" s="836"/>
      <c r="R9" s="836"/>
      <c r="S9" s="836"/>
      <c r="T9" s="836"/>
      <c r="U9" s="836"/>
      <c r="V9" s="836"/>
      <c r="W9" s="836"/>
      <c r="X9" s="836"/>
      <c r="Y9" s="836"/>
    </row>
    <row r="10" spans="1:25" s="3" customFormat="1" ht="6" customHeight="1" x14ac:dyDescent="0.2">
      <c r="A10" s="639"/>
      <c r="B10" s="193"/>
      <c r="C10" s="646"/>
      <c r="D10" s="193"/>
      <c r="E10" s="193"/>
      <c r="F10" s="193"/>
      <c r="G10" s="193"/>
      <c r="H10" s="193"/>
      <c r="I10" s="193"/>
      <c r="J10" s="193"/>
      <c r="K10" s="193"/>
      <c r="L10" s="193"/>
      <c r="M10" s="193"/>
      <c r="N10" s="193"/>
      <c r="O10" s="193"/>
      <c r="P10" s="193"/>
      <c r="Q10" s="193"/>
      <c r="R10" s="193"/>
      <c r="S10" s="193"/>
      <c r="T10" s="193"/>
      <c r="U10" s="193"/>
      <c r="V10" s="193"/>
      <c r="W10" s="193"/>
      <c r="X10" s="643"/>
      <c r="Y10" s="193"/>
    </row>
    <row r="11" spans="1:25" s="3" customFormat="1" x14ac:dyDescent="0.2">
      <c r="A11" s="639"/>
      <c r="B11" s="193"/>
      <c r="C11" s="192"/>
      <c r="D11" s="193"/>
      <c r="E11" s="194" t="s">
        <v>969</v>
      </c>
      <c r="F11" s="706"/>
      <c r="G11" s="706"/>
      <c r="H11" s="706"/>
      <c r="I11" s="706"/>
      <c r="J11" s="706"/>
      <c r="K11" s="706"/>
      <c r="L11" s="706"/>
      <c r="M11" s="706"/>
      <c r="N11" s="706"/>
      <c r="O11" s="706"/>
      <c r="P11" s="706"/>
      <c r="Q11" s="706"/>
      <c r="R11" s="706"/>
      <c r="S11" s="706"/>
      <c r="T11" s="706"/>
      <c r="U11" s="706"/>
      <c r="V11" s="706"/>
      <c r="W11" s="706"/>
      <c r="X11" s="706"/>
      <c r="Y11" s="193"/>
    </row>
    <row r="12" spans="1:25" s="3" customFormat="1" ht="6" customHeight="1" x14ac:dyDescent="0.2">
      <c r="A12" s="639"/>
      <c r="B12" s="193"/>
      <c r="C12" s="192"/>
      <c r="D12" s="193"/>
      <c r="E12" s="193"/>
      <c r="F12" s="193"/>
      <c r="G12" s="193"/>
      <c r="H12" s="193"/>
      <c r="I12" s="193"/>
      <c r="J12" s="193"/>
      <c r="K12" s="193"/>
      <c r="L12" s="193"/>
      <c r="M12" s="193"/>
      <c r="N12" s="193"/>
      <c r="O12" s="193"/>
      <c r="P12" s="193"/>
      <c r="Q12" s="193"/>
      <c r="R12" s="193"/>
      <c r="S12" s="193"/>
      <c r="T12" s="643"/>
      <c r="U12" s="643"/>
      <c r="V12" s="643"/>
      <c r="W12" s="643"/>
      <c r="X12" s="643"/>
      <c r="Y12" s="193"/>
    </row>
    <row r="13" spans="1:25" s="3" customFormat="1" hidden="1" x14ac:dyDescent="0.2">
      <c r="A13" s="639" t="s">
        <v>2419</v>
      </c>
      <c r="B13" s="193"/>
      <c r="C13" s="192"/>
      <c r="D13" s="193"/>
      <c r="E13" s="864" t="s">
        <v>1187</v>
      </c>
      <c r="F13" s="193"/>
      <c r="G13" s="193"/>
      <c r="H13" s="193"/>
      <c r="I13" s="193"/>
      <c r="J13" s="193"/>
      <c r="K13" s="193"/>
      <c r="L13" s="193"/>
      <c r="M13" s="193"/>
      <c r="N13" s="193"/>
      <c r="O13" s="193"/>
      <c r="P13" s="193"/>
      <c r="Q13" s="193"/>
      <c r="R13" s="193"/>
      <c r="S13" s="193"/>
      <c r="T13" s="643"/>
      <c r="U13" s="643"/>
      <c r="V13" s="643"/>
      <c r="W13" s="643"/>
      <c r="X13" s="643"/>
      <c r="Y13" s="193"/>
    </row>
    <row r="14" spans="1:25" s="3" customFormat="1" ht="18" x14ac:dyDescent="0.2">
      <c r="A14" s="639"/>
      <c r="B14" s="193"/>
      <c r="C14" s="192"/>
      <c r="D14" s="637"/>
      <c r="E14" s="234" t="s">
        <v>1068</v>
      </c>
      <c r="F14" s="227"/>
      <c r="G14" s="227"/>
      <c r="H14" s="227"/>
      <c r="I14" s="227"/>
      <c r="J14" s="227"/>
      <c r="K14" s="227"/>
      <c r="L14" s="227"/>
      <c r="M14" s="10" t="s">
        <v>970</v>
      </c>
      <c r="N14" s="10" t="s">
        <v>970</v>
      </c>
      <c r="O14" s="10" t="s">
        <v>970</v>
      </c>
      <c r="P14" s="227"/>
      <c r="Q14" s="227"/>
      <c r="R14" s="227"/>
      <c r="S14" s="227"/>
      <c r="T14" s="57" t="s">
        <v>477</v>
      </c>
      <c r="U14" s="10" t="s">
        <v>804</v>
      </c>
      <c r="V14" s="10" t="s">
        <v>1398</v>
      </c>
      <c r="W14" s="342"/>
      <c r="X14" s="57" t="s">
        <v>1108</v>
      </c>
      <c r="Y14" s="193"/>
    </row>
    <row r="15" spans="1:25" s="3" customFormat="1" hidden="1" x14ac:dyDescent="0.2">
      <c r="A15" s="639" t="s">
        <v>2419</v>
      </c>
      <c r="B15" s="193"/>
      <c r="C15" s="192"/>
      <c r="D15" s="637"/>
      <c r="E15" s="227"/>
      <c r="F15" s="227"/>
      <c r="G15" s="227"/>
      <c r="H15" s="227"/>
      <c r="I15" s="227"/>
      <c r="J15" s="227"/>
      <c r="K15" s="227"/>
      <c r="L15" s="227"/>
      <c r="M15" s="46" t="s">
        <v>2625</v>
      </c>
      <c r="N15" s="46" t="s">
        <v>164</v>
      </c>
      <c r="O15" s="46" t="s">
        <v>671</v>
      </c>
      <c r="P15" s="227"/>
      <c r="Q15" s="227"/>
      <c r="R15" s="227"/>
      <c r="S15" s="227"/>
      <c r="T15" s="46"/>
      <c r="U15" s="46"/>
      <c r="V15" s="46"/>
      <c r="W15" s="342"/>
      <c r="X15" s="46"/>
      <c r="Y15" s="193"/>
    </row>
    <row r="16" spans="1:25" s="3" customFormat="1" hidden="1" x14ac:dyDescent="0.2">
      <c r="A16" s="639" t="s">
        <v>1188</v>
      </c>
      <c r="B16" s="193"/>
      <c r="C16" s="192"/>
      <c r="D16" s="637"/>
      <c r="E16" s="227"/>
      <c r="F16" s="227"/>
      <c r="G16" s="227"/>
      <c r="H16" s="227"/>
      <c r="I16" s="227"/>
      <c r="J16" s="227"/>
      <c r="K16" s="227"/>
      <c r="L16" s="227"/>
      <c r="M16" s="37"/>
      <c r="N16" s="37"/>
      <c r="O16" s="37"/>
      <c r="P16" s="227"/>
      <c r="Q16" s="227"/>
      <c r="R16" s="227"/>
      <c r="S16" s="227"/>
      <c r="T16" s="46"/>
      <c r="U16" s="46"/>
      <c r="V16" s="46"/>
      <c r="W16" s="342"/>
      <c r="X16" s="46"/>
      <c r="Y16" s="193"/>
    </row>
    <row r="17" spans="1:26" s="3" customFormat="1" hidden="1" x14ac:dyDescent="0.2">
      <c r="A17" s="639" t="s">
        <v>1188</v>
      </c>
      <c r="B17" s="193"/>
      <c r="C17" s="192"/>
      <c r="D17" s="637"/>
      <c r="E17" s="227"/>
      <c r="F17" s="227"/>
      <c r="G17" s="227"/>
      <c r="H17" s="227"/>
      <c r="I17" s="227"/>
      <c r="J17" s="227"/>
      <c r="K17" s="227"/>
      <c r="L17" s="227"/>
      <c r="M17" s="46"/>
      <c r="N17" s="46"/>
      <c r="O17" s="46"/>
      <c r="P17" s="227"/>
      <c r="Q17" s="227"/>
      <c r="R17" s="227"/>
      <c r="S17" s="227"/>
      <c r="T17" s="46"/>
      <c r="U17" s="46"/>
      <c r="V17" s="46"/>
      <c r="W17" s="342"/>
      <c r="X17" s="46"/>
      <c r="Y17" s="193"/>
    </row>
    <row r="18" spans="1:26" s="3" customFormat="1" ht="11.1" customHeight="1" x14ac:dyDescent="0.2">
      <c r="A18" s="639"/>
      <c r="B18" s="193"/>
      <c r="C18" s="192"/>
      <c r="D18" s="193"/>
      <c r="E18" s="227"/>
      <c r="F18" s="227"/>
      <c r="G18" s="227"/>
      <c r="H18" s="227"/>
      <c r="I18" s="227"/>
      <c r="J18" s="227"/>
      <c r="K18" s="227"/>
      <c r="L18" s="227"/>
      <c r="M18" s="46">
        <v>2</v>
      </c>
      <c r="N18" s="46">
        <v>2</v>
      </c>
      <c r="O18" s="46">
        <v>2</v>
      </c>
      <c r="P18" s="266" t="s">
        <v>2625</v>
      </c>
      <c r="Q18" s="266" t="s">
        <v>164</v>
      </c>
      <c r="R18" s="266" t="s">
        <v>671</v>
      </c>
      <c r="S18" s="266"/>
      <c r="T18" s="46">
        <v>4</v>
      </c>
      <c r="U18" s="46">
        <v>5</v>
      </c>
      <c r="V18" s="46">
        <v>6</v>
      </c>
      <c r="W18" s="342"/>
      <c r="X18" s="46">
        <v>7</v>
      </c>
      <c r="Y18" s="193"/>
    </row>
    <row r="19" spans="1:26" s="3" customFormat="1" ht="11.1" customHeight="1" x14ac:dyDescent="0.2">
      <c r="A19" s="639"/>
      <c r="B19" s="193"/>
      <c r="C19" s="192"/>
      <c r="D19" s="193"/>
      <c r="E19" s="227"/>
      <c r="F19" s="227"/>
      <c r="G19" s="227"/>
      <c r="H19" s="227"/>
      <c r="I19" s="227"/>
      <c r="J19" s="227"/>
      <c r="K19" s="227"/>
      <c r="L19" s="227"/>
      <c r="M19" s="58" t="s">
        <v>2433</v>
      </c>
      <c r="N19" s="58" t="s">
        <v>2433</v>
      </c>
      <c r="O19" s="58" t="s">
        <v>2433</v>
      </c>
      <c r="P19" s="266"/>
      <c r="Q19" s="266"/>
      <c r="R19" s="266"/>
      <c r="S19" s="266"/>
      <c r="T19" s="58" t="s">
        <v>2433</v>
      </c>
      <c r="U19" s="58"/>
      <c r="V19" s="58"/>
      <c r="W19" s="342"/>
      <c r="X19" s="58"/>
      <c r="Y19" s="193"/>
    </row>
    <row r="20" spans="1:26" s="124" customFormat="1" ht="12.75" customHeight="1" x14ac:dyDescent="0.2">
      <c r="A20" s="640"/>
      <c r="B20" s="644"/>
      <c r="C20" s="647" t="s">
        <v>449</v>
      </c>
      <c r="D20" s="644"/>
      <c r="E20" s="234" t="s">
        <v>2479</v>
      </c>
      <c r="F20" s="227"/>
      <c r="G20" s="227"/>
      <c r="H20" s="227"/>
      <c r="I20" s="227"/>
      <c r="J20" s="227"/>
      <c r="K20" s="227"/>
      <c r="L20" s="284" t="s">
        <v>1625</v>
      </c>
      <c r="M20" s="125"/>
      <c r="N20" s="125" t="s">
        <v>2401</v>
      </c>
      <c r="O20" s="125"/>
      <c r="P20" s="229">
        <f>IF(M20="",0,VLOOKUP(M20,PM95ColumnTWO,4,FALSE))</f>
        <v>0</v>
      </c>
      <c r="Q20" s="229" t="e">
        <f>IF(N20="",0,VLOOKUP(N20,PM95ColumnTWO,4,FALSE))</f>
        <v>#REF!</v>
      </c>
      <c r="R20" s="229">
        <f>IF(O20="",0,VLOOKUP(O20,PM95ColumnTWO,4,FALSE))</f>
        <v>0</v>
      </c>
      <c r="S20" s="229"/>
      <c r="T20" s="130"/>
      <c r="U20" s="748" t="str">
        <f>IF(V20="","",VLOOKUP(V20,DATA,2,FALSE))</f>
        <v/>
      </c>
      <c r="V20" s="748" t="str">
        <f>IF(T20="","",VLOOKUP(T20,DATAnames,3,FALSE))</f>
        <v/>
      </c>
      <c r="W20" s="746"/>
      <c r="X20" s="125"/>
      <c r="Y20" s="644"/>
      <c r="Z20" s="124">
        <v>1</v>
      </c>
    </row>
    <row r="21" spans="1:26" s="124" customFormat="1" x14ac:dyDescent="0.2">
      <c r="A21" s="640"/>
      <c r="B21" s="644"/>
      <c r="C21" s="647"/>
      <c r="D21" s="644"/>
      <c r="E21" s="227"/>
      <c r="F21" s="227"/>
      <c r="G21" s="227"/>
      <c r="H21" s="227"/>
      <c r="I21" s="227"/>
      <c r="J21" s="227"/>
      <c r="K21" s="227"/>
      <c r="L21" s="284"/>
      <c r="M21" s="284"/>
      <c r="N21" s="284"/>
      <c r="O21" s="284"/>
      <c r="P21" s="229"/>
      <c r="Q21" s="229"/>
      <c r="R21" s="229"/>
      <c r="S21" s="229"/>
      <c r="T21" s="130"/>
      <c r="U21" s="748" t="str">
        <f>IF(V21="","",VLOOKUP(V21,DATA,2,FALSE))</f>
        <v/>
      </c>
      <c r="V21" s="748" t="str">
        <f>IF(T21="","",VLOOKUP(T21,DATAnames,3,FALSE))</f>
        <v/>
      </c>
      <c r="W21" s="746"/>
      <c r="X21" s="125"/>
      <c r="Y21" s="644"/>
    </row>
    <row r="22" spans="1:26" s="124" customFormat="1" x14ac:dyDescent="0.2">
      <c r="A22" s="640"/>
      <c r="B22" s="644"/>
      <c r="C22" s="647"/>
      <c r="D22" s="644"/>
      <c r="E22" s="227"/>
      <c r="F22" s="227"/>
      <c r="G22" s="227"/>
      <c r="H22" s="227"/>
      <c r="I22" s="227"/>
      <c r="J22" s="227"/>
      <c r="K22" s="227"/>
      <c r="L22" s="284"/>
      <c r="M22" s="284"/>
      <c r="N22" s="284"/>
      <c r="O22" s="284"/>
      <c r="P22" s="229"/>
      <c r="Q22" s="229"/>
      <c r="R22" s="229"/>
      <c r="S22" s="229"/>
      <c r="T22" s="130"/>
      <c r="U22" s="748" t="str">
        <f>IF(V22="","",VLOOKUP(V22,DATA,2,FALSE))</f>
        <v/>
      </c>
      <c r="V22" s="748" t="str">
        <f>IF(T22="","",VLOOKUP(T22,DATAnames,3,FALSE))</f>
        <v/>
      </c>
      <c r="W22" s="746"/>
      <c r="X22" s="125"/>
      <c r="Y22" s="644"/>
    </row>
    <row r="23" spans="1:26" s="124" customFormat="1" x14ac:dyDescent="0.2">
      <c r="A23" s="640"/>
      <c r="B23" s="644"/>
      <c r="C23" s="647"/>
      <c r="D23" s="644"/>
      <c r="E23" s="227"/>
      <c r="F23" s="227"/>
      <c r="G23" s="227"/>
      <c r="H23" s="227"/>
      <c r="I23" s="227"/>
      <c r="J23" s="227"/>
      <c r="K23" s="227"/>
      <c r="L23" s="284"/>
      <c r="M23" s="284"/>
      <c r="N23" s="284"/>
      <c r="O23" s="284"/>
      <c r="P23" s="229"/>
      <c r="Q23" s="229"/>
      <c r="R23" s="229"/>
      <c r="S23" s="229"/>
      <c r="T23" s="130"/>
      <c r="U23" s="748" t="str">
        <f>IF(V23="","",VLOOKUP(V23,DATA,2,FALSE))</f>
        <v/>
      </c>
      <c r="V23" s="748" t="str">
        <f>IF(T23="","",VLOOKUP(T23,DATAnames,3,FALSE))</f>
        <v/>
      </c>
      <c r="W23" s="746"/>
      <c r="X23" s="125"/>
      <c r="Y23" s="644"/>
    </row>
    <row r="24" spans="1:26" s="124" customFormat="1" x14ac:dyDescent="0.2">
      <c r="A24" s="640"/>
      <c r="B24" s="644"/>
      <c r="C24" s="647"/>
      <c r="D24" s="644"/>
      <c r="E24" s="227"/>
      <c r="F24" s="227"/>
      <c r="G24" s="227"/>
      <c r="H24" s="227"/>
      <c r="I24" s="227"/>
      <c r="J24" s="227"/>
      <c r="K24" s="227"/>
      <c r="L24" s="284"/>
      <c r="M24" s="284"/>
      <c r="N24" s="284"/>
      <c r="O24" s="284"/>
      <c r="P24" s="284"/>
      <c r="Q24" s="284"/>
      <c r="R24" s="284"/>
      <c r="S24" s="284"/>
      <c r="T24" s="284"/>
      <c r="U24" s="284"/>
      <c r="V24" s="284"/>
      <c r="W24" s="284"/>
      <c r="X24" s="284"/>
      <c r="Y24" s="644"/>
    </row>
    <row r="25" spans="1:26" s="124" customFormat="1" x14ac:dyDescent="0.2">
      <c r="A25" s="640"/>
      <c r="B25" s="644"/>
      <c r="C25" s="647"/>
      <c r="D25" s="644"/>
      <c r="E25" s="234" t="s">
        <v>1775</v>
      </c>
      <c r="F25" s="227"/>
      <c r="G25" s="227"/>
      <c r="H25" s="227"/>
      <c r="I25" s="227"/>
      <c r="J25" s="227"/>
      <c r="K25" s="227"/>
      <c r="L25" s="284"/>
      <c r="M25" s="284"/>
      <c r="N25" s="284"/>
      <c r="O25" s="284"/>
      <c r="P25" s="284"/>
      <c r="Q25" s="284"/>
      <c r="R25" s="284"/>
      <c r="S25" s="284"/>
      <c r="T25" s="284"/>
      <c r="U25" s="284"/>
      <c r="V25" s="284"/>
      <c r="W25" s="284"/>
      <c r="X25" s="284"/>
      <c r="Y25" s="644"/>
    </row>
    <row r="26" spans="1:26" s="124" customFormat="1" x14ac:dyDescent="0.2">
      <c r="A26" s="640"/>
      <c r="B26" s="644"/>
      <c r="C26" s="647" t="s">
        <v>2335</v>
      </c>
      <c r="D26" s="644"/>
      <c r="E26" s="389" t="s">
        <v>2748</v>
      </c>
      <c r="F26" s="227"/>
      <c r="G26" s="227"/>
      <c r="H26" s="227"/>
      <c r="I26" s="227"/>
      <c r="J26" s="227"/>
      <c r="K26" s="227"/>
      <c r="L26" s="284" t="s">
        <v>1625</v>
      </c>
      <c r="M26" s="125"/>
      <c r="N26" s="125" t="s">
        <v>2518</v>
      </c>
      <c r="O26" s="125"/>
      <c r="P26" s="229">
        <f>IF(M26="",0,VLOOKUP(M26,PM95ColumnTWO,4,FALSE))</f>
        <v>0</v>
      </c>
      <c r="Q26" s="229" t="e">
        <f>IF(N26="",0,VLOOKUP(N26,PM95ColumnTWO,4,FALSE))</f>
        <v>#REF!</v>
      </c>
      <c r="R26" s="229">
        <f>IF(O26="",0,VLOOKUP(O26,PM95ColumnTWO,4,FALSE))</f>
        <v>0</v>
      </c>
      <c r="S26" s="284"/>
      <c r="T26" s="130"/>
      <c r="U26" s="748" t="str">
        <f>IF(V26="","",VLOOKUP(V26,DATA,2,FALSE))</f>
        <v/>
      </c>
      <c r="V26" s="748" t="str">
        <f>IF(T26="","",VLOOKUP(T26,DATAnames,3,FALSE))</f>
        <v/>
      </c>
      <c r="W26" s="746"/>
      <c r="X26" s="125" t="s">
        <v>409</v>
      </c>
      <c r="Y26" s="644"/>
      <c r="Z26" s="124">
        <v>2</v>
      </c>
    </row>
    <row r="27" spans="1:26" s="124" customFormat="1" x14ac:dyDescent="0.2">
      <c r="A27" s="640"/>
      <c r="B27" s="644"/>
      <c r="C27" s="647"/>
      <c r="D27" s="644"/>
      <c r="E27" s="227"/>
      <c r="F27" s="227"/>
      <c r="G27" s="227"/>
      <c r="H27" s="227"/>
      <c r="I27" s="227"/>
      <c r="J27" s="227"/>
      <c r="K27" s="227"/>
      <c r="L27" s="284"/>
      <c r="M27" s="284"/>
      <c r="N27" s="284"/>
      <c r="O27" s="284"/>
      <c r="P27" s="229"/>
      <c r="Q27" s="229"/>
      <c r="R27" s="229"/>
      <c r="S27" s="229"/>
      <c r="T27" s="130"/>
      <c r="U27" s="748" t="str">
        <f>IF(V27="","",VLOOKUP(V27,DATA,2,FALSE))</f>
        <v/>
      </c>
      <c r="V27" s="748" t="str">
        <f>IF(T27="","",VLOOKUP(T27,DATAnames,3,FALSE))</f>
        <v/>
      </c>
      <c r="W27" s="746"/>
      <c r="X27" s="125"/>
      <c r="Y27" s="644"/>
    </row>
    <row r="28" spans="1:26" s="124" customFormat="1" x14ac:dyDescent="0.2">
      <c r="A28" s="640"/>
      <c r="B28" s="644"/>
      <c r="C28" s="647"/>
      <c r="D28" s="644"/>
      <c r="E28" s="227"/>
      <c r="F28" s="227"/>
      <c r="G28" s="227"/>
      <c r="H28" s="227"/>
      <c r="I28" s="227"/>
      <c r="J28" s="227"/>
      <c r="K28" s="227"/>
      <c r="L28" s="284"/>
      <c r="M28" s="284"/>
      <c r="N28" s="284"/>
      <c r="O28" s="284"/>
      <c r="P28" s="229"/>
      <c r="Q28" s="229"/>
      <c r="R28" s="229"/>
      <c r="S28" s="229"/>
      <c r="T28" s="130"/>
      <c r="U28" s="748" t="str">
        <f>IF(V28="","",VLOOKUP(V28,DATA,2,FALSE))</f>
        <v/>
      </c>
      <c r="V28" s="748" t="str">
        <f>IF(T28="","",VLOOKUP(T28,DATAnames,3,FALSE))</f>
        <v/>
      </c>
      <c r="W28" s="746"/>
      <c r="X28" s="125"/>
      <c r="Y28" s="644"/>
    </row>
    <row r="29" spans="1:26" s="124" customFormat="1" x14ac:dyDescent="0.2">
      <c r="A29" s="640"/>
      <c r="B29" s="644"/>
      <c r="C29" s="647"/>
      <c r="D29" s="644"/>
      <c r="E29" s="227"/>
      <c r="F29" s="227"/>
      <c r="G29" s="227"/>
      <c r="H29" s="227"/>
      <c r="I29" s="227"/>
      <c r="J29" s="227"/>
      <c r="K29" s="227"/>
      <c r="L29" s="284"/>
      <c r="M29" s="284"/>
      <c r="N29" s="284"/>
      <c r="O29" s="284"/>
      <c r="P29" s="229"/>
      <c r="Q29" s="229"/>
      <c r="R29" s="229"/>
      <c r="S29" s="229"/>
      <c r="T29" s="130"/>
      <c r="U29" s="748" t="str">
        <f>IF(V29="","",VLOOKUP(V29,DATA,2,FALSE))</f>
        <v/>
      </c>
      <c r="V29" s="748" t="str">
        <f>IF(T29="","",VLOOKUP(T29,DATAnames,3,FALSE))</f>
        <v/>
      </c>
      <c r="W29" s="746"/>
      <c r="X29" s="125"/>
      <c r="Y29" s="644"/>
    </row>
    <row r="30" spans="1:26" s="124" customFormat="1" x14ac:dyDescent="0.2">
      <c r="A30" s="640"/>
      <c r="B30" s="644"/>
      <c r="C30" s="647"/>
      <c r="D30" s="644"/>
      <c r="E30" s="227"/>
      <c r="F30" s="227"/>
      <c r="G30" s="227"/>
      <c r="H30" s="227"/>
      <c r="I30" s="227"/>
      <c r="J30" s="227"/>
      <c r="K30" s="227"/>
      <c r="L30" s="284"/>
      <c r="M30" s="284"/>
      <c r="N30" s="284"/>
      <c r="O30" s="284"/>
      <c r="P30" s="229"/>
      <c r="Q30" s="229"/>
      <c r="R30" s="229"/>
      <c r="S30" s="229"/>
      <c r="T30" s="284"/>
      <c r="U30" s="284"/>
      <c r="V30" s="284"/>
      <c r="W30" s="284"/>
      <c r="X30" s="284"/>
      <c r="Y30" s="644"/>
    </row>
    <row r="31" spans="1:26" s="124" customFormat="1" x14ac:dyDescent="0.2">
      <c r="A31" s="640"/>
      <c r="B31" s="644"/>
      <c r="C31" s="647"/>
      <c r="D31" s="644"/>
      <c r="E31" s="227"/>
      <c r="F31" s="227"/>
      <c r="G31" s="227"/>
      <c r="H31" s="227"/>
      <c r="I31" s="227"/>
      <c r="J31" s="227"/>
      <c r="K31" s="227"/>
      <c r="L31" s="284"/>
      <c r="M31" s="284"/>
      <c r="N31" s="284"/>
      <c r="O31" s="284"/>
      <c r="P31" s="229"/>
      <c r="Q31" s="229"/>
      <c r="R31" s="229"/>
      <c r="S31" s="229"/>
      <c r="T31" s="284"/>
      <c r="U31" s="284"/>
      <c r="V31" s="284"/>
      <c r="W31" s="284"/>
      <c r="X31" s="284"/>
      <c r="Y31" s="644"/>
    </row>
    <row r="32" spans="1:26" s="124" customFormat="1" x14ac:dyDescent="0.2">
      <c r="A32" s="640"/>
      <c r="B32" s="644"/>
      <c r="C32" s="647" t="s">
        <v>2565</v>
      </c>
      <c r="D32" s="644"/>
      <c r="E32" s="389" t="s">
        <v>344</v>
      </c>
      <c r="F32" s="227"/>
      <c r="G32" s="227"/>
      <c r="H32" s="227"/>
      <c r="I32" s="227"/>
      <c r="J32" s="227"/>
      <c r="K32" s="227"/>
      <c r="L32" s="284" t="s">
        <v>1625</v>
      </c>
      <c r="M32" s="125"/>
      <c r="N32" s="125" t="s">
        <v>1325</v>
      </c>
      <c r="O32" s="125"/>
      <c r="P32" s="229">
        <f>IF(M32="",0,VLOOKUP(M32,PM95ColumnTWO,4,FALSE))</f>
        <v>0</v>
      </c>
      <c r="Q32" s="229" t="e">
        <f>IF(N32="",0,VLOOKUP(N32,PM95ColumnTWO,4,FALSE))</f>
        <v>#REF!</v>
      </c>
      <c r="R32" s="229">
        <f>IF(O32="",0,VLOOKUP(O32,PM95ColumnTWO,4,FALSE))</f>
        <v>0</v>
      </c>
      <c r="S32" s="284"/>
      <c r="T32" s="130"/>
      <c r="U32" s="748" t="str">
        <f>IF(V32="","",VLOOKUP(V32,DATA,2,FALSE))</f>
        <v/>
      </c>
      <c r="V32" s="748" t="str">
        <f>IF(T32="","",VLOOKUP(T32,DATAnames,3,FALSE))</f>
        <v/>
      </c>
      <c r="W32" s="746"/>
      <c r="X32" s="125"/>
      <c r="Y32" s="644"/>
      <c r="Z32" s="124">
        <v>3</v>
      </c>
    </row>
    <row r="33" spans="1:26" s="124" customFormat="1" x14ac:dyDescent="0.2">
      <c r="A33" s="640"/>
      <c r="B33" s="644"/>
      <c r="C33" s="647"/>
      <c r="D33" s="644"/>
      <c r="E33" s="227"/>
      <c r="F33" s="227"/>
      <c r="G33" s="227"/>
      <c r="H33" s="227"/>
      <c r="I33" s="227"/>
      <c r="J33" s="227"/>
      <c r="K33" s="227"/>
      <c r="L33" s="284"/>
      <c r="M33" s="284"/>
      <c r="N33" s="284"/>
      <c r="O33" s="284"/>
      <c r="P33" s="229"/>
      <c r="Q33" s="229"/>
      <c r="R33" s="229"/>
      <c r="S33" s="229"/>
      <c r="T33" s="130"/>
      <c r="U33" s="748" t="str">
        <f>IF(V33="","",VLOOKUP(V33,DATA,2,FALSE))</f>
        <v/>
      </c>
      <c r="V33" s="748" t="str">
        <f>IF(T33="","",VLOOKUP(T33,DATAnames,3,FALSE))</f>
        <v/>
      </c>
      <c r="W33" s="746"/>
      <c r="X33" s="125"/>
      <c r="Y33" s="644"/>
    </row>
    <row r="34" spans="1:26" s="124" customFormat="1" x14ac:dyDescent="0.2">
      <c r="A34" s="640"/>
      <c r="B34" s="644"/>
      <c r="C34" s="647"/>
      <c r="D34" s="644"/>
      <c r="E34" s="227"/>
      <c r="F34" s="227"/>
      <c r="G34" s="227"/>
      <c r="H34" s="227"/>
      <c r="I34" s="227"/>
      <c r="J34" s="227"/>
      <c r="K34" s="227"/>
      <c r="L34" s="284"/>
      <c r="M34" s="284"/>
      <c r="N34" s="284"/>
      <c r="O34" s="284"/>
      <c r="P34" s="229"/>
      <c r="Q34" s="229"/>
      <c r="R34" s="229"/>
      <c r="S34" s="229"/>
      <c r="T34" s="130"/>
      <c r="U34" s="748" t="str">
        <f>IF(V34="","",VLOOKUP(V34,DATA,2,FALSE))</f>
        <v/>
      </c>
      <c r="V34" s="748" t="str">
        <f>IF(T34="","",VLOOKUP(T34,DATAnames,3,FALSE))</f>
        <v/>
      </c>
      <c r="W34" s="746"/>
      <c r="X34" s="125"/>
      <c r="Y34" s="644"/>
    </row>
    <row r="35" spans="1:26" s="124" customFormat="1" x14ac:dyDescent="0.2">
      <c r="A35" s="640"/>
      <c r="B35" s="644"/>
      <c r="C35" s="647"/>
      <c r="D35" s="644"/>
      <c r="E35" s="227"/>
      <c r="F35" s="227"/>
      <c r="G35" s="227"/>
      <c r="H35" s="227"/>
      <c r="I35" s="227"/>
      <c r="J35" s="227"/>
      <c r="K35" s="227"/>
      <c r="L35" s="284"/>
      <c r="M35" s="284"/>
      <c r="N35" s="284"/>
      <c r="O35" s="284"/>
      <c r="P35" s="229"/>
      <c r="Q35" s="229"/>
      <c r="R35" s="229"/>
      <c r="S35" s="229"/>
      <c r="T35" s="130"/>
      <c r="U35" s="748" t="str">
        <f>IF(V35="","",VLOOKUP(V35,DATA,2,FALSE))</f>
        <v/>
      </c>
      <c r="V35" s="748" t="str">
        <f>IF(T35="","",VLOOKUP(T35,DATAnames,3,FALSE))</f>
        <v/>
      </c>
      <c r="W35" s="746"/>
      <c r="X35" s="125"/>
      <c r="Y35" s="644"/>
    </row>
    <row r="36" spans="1:26" s="124" customFormat="1" x14ac:dyDescent="0.2">
      <c r="A36" s="640"/>
      <c r="B36" s="644"/>
      <c r="C36" s="647"/>
      <c r="D36" s="644"/>
      <c r="E36" s="227"/>
      <c r="F36" s="227"/>
      <c r="G36" s="227"/>
      <c r="H36" s="227"/>
      <c r="I36" s="227"/>
      <c r="J36" s="227"/>
      <c r="K36" s="227"/>
      <c r="L36" s="284"/>
      <c r="M36" s="284"/>
      <c r="N36" s="284"/>
      <c r="O36" s="284"/>
      <c r="P36" s="284"/>
      <c r="Q36" s="284"/>
      <c r="R36" s="284"/>
      <c r="S36" s="284"/>
      <c r="T36" s="284"/>
      <c r="U36" s="284"/>
      <c r="V36" s="284"/>
      <c r="W36" s="284"/>
      <c r="X36" s="284"/>
      <c r="Y36" s="644"/>
    </row>
    <row r="37" spans="1:26" s="124" customFormat="1" x14ac:dyDescent="0.2">
      <c r="A37" s="640"/>
      <c r="B37" s="644"/>
      <c r="C37" s="647"/>
      <c r="D37" s="644"/>
      <c r="E37" s="234" t="s">
        <v>2696</v>
      </c>
      <c r="F37" s="227"/>
      <c r="G37" s="227"/>
      <c r="H37" s="227"/>
      <c r="I37" s="227"/>
      <c r="J37" s="227"/>
      <c r="K37" s="227"/>
      <c r="L37" s="284"/>
      <c r="M37" s="284"/>
      <c r="N37" s="284"/>
      <c r="O37" s="284"/>
      <c r="P37" s="284"/>
      <c r="Q37" s="284"/>
      <c r="R37" s="284"/>
      <c r="S37" s="284"/>
      <c r="T37" s="284"/>
      <c r="U37" s="284"/>
      <c r="V37" s="284"/>
      <c r="W37" s="284"/>
      <c r="X37" s="284"/>
      <c r="Y37" s="644"/>
    </row>
    <row r="38" spans="1:26" s="124" customFormat="1" x14ac:dyDescent="0.2">
      <c r="A38" s="640"/>
      <c r="B38" s="644"/>
      <c r="C38" s="647" t="s">
        <v>837</v>
      </c>
      <c r="D38" s="644"/>
      <c r="E38" s="389" t="s">
        <v>2576</v>
      </c>
      <c r="F38" s="227"/>
      <c r="G38" s="227"/>
      <c r="H38" s="227"/>
      <c r="I38" s="227"/>
      <c r="J38" s="227"/>
      <c r="K38" s="227"/>
      <c r="L38" s="284" t="s">
        <v>1625</v>
      </c>
      <c r="M38" s="125"/>
      <c r="N38" s="125" t="s">
        <v>2401</v>
      </c>
      <c r="O38" s="125"/>
      <c r="P38" s="229">
        <f>IF(M38="",0,VLOOKUP(M38,PM95ColumnTWO,4,FALSE))</f>
        <v>0</v>
      </c>
      <c r="Q38" s="229" t="e">
        <f>IF(N38="",0,VLOOKUP(N38,PM95ColumnTWO,4,FALSE))</f>
        <v>#REF!</v>
      </c>
      <c r="R38" s="229">
        <f>IF(O38="",0,VLOOKUP(O38,PM95ColumnTWO,4,FALSE))</f>
        <v>0</v>
      </c>
      <c r="S38" s="284"/>
      <c r="T38" s="130"/>
      <c r="U38" s="748" t="str">
        <f>IF(V38="","",VLOOKUP(V38,DATA,2,FALSE))</f>
        <v/>
      </c>
      <c r="V38" s="748" t="str">
        <f>IF(T38="","",VLOOKUP(T38,DATAnames,3,FALSE))</f>
        <v/>
      </c>
      <c r="W38" s="746"/>
      <c r="X38" s="125"/>
      <c r="Y38" s="644"/>
      <c r="Z38" s="124">
        <v>4</v>
      </c>
    </row>
    <row r="39" spans="1:26" s="124" customFormat="1" x14ac:dyDescent="0.2">
      <c r="A39" s="640"/>
      <c r="B39" s="644"/>
      <c r="C39" s="647"/>
      <c r="D39" s="644"/>
      <c r="E39" s="227"/>
      <c r="F39" s="227"/>
      <c r="G39" s="227"/>
      <c r="H39" s="227"/>
      <c r="I39" s="227"/>
      <c r="J39" s="227"/>
      <c r="K39" s="227"/>
      <c r="L39" s="284"/>
      <c r="M39" s="284"/>
      <c r="N39" s="284"/>
      <c r="O39" s="284"/>
      <c r="P39" s="229"/>
      <c r="Q39" s="229"/>
      <c r="R39" s="229"/>
      <c r="S39" s="229"/>
      <c r="T39" s="130"/>
      <c r="U39" s="748" t="str">
        <f>IF(V39="","",VLOOKUP(V39,DATA,2,FALSE))</f>
        <v/>
      </c>
      <c r="V39" s="748" t="str">
        <f>IF(T39="","",VLOOKUP(T39,DATAnames,3,FALSE))</f>
        <v/>
      </c>
      <c r="W39" s="746"/>
      <c r="X39" s="125"/>
      <c r="Y39" s="644"/>
    </row>
    <row r="40" spans="1:26" s="124" customFormat="1" ht="12.75" customHeight="1" x14ac:dyDescent="0.2">
      <c r="A40" s="640"/>
      <c r="B40" s="644"/>
      <c r="C40" s="647"/>
      <c r="D40" s="644"/>
      <c r="E40" s="227"/>
      <c r="F40" s="227"/>
      <c r="G40" s="227"/>
      <c r="H40" s="227"/>
      <c r="I40" s="227"/>
      <c r="J40" s="227"/>
      <c r="K40" s="227"/>
      <c r="L40" s="284"/>
      <c r="M40" s="284"/>
      <c r="N40" s="284"/>
      <c r="O40" s="284"/>
      <c r="P40" s="229"/>
      <c r="Q40" s="229"/>
      <c r="R40" s="229"/>
      <c r="S40" s="229"/>
      <c r="T40" s="130"/>
      <c r="U40" s="748" t="str">
        <f>IF(V40="","",VLOOKUP(V40,DATA,2,FALSE))</f>
        <v/>
      </c>
      <c r="V40" s="748" t="str">
        <f>IF(T40="","",VLOOKUP(T40,DATAnames,3,FALSE))</f>
        <v/>
      </c>
      <c r="W40" s="746"/>
      <c r="X40" s="125"/>
      <c r="Y40" s="644"/>
    </row>
    <row r="41" spans="1:26" s="124" customFormat="1" x14ac:dyDescent="0.2">
      <c r="A41" s="640"/>
      <c r="B41" s="644"/>
      <c r="C41" s="647"/>
      <c r="D41" s="644"/>
      <c r="E41" s="227"/>
      <c r="F41" s="227"/>
      <c r="G41" s="227"/>
      <c r="H41" s="227"/>
      <c r="I41" s="227"/>
      <c r="J41" s="227"/>
      <c r="K41" s="227"/>
      <c r="L41" s="284"/>
      <c r="M41" s="284"/>
      <c r="N41" s="284"/>
      <c r="O41" s="284"/>
      <c r="P41" s="229"/>
      <c r="Q41" s="229"/>
      <c r="R41" s="229"/>
      <c r="S41" s="229"/>
      <c r="T41" s="130"/>
      <c r="U41" s="748" t="str">
        <f>IF(V41="","",VLOOKUP(V41,DATA,2,FALSE))</f>
        <v/>
      </c>
      <c r="V41" s="748" t="str">
        <f>IF(T41="","",VLOOKUP(T41,DATAnames,3,FALSE))</f>
        <v/>
      </c>
      <c r="W41" s="746"/>
      <c r="X41" s="125"/>
      <c r="Y41" s="644"/>
    </row>
    <row r="42" spans="1:26" s="124" customFormat="1" x14ac:dyDescent="0.2">
      <c r="A42" s="640"/>
      <c r="B42" s="644"/>
      <c r="C42" s="647"/>
      <c r="D42" s="644"/>
      <c r="E42" s="227"/>
      <c r="F42" s="227"/>
      <c r="G42" s="227"/>
      <c r="H42" s="227"/>
      <c r="I42" s="227"/>
      <c r="J42" s="227"/>
      <c r="K42" s="227"/>
      <c r="L42" s="284"/>
      <c r="M42" s="284"/>
      <c r="N42" s="284"/>
      <c r="O42" s="284"/>
      <c r="P42" s="229"/>
      <c r="Q42" s="229"/>
      <c r="R42" s="229"/>
      <c r="S42" s="229"/>
      <c r="T42" s="284"/>
      <c r="U42" s="284"/>
      <c r="V42" s="284"/>
      <c r="W42" s="284"/>
      <c r="X42" s="284"/>
      <c r="Y42" s="644"/>
    </row>
    <row r="43" spans="1:26" s="124" customFormat="1" x14ac:dyDescent="0.2">
      <c r="A43" s="640"/>
      <c r="B43" s="644"/>
      <c r="C43" s="647"/>
      <c r="D43" s="644"/>
      <c r="E43" s="227"/>
      <c r="F43" s="227"/>
      <c r="G43" s="227"/>
      <c r="H43" s="227"/>
      <c r="I43" s="227"/>
      <c r="J43" s="227"/>
      <c r="K43" s="227"/>
      <c r="L43" s="284"/>
      <c r="M43" s="284"/>
      <c r="N43" s="284"/>
      <c r="O43" s="284"/>
      <c r="P43" s="229"/>
      <c r="Q43" s="229"/>
      <c r="R43" s="229"/>
      <c r="S43" s="229"/>
      <c r="T43" s="284"/>
      <c r="U43" s="284"/>
      <c r="V43" s="284"/>
      <c r="W43" s="284"/>
      <c r="X43" s="284"/>
      <c r="Y43" s="644"/>
    </row>
    <row r="44" spans="1:26" s="124" customFormat="1" x14ac:dyDescent="0.2">
      <c r="A44" s="640"/>
      <c r="B44" s="644"/>
      <c r="C44" s="647" t="s">
        <v>2187</v>
      </c>
      <c r="D44" s="644"/>
      <c r="E44" s="389" t="s">
        <v>2577</v>
      </c>
      <c r="F44" s="227"/>
      <c r="G44" s="227"/>
      <c r="H44" s="227"/>
      <c r="I44" s="227"/>
      <c r="J44" s="227"/>
      <c r="K44" s="227"/>
      <c r="L44" s="284" t="s">
        <v>1625</v>
      </c>
      <c r="M44" s="125"/>
      <c r="N44" s="125" t="s">
        <v>2401</v>
      </c>
      <c r="O44" s="125"/>
      <c r="P44" s="229">
        <f>IF(M44="",0,VLOOKUP(M44,PM95ColumnTWO,4,FALSE))</f>
        <v>0</v>
      </c>
      <c r="Q44" s="229" t="e">
        <f>IF(N44="",0,VLOOKUP(N44,PM95ColumnTWO,4,FALSE))</f>
        <v>#REF!</v>
      </c>
      <c r="R44" s="229">
        <f>IF(O44="",0,VLOOKUP(O44,PM95ColumnTWO,4,FALSE))</f>
        <v>0</v>
      </c>
      <c r="S44" s="284"/>
      <c r="T44" s="130"/>
      <c r="U44" s="748" t="str">
        <f>IF(V44="","",VLOOKUP(V44,DATA,2,FALSE))</f>
        <v/>
      </c>
      <c r="V44" s="748" t="str">
        <f>IF(T44="","",VLOOKUP(T44,DATAnames,3,FALSE))</f>
        <v/>
      </c>
      <c r="W44" s="746"/>
      <c r="X44" s="125"/>
      <c r="Y44" s="644"/>
      <c r="Z44" s="124">
        <v>5</v>
      </c>
    </row>
    <row r="45" spans="1:26" s="124" customFormat="1" x14ac:dyDescent="0.2">
      <c r="A45" s="640"/>
      <c r="B45" s="644"/>
      <c r="C45" s="647"/>
      <c r="D45" s="644"/>
      <c r="E45" s="227"/>
      <c r="F45" s="227"/>
      <c r="G45" s="227"/>
      <c r="H45" s="227"/>
      <c r="I45" s="227"/>
      <c r="J45" s="227"/>
      <c r="K45" s="227"/>
      <c r="L45" s="284"/>
      <c r="M45" s="284"/>
      <c r="N45" s="284"/>
      <c r="O45" s="284"/>
      <c r="P45" s="229"/>
      <c r="Q45" s="229"/>
      <c r="R45" s="229"/>
      <c r="S45" s="229"/>
      <c r="T45" s="130"/>
      <c r="U45" s="748" t="str">
        <f>IF(V45="","",VLOOKUP(V45,DATA,2,FALSE))</f>
        <v/>
      </c>
      <c r="V45" s="748" t="str">
        <f>IF(T45="","",VLOOKUP(T45,DATAnames,3,FALSE))</f>
        <v/>
      </c>
      <c r="W45" s="746"/>
      <c r="X45" s="125"/>
      <c r="Y45" s="644"/>
    </row>
    <row r="46" spans="1:26" s="124" customFormat="1" x14ac:dyDescent="0.2">
      <c r="A46" s="640"/>
      <c r="B46" s="644"/>
      <c r="C46" s="647"/>
      <c r="D46" s="644"/>
      <c r="E46" s="227"/>
      <c r="F46" s="227"/>
      <c r="G46" s="227"/>
      <c r="H46" s="227"/>
      <c r="I46" s="227"/>
      <c r="J46" s="227"/>
      <c r="K46" s="227"/>
      <c r="L46" s="284"/>
      <c r="M46" s="284"/>
      <c r="N46" s="284"/>
      <c r="O46" s="284"/>
      <c r="P46" s="229"/>
      <c r="Q46" s="229"/>
      <c r="R46" s="229"/>
      <c r="S46" s="229"/>
      <c r="T46" s="130"/>
      <c r="U46" s="748" t="str">
        <f>IF(V46="","",VLOOKUP(V46,DATA,2,FALSE))</f>
        <v/>
      </c>
      <c r="V46" s="748" t="str">
        <f>IF(T46="","",VLOOKUP(T46,DATAnames,3,FALSE))</f>
        <v/>
      </c>
      <c r="W46" s="746"/>
      <c r="X46" s="125"/>
      <c r="Y46" s="644"/>
    </row>
    <row r="47" spans="1:26" s="124" customFormat="1" x14ac:dyDescent="0.2">
      <c r="A47" s="640"/>
      <c r="B47" s="644"/>
      <c r="C47" s="647"/>
      <c r="D47" s="644"/>
      <c r="E47" s="227"/>
      <c r="F47" s="227"/>
      <c r="G47" s="227"/>
      <c r="H47" s="227"/>
      <c r="I47" s="227"/>
      <c r="J47" s="227"/>
      <c r="K47" s="227"/>
      <c r="L47" s="284"/>
      <c r="M47" s="284"/>
      <c r="N47" s="284"/>
      <c r="O47" s="284"/>
      <c r="P47" s="229"/>
      <c r="Q47" s="229"/>
      <c r="R47" s="229"/>
      <c r="S47" s="229"/>
      <c r="T47" s="130"/>
      <c r="U47" s="748" t="str">
        <f>IF(V47="","",VLOOKUP(V47,DATA,2,FALSE))</f>
        <v/>
      </c>
      <c r="V47" s="748" t="str">
        <f>IF(T47="","",VLOOKUP(T47,DATAnames,3,FALSE))</f>
        <v/>
      </c>
      <c r="W47" s="746"/>
      <c r="X47" s="125"/>
      <c r="Y47" s="644"/>
    </row>
    <row r="48" spans="1:26" s="124" customFormat="1" x14ac:dyDescent="0.2">
      <c r="A48" s="640"/>
      <c r="B48" s="644"/>
      <c r="C48" s="647"/>
      <c r="D48" s="644"/>
      <c r="E48" s="227"/>
      <c r="F48" s="227"/>
      <c r="G48" s="227"/>
      <c r="H48" s="227"/>
      <c r="I48" s="227"/>
      <c r="J48" s="227"/>
      <c r="K48" s="227"/>
      <c r="L48" s="284"/>
      <c r="M48" s="284"/>
      <c r="N48" s="284"/>
      <c r="O48" s="284"/>
      <c r="P48" s="229"/>
      <c r="Q48" s="229"/>
      <c r="R48" s="229"/>
      <c r="S48" s="229"/>
      <c r="T48" s="284"/>
      <c r="U48" s="284"/>
      <c r="V48" s="284"/>
      <c r="W48" s="284"/>
      <c r="X48" s="284"/>
      <c r="Y48" s="644"/>
    </row>
    <row r="49" spans="1:26" s="124" customFormat="1" x14ac:dyDescent="0.2">
      <c r="A49" s="640"/>
      <c r="B49" s="644"/>
      <c r="C49" s="647"/>
      <c r="D49" s="644"/>
      <c r="E49" s="227"/>
      <c r="F49" s="227"/>
      <c r="G49" s="227"/>
      <c r="H49" s="227"/>
      <c r="I49" s="227"/>
      <c r="J49" s="227"/>
      <c r="K49" s="227"/>
      <c r="L49" s="284"/>
      <c r="M49" s="284"/>
      <c r="N49" s="284"/>
      <c r="O49" s="284"/>
      <c r="P49" s="229"/>
      <c r="Q49" s="229"/>
      <c r="R49" s="229"/>
      <c r="S49" s="229"/>
      <c r="T49" s="284"/>
      <c r="U49" s="284"/>
      <c r="V49" s="284"/>
      <c r="W49" s="284"/>
      <c r="X49" s="284"/>
      <c r="Y49" s="644"/>
    </row>
    <row r="50" spans="1:26" s="124" customFormat="1" x14ac:dyDescent="0.2">
      <c r="A50" s="640"/>
      <c r="B50" s="644"/>
      <c r="C50" s="647" t="s">
        <v>2338</v>
      </c>
      <c r="D50" s="644"/>
      <c r="E50" s="389" t="s">
        <v>2191</v>
      </c>
      <c r="F50" s="227"/>
      <c r="G50" s="227"/>
      <c r="H50" s="227"/>
      <c r="I50" s="227"/>
      <c r="J50" s="227"/>
      <c r="K50" s="227"/>
      <c r="L50" s="284" t="s">
        <v>1625</v>
      </c>
      <c r="M50" s="125"/>
      <c r="N50" s="125" t="s">
        <v>2401</v>
      </c>
      <c r="O50" s="125"/>
      <c r="P50" s="229">
        <f>IF(M50="",0,VLOOKUP(M50,PM95ColumnTWO,4,FALSE))</f>
        <v>0</v>
      </c>
      <c r="Q50" s="229" t="e">
        <f>IF(N50="",0,VLOOKUP(N50,PM95ColumnTWO,4,FALSE))</f>
        <v>#REF!</v>
      </c>
      <c r="R50" s="229">
        <f>IF(O50="",0,VLOOKUP(O50,PM95ColumnTWO,4,FALSE))</f>
        <v>0</v>
      </c>
      <c r="S50" s="284"/>
      <c r="T50" s="130"/>
      <c r="U50" s="748" t="str">
        <f>IF(V50="","",VLOOKUP(V50,DATA,2,FALSE))</f>
        <v/>
      </c>
      <c r="V50" s="748" t="str">
        <f>IF(T50="","",VLOOKUP(T50,DATAnames,3,FALSE))</f>
        <v/>
      </c>
      <c r="W50" s="746"/>
      <c r="X50" s="125"/>
      <c r="Y50" s="644"/>
      <c r="Z50" s="124">
        <v>6</v>
      </c>
    </row>
    <row r="51" spans="1:26" s="124" customFormat="1" x14ac:dyDescent="0.2">
      <c r="A51" s="640"/>
      <c r="B51" s="644"/>
      <c r="C51" s="647"/>
      <c r="D51" s="644"/>
      <c r="E51" s="227"/>
      <c r="F51" s="227"/>
      <c r="G51" s="227"/>
      <c r="H51" s="227"/>
      <c r="I51" s="227"/>
      <c r="J51" s="227"/>
      <c r="K51" s="227"/>
      <c r="L51" s="284"/>
      <c r="M51" s="284"/>
      <c r="N51" s="284"/>
      <c r="O51" s="284"/>
      <c r="P51" s="229"/>
      <c r="Q51" s="229"/>
      <c r="R51" s="229"/>
      <c r="S51" s="229"/>
      <c r="T51" s="130"/>
      <c r="U51" s="748" t="str">
        <f>IF(V51="","",VLOOKUP(V51,DATA,2,FALSE))</f>
        <v/>
      </c>
      <c r="V51" s="748" t="str">
        <f>IF(T51="","",VLOOKUP(T51,DATAnames,3,FALSE))</f>
        <v/>
      </c>
      <c r="W51" s="746"/>
      <c r="X51" s="125"/>
      <c r="Y51" s="644"/>
    </row>
    <row r="52" spans="1:26" s="124" customFormat="1" x14ac:dyDescent="0.2">
      <c r="A52" s="640"/>
      <c r="B52" s="644"/>
      <c r="C52" s="647"/>
      <c r="D52" s="644"/>
      <c r="E52" s="227"/>
      <c r="F52" s="227"/>
      <c r="G52" s="227"/>
      <c r="H52" s="227"/>
      <c r="I52" s="227"/>
      <c r="J52" s="227"/>
      <c r="K52" s="227"/>
      <c r="L52" s="284"/>
      <c r="M52" s="284"/>
      <c r="N52" s="284"/>
      <c r="O52" s="284"/>
      <c r="P52" s="229"/>
      <c r="Q52" s="229"/>
      <c r="R52" s="229"/>
      <c r="S52" s="229"/>
      <c r="T52" s="130"/>
      <c r="U52" s="748" t="str">
        <f>IF(V52="","",VLOOKUP(V52,DATA,2,FALSE))</f>
        <v/>
      </c>
      <c r="V52" s="748" t="str">
        <f>IF(T52="","",VLOOKUP(T52,DATAnames,3,FALSE))</f>
        <v/>
      </c>
      <c r="W52" s="746"/>
      <c r="X52" s="125"/>
      <c r="Y52" s="644"/>
    </row>
    <row r="53" spans="1:26" s="124" customFormat="1" x14ac:dyDescent="0.2">
      <c r="A53" s="640"/>
      <c r="B53" s="644"/>
      <c r="C53" s="647"/>
      <c r="D53" s="644"/>
      <c r="E53" s="227"/>
      <c r="F53" s="227"/>
      <c r="G53" s="227"/>
      <c r="H53" s="227"/>
      <c r="I53" s="227"/>
      <c r="J53" s="227"/>
      <c r="K53" s="227"/>
      <c r="L53" s="284"/>
      <c r="M53" s="284"/>
      <c r="N53" s="284"/>
      <c r="O53" s="284"/>
      <c r="P53" s="229"/>
      <c r="Q53" s="229"/>
      <c r="R53" s="229"/>
      <c r="S53" s="229"/>
      <c r="T53" s="130"/>
      <c r="U53" s="748" t="str">
        <f>IF(V53="","",VLOOKUP(V53,DATA,2,FALSE))</f>
        <v/>
      </c>
      <c r="V53" s="748" t="str">
        <f>IF(T53="","",VLOOKUP(T53,DATAnames,3,FALSE))</f>
        <v/>
      </c>
      <c r="W53" s="746"/>
      <c r="X53" s="125"/>
      <c r="Y53" s="644"/>
    </row>
    <row r="54" spans="1:26" s="124" customFormat="1" x14ac:dyDescent="0.2">
      <c r="A54" s="640"/>
      <c r="B54" s="644"/>
      <c r="C54" s="647"/>
      <c r="D54" s="644"/>
      <c r="E54" s="227"/>
      <c r="F54" s="227"/>
      <c r="G54" s="227"/>
      <c r="H54" s="227"/>
      <c r="I54" s="227"/>
      <c r="J54" s="227"/>
      <c r="K54" s="227"/>
      <c r="L54" s="284"/>
      <c r="M54" s="284"/>
      <c r="N54" s="284"/>
      <c r="O54" s="284"/>
      <c r="P54" s="284"/>
      <c r="Q54" s="284"/>
      <c r="R54" s="284"/>
      <c r="S54" s="284"/>
      <c r="T54" s="284"/>
      <c r="U54" s="284"/>
      <c r="V54" s="284"/>
      <c r="W54" s="284"/>
      <c r="X54" s="284"/>
      <c r="Y54" s="644"/>
    </row>
    <row r="55" spans="1:26" s="124" customFormat="1" x14ac:dyDescent="0.2">
      <c r="A55" s="640"/>
      <c r="B55" s="644"/>
      <c r="C55" s="647"/>
      <c r="D55" s="644"/>
      <c r="E55" s="234" t="s">
        <v>1210</v>
      </c>
      <c r="F55" s="227"/>
      <c r="G55" s="227"/>
      <c r="H55" s="227"/>
      <c r="I55" s="227"/>
      <c r="J55" s="227"/>
      <c r="K55" s="227"/>
      <c r="L55" s="284"/>
      <c r="M55" s="284"/>
      <c r="N55" s="284"/>
      <c r="O55" s="284"/>
      <c r="P55" s="284"/>
      <c r="Q55" s="284"/>
      <c r="R55" s="284"/>
      <c r="S55" s="284"/>
      <c r="T55" s="284"/>
      <c r="U55" s="284"/>
      <c r="V55" s="284"/>
      <c r="W55" s="284"/>
      <c r="X55" s="284"/>
      <c r="Y55" s="644"/>
    </row>
    <row r="56" spans="1:26" s="124" customFormat="1" x14ac:dyDescent="0.2">
      <c r="A56" s="640"/>
      <c r="B56" s="644"/>
      <c r="C56" s="647" t="s">
        <v>649</v>
      </c>
      <c r="D56" s="644"/>
      <c r="E56" s="389" t="s">
        <v>2386</v>
      </c>
      <c r="F56" s="227"/>
      <c r="G56" s="227"/>
      <c r="H56" s="227"/>
      <c r="I56" s="227"/>
      <c r="J56" s="227"/>
      <c r="K56" s="227"/>
      <c r="L56" s="284" t="s">
        <v>1625</v>
      </c>
      <c r="M56" s="125"/>
      <c r="N56" s="125" t="s">
        <v>802</v>
      </c>
      <c r="O56" s="125"/>
      <c r="P56" s="229">
        <f>IF(M56="",0,VLOOKUP(M56,PM95ColumnTWO,4,FALSE))</f>
        <v>0</v>
      </c>
      <c r="Q56" s="229" t="e">
        <f>IF(N56="",0,VLOOKUP(N56,PM95ColumnTWO,4,FALSE))</f>
        <v>#REF!</v>
      </c>
      <c r="R56" s="229">
        <f>IF(O56="",0,VLOOKUP(O56,PM95ColumnTWO,4,FALSE))</f>
        <v>0</v>
      </c>
      <c r="S56" s="284"/>
      <c r="T56" s="130"/>
      <c r="U56" s="748" t="str">
        <f>IF(V56="","",VLOOKUP(V56,DATA,2,FALSE))</f>
        <v/>
      </c>
      <c r="V56" s="748" t="str">
        <f>IF(T56="","",VLOOKUP(T56,DATAnames,3,FALSE))</f>
        <v/>
      </c>
      <c r="W56" s="746"/>
      <c r="X56" s="125"/>
      <c r="Y56" s="644"/>
      <c r="Z56" s="124">
        <v>7</v>
      </c>
    </row>
    <row r="57" spans="1:26" s="124" customFormat="1" x14ac:dyDescent="0.2">
      <c r="A57" s="640"/>
      <c r="B57" s="644"/>
      <c r="C57" s="647"/>
      <c r="D57" s="644"/>
      <c r="E57" s="227"/>
      <c r="F57" s="227"/>
      <c r="G57" s="227"/>
      <c r="H57" s="227"/>
      <c r="I57" s="227"/>
      <c r="J57" s="227"/>
      <c r="K57" s="227"/>
      <c r="L57" s="284"/>
      <c r="M57" s="284"/>
      <c r="N57" s="284"/>
      <c r="O57" s="284"/>
      <c r="P57" s="229"/>
      <c r="Q57" s="229"/>
      <c r="R57" s="229"/>
      <c r="S57" s="229"/>
      <c r="T57" s="130"/>
      <c r="U57" s="748" t="str">
        <f>IF(V57="","",VLOOKUP(V57,DATA,2,FALSE))</f>
        <v/>
      </c>
      <c r="V57" s="748" t="str">
        <f>IF(T57="","",VLOOKUP(T57,DATAnames,3,FALSE))</f>
        <v/>
      </c>
      <c r="W57" s="746"/>
      <c r="X57" s="125"/>
      <c r="Y57" s="644"/>
    </row>
    <row r="58" spans="1:26" s="124" customFormat="1" x14ac:dyDescent="0.2">
      <c r="A58" s="640"/>
      <c r="B58" s="644"/>
      <c r="C58" s="647"/>
      <c r="D58" s="644"/>
      <c r="E58" s="227"/>
      <c r="F58" s="227"/>
      <c r="G58" s="227"/>
      <c r="H58" s="227"/>
      <c r="I58" s="227"/>
      <c r="J58" s="227"/>
      <c r="K58" s="227"/>
      <c r="L58" s="284"/>
      <c r="M58" s="284"/>
      <c r="N58" s="284"/>
      <c r="O58" s="284"/>
      <c r="P58" s="229"/>
      <c r="Q58" s="229"/>
      <c r="R58" s="229"/>
      <c r="S58" s="229"/>
      <c r="T58" s="130"/>
      <c r="U58" s="748" t="str">
        <f>IF(V58="","",VLOOKUP(V58,DATA,2,FALSE))</f>
        <v/>
      </c>
      <c r="V58" s="748" t="str">
        <f>IF(T58="","",VLOOKUP(T58,DATAnames,3,FALSE))</f>
        <v/>
      </c>
      <c r="W58" s="746"/>
      <c r="X58" s="125"/>
      <c r="Y58" s="644"/>
    </row>
    <row r="59" spans="1:26" s="124" customFormat="1" x14ac:dyDescent="0.2">
      <c r="A59" s="640"/>
      <c r="B59" s="644"/>
      <c r="C59" s="647"/>
      <c r="D59" s="644"/>
      <c r="E59" s="227"/>
      <c r="F59" s="227"/>
      <c r="G59" s="227"/>
      <c r="H59" s="227"/>
      <c r="I59" s="227"/>
      <c r="J59" s="227"/>
      <c r="K59" s="227"/>
      <c r="L59" s="284"/>
      <c r="M59" s="284"/>
      <c r="N59" s="284"/>
      <c r="O59" s="284"/>
      <c r="P59" s="229"/>
      <c r="Q59" s="229"/>
      <c r="R59" s="229"/>
      <c r="S59" s="229"/>
      <c r="T59" s="130"/>
      <c r="U59" s="748" t="str">
        <f>IF(V59="","",VLOOKUP(V59,DATA,2,FALSE))</f>
        <v/>
      </c>
      <c r="V59" s="748" t="str">
        <f>IF(T59="","",VLOOKUP(T59,DATAnames,3,FALSE))</f>
        <v/>
      </c>
      <c r="W59" s="746"/>
      <c r="X59" s="125"/>
      <c r="Y59" s="644"/>
    </row>
    <row r="60" spans="1:26" s="124" customFormat="1" x14ac:dyDescent="0.2">
      <c r="A60" s="640"/>
      <c r="B60" s="644"/>
      <c r="C60" s="647"/>
      <c r="D60" s="644"/>
      <c r="E60" s="227"/>
      <c r="F60" s="227"/>
      <c r="G60" s="227"/>
      <c r="H60" s="227"/>
      <c r="I60" s="227"/>
      <c r="J60" s="227"/>
      <c r="K60" s="227"/>
      <c r="L60" s="284"/>
      <c r="M60" s="284"/>
      <c r="N60" s="284"/>
      <c r="O60" s="284"/>
      <c r="P60" s="284"/>
      <c r="Q60" s="284"/>
      <c r="R60" s="284"/>
      <c r="S60" s="284"/>
      <c r="T60" s="284"/>
      <c r="U60" s="284"/>
      <c r="V60" s="284"/>
      <c r="W60" s="284"/>
      <c r="X60" s="284"/>
      <c r="Y60" s="644"/>
    </row>
    <row r="61" spans="1:26" s="124" customFormat="1" x14ac:dyDescent="0.2">
      <c r="A61" s="640"/>
      <c r="B61" s="644"/>
      <c r="C61" s="647"/>
      <c r="D61" s="644"/>
      <c r="E61" s="234" t="s">
        <v>1271</v>
      </c>
      <c r="F61" s="227"/>
      <c r="G61" s="227"/>
      <c r="H61" s="227"/>
      <c r="I61" s="227"/>
      <c r="J61" s="227"/>
      <c r="K61" s="227"/>
      <c r="L61" s="284"/>
      <c r="M61" s="284"/>
      <c r="N61" s="284"/>
      <c r="O61" s="284"/>
      <c r="P61" s="284"/>
      <c r="Q61" s="284"/>
      <c r="R61" s="284"/>
      <c r="S61" s="284"/>
      <c r="T61" s="284"/>
      <c r="U61" s="284"/>
      <c r="V61" s="284"/>
      <c r="W61" s="284"/>
      <c r="X61" s="284"/>
      <c r="Y61" s="644"/>
    </row>
    <row r="62" spans="1:26" s="124" customFormat="1" x14ac:dyDescent="0.2">
      <c r="A62" s="640"/>
      <c r="B62" s="644"/>
      <c r="C62" s="647" t="s">
        <v>2722</v>
      </c>
      <c r="D62" s="644"/>
      <c r="E62" s="389" t="s">
        <v>2574</v>
      </c>
      <c r="F62" s="227"/>
      <c r="G62" s="227"/>
      <c r="H62" s="227"/>
      <c r="I62" s="227"/>
      <c r="J62" s="227"/>
      <c r="K62" s="227"/>
      <c r="L62" s="284" t="s">
        <v>1625</v>
      </c>
      <c r="M62" s="125"/>
      <c r="N62" s="125" t="s">
        <v>823</v>
      </c>
      <c r="O62" s="125"/>
      <c r="P62" s="229">
        <f>IF(M62="",0,VLOOKUP(M62,PM95ColumnTWO,4,FALSE))</f>
        <v>0</v>
      </c>
      <c r="Q62" s="229" t="e">
        <f>IF(N62="",0,VLOOKUP(N62,PM95ColumnTWO,4,FALSE))</f>
        <v>#REF!</v>
      </c>
      <c r="R62" s="229">
        <f>IF(O62="",0,VLOOKUP(O62,PM95ColumnTWO,4,FALSE))</f>
        <v>0</v>
      </c>
      <c r="S62" s="284"/>
      <c r="T62" s="130"/>
      <c r="U62" s="748" t="str">
        <f>IF(V62="","",VLOOKUP(V62,DATA,2,FALSE))</f>
        <v/>
      </c>
      <c r="V62" s="748" t="str">
        <f>IF(T62="","",VLOOKUP(T62,DATAnames,3,FALSE))</f>
        <v/>
      </c>
      <c r="W62" s="746"/>
      <c r="X62" s="125" t="s">
        <v>12</v>
      </c>
      <c r="Y62" s="644"/>
      <c r="Z62" s="124">
        <v>8</v>
      </c>
    </row>
    <row r="63" spans="1:26" s="124" customFormat="1" x14ac:dyDescent="0.2">
      <c r="A63" s="640"/>
      <c r="B63" s="644"/>
      <c r="C63" s="647"/>
      <c r="D63" s="644"/>
      <c r="E63" s="227"/>
      <c r="F63" s="227"/>
      <c r="G63" s="227"/>
      <c r="H63" s="227"/>
      <c r="I63" s="227"/>
      <c r="J63" s="227"/>
      <c r="K63" s="227"/>
      <c r="L63" s="284"/>
      <c r="M63" s="284"/>
      <c r="N63" s="284"/>
      <c r="O63" s="284"/>
      <c r="P63" s="229"/>
      <c r="Q63" s="229"/>
      <c r="R63" s="229"/>
      <c r="S63" s="229"/>
      <c r="T63" s="130"/>
      <c r="U63" s="748" t="str">
        <f>IF(V63="","",VLOOKUP(V63,DATA,2,FALSE))</f>
        <v/>
      </c>
      <c r="V63" s="748" t="str">
        <f>IF(T63="","",VLOOKUP(T63,DATAnames,3,FALSE))</f>
        <v/>
      </c>
      <c r="W63" s="746"/>
      <c r="X63" s="125"/>
      <c r="Y63" s="644"/>
    </row>
    <row r="64" spans="1:26" s="124" customFormat="1" x14ac:dyDescent="0.2">
      <c r="A64" s="640"/>
      <c r="B64" s="644"/>
      <c r="C64" s="647"/>
      <c r="D64" s="644"/>
      <c r="E64" s="227"/>
      <c r="F64" s="227"/>
      <c r="G64" s="227"/>
      <c r="H64" s="227"/>
      <c r="I64" s="227"/>
      <c r="J64" s="227"/>
      <c r="K64" s="227"/>
      <c r="L64" s="284"/>
      <c r="M64" s="284"/>
      <c r="N64" s="284"/>
      <c r="O64" s="284"/>
      <c r="P64" s="229"/>
      <c r="Q64" s="229"/>
      <c r="R64" s="229"/>
      <c r="S64" s="229"/>
      <c r="T64" s="130"/>
      <c r="U64" s="748" t="str">
        <f>IF(V64="","",VLOOKUP(V64,DATA,2,FALSE))</f>
        <v/>
      </c>
      <c r="V64" s="748" t="str">
        <f>IF(T64="","",VLOOKUP(T64,DATAnames,3,FALSE))</f>
        <v/>
      </c>
      <c r="W64" s="746"/>
      <c r="X64" s="125"/>
      <c r="Y64" s="644"/>
    </row>
    <row r="65" spans="1:26" s="124" customFormat="1" x14ac:dyDescent="0.2">
      <c r="A65" s="640"/>
      <c r="B65" s="644"/>
      <c r="C65" s="647"/>
      <c r="D65" s="644"/>
      <c r="E65" s="227"/>
      <c r="F65" s="227"/>
      <c r="G65" s="227"/>
      <c r="H65" s="227"/>
      <c r="I65" s="227"/>
      <c r="J65" s="227"/>
      <c r="K65" s="227"/>
      <c r="L65" s="284"/>
      <c r="M65" s="284"/>
      <c r="N65" s="284"/>
      <c r="O65" s="284"/>
      <c r="P65" s="229"/>
      <c r="Q65" s="229"/>
      <c r="R65" s="229"/>
      <c r="S65" s="229"/>
      <c r="T65" s="130"/>
      <c r="U65" s="748" t="str">
        <f>IF(V65="","",VLOOKUP(V65,DATA,2,FALSE))</f>
        <v/>
      </c>
      <c r="V65" s="748" t="str">
        <f>IF(T65="","",VLOOKUP(T65,DATAnames,3,FALSE))</f>
        <v/>
      </c>
      <c r="W65" s="746"/>
      <c r="X65" s="125"/>
      <c r="Y65" s="644"/>
    </row>
    <row r="66" spans="1:26" s="124" customFormat="1" x14ac:dyDescent="0.2">
      <c r="A66" s="640"/>
      <c r="B66" s="644"/>
      <c r="C66" s="647"/>
      <c r="D66" s="644"/>
      <c r="E66" s="227"/>
      <c r="F66" s="227"/>
      <c r="G66" s="227"/>
      <c r="H66" s="227"/>
      <c r="I66" s="227"/>
      <c r="J66" s="227"/>
      <c r="K66" s="227"/>
      <c r="L66" s="284"/>
      <c r="M66" s="284"/>
      <c r="N66" s="284"/>
      <c r="O66" s="284"/>
      <c r="P66" s="284"/>
      <c r="Q66" s="284"/>
      <c r="R66" s="284"/>
      <c r="S66" s="284"/>
      <c r="T66" s="284"/>
      <c r="U66" s="284"/>
      <c r="V66" s="284"/>
      <c r="W66" s="284"/>
      <c r="X66" s="284"/>
      <c r="Y66" s="644"/>
    </row>
    <row r="67" spans="1:26" s="124" customFormat="1" x14ac:dyDescent="0.2">
      <c r="A67" s="640"/>
      <c r="B67" s="644"/>
      <c r="C67" s="647"/>
      <c r="D67" s="644"/>
      <c r="E67" s="227"/>
      <c r="F67" s="227"/>
      <c r="G67" s="227"/>
      <c r="H67" s="227"/>
      <c r="I67" s="227"/>
      <c r="J67" s="227"/>
      <c r="K67" s="227"/>
      <c r="L67" s="284"/>
      <c r="M67" s="284"/>
      <c r="N67" s="284"/>
      <c r="O67" s="284"/>
      <c r="P67" s="284"/>
      <c r="Q67" s="284"/>
      <c r="R67" s="284"/>
      <c r="S67" s="284"/>
      <c r="T67" s="284"/>
      <c r="U67" s="284"/>
      <c r="V67" s="284"/>
      <c r="W67" s="284"/>
      <c r="X67" s="284"/>
      <c r="Y67" s="644"/>
    </row>
    <row r="68" spans="1:26" s="124" customFormat="1" x14ac:dyDescent="0.2">
      <c r="A68" s="640"/>
      <c r="B68" s="644"/>
      <c r="C68" s="647" t="s">
        <v>1994</v>
      </c>
      <c r="D68" s="644"/>
      <c r="E68" s="389" t="s">
        <v>2750</v>
      </c>
      <c r="F68" s="227"/>
      <c r="G68" s="227"/>
      <c r="H68" s="227"/>
      <c r="I68" s="227"/>
      <c r="J68" s="227"/>
      <c r="K68" s="227"/>
      <c r="L68" s="284" t="s">
        <v>1625</v>
      </c>
      <c r="M68" s="125"/>
      <c r="N68" s="125" t="s">
        <v>823</v>
      </c>
      <c r="O68" s="125"/>
      <c r="P68" s="229">
        <f>IF(M68="",0,VLOOKUP(M68,PM95ColumnTWO,4,FALSE))</f>
        <v>0</v>
      </c>
      <c r="Q68" s="229" t="e">
        <f>IF(N68="",0,VLOOKUP(N68,PM95ColumnTWO,4,FALSE))</f>
        <v>#REF!</v>
      </c>
      <c r="R68" s="229">
        <f>IF(O68="",0,VLOOKUP(O68,PM95ColumnTWO,4,FALSE))</f>
        <v>0</v>
      </c>
      <c r="S68" s="284"/>
      <c r="T68" s="130"/>
      <c r="U68" s="748" t="str">
        <f>IF(V68="","",VLOOKUP(V68,DATA,2,FALSE))</f>
        <v/>
      </c>
      <c r="V68" s="748" t="str">
        <f>IF(T68="","",VLOOKUP(T68,DATAnames,3,FALSE))</f>
        <v/>
      </c>
      <c r="W68" s="746"/>
      <c r="X68" s="125" t="s">
        <v>12</v>
      </c>
      <c r="Y68" s="644"/>
      <c r="Z68" s="124">
        <v>13</v>
      </c>
    </row>
    <row r="69" spans="1:26" s="124" customFormat="1" x14ac:dyDescent="0.2">
      <c r="A69" s="640"/>
      <c r="B69" s="644"/>
      <c r="C69" s="647"/>
      <c r="D69" s="644"/>
      <c r="E69" s="227"/>
      <c r="F69" s="227"/>
      <c r="G69" s="227"/>
      <c r="H69" s="227"/>
      <c r="I69" s="227"/>
      <c r="J69" s="227"/>
      <c r="K69" s="227"/>
      <c r="L69" s="284"/>
      <c r="M69" s="284"/>
      <c r="N69" s="284"/>
      <c r="O69" s="284"/>
      <c r="P69" s="229"/>
      <c r="Q69" s="229"/>
      <c r="R69" s="229"/>
      <c r="S69" s="229"/>
      <c r="T69" s="130"/>
      <c r="U69" s="748" t="str">
        <f>IF(V69="","",VLOOKUP(V69,DATA,2,FALSE))</f>
        <v/>
      </c>
      <c r="V69" s="748" t="str">
        <f>IF(T69="","",VLOOKUP(T69,DATAnames,3,FALSE))</f>
        <v/>
      </c>
      <c r="W69" s="746"/>
      <c r="X69" s="125"/>
      <c r="Y69" s="644"/>
    </row>
    <row r="70" spans="1:26" s="124" customFormat="1" x14ac:dyDescent="0.2">
      <c r="A70" s="640"/>
      <c r="B70" s="644"/>
      <c r="C70" s="647"/>
      <c r="D70" s="644"/>
      <c r="E70" s="227"/>
      <c r="F70" s="227"/>
      <c r="G70" s="227"/>
      <c r="H70" s="227"/>
      <c r="I70" s="227"/>
      <c r="J70" s="227"/>
      <c r="K70" s="227"/>
      <c r="L70" s="284"/>
      <c r="M70" s="284"/>
      <c r="N70" s="284"/>
      <c r="O70" s="284"/>
      <c r="P70" s="229"/>
      <c r="Q70" s="229"/>
      <c r="R70" s="229"/>
      <c r="S70" s="229"/>
      <c r="T70" s="130"/>
      <c r="U70" s="748" t="str">
        <f>IF(V70="","",VLOOKUP(V70,DATA,2,FALSE))</f>
        <v/>
      </c>
      <c r="V70" s="748" t="str">
        <f>IF(T70="","",VLOOKUP(T70,DATAnames,3,FALSE))</f>
        <v/>
      </c>
      <c r="W70" s="746"/>
      <c r="X70" s="125"/>
      <c r="Y70" s="644"/>
    </row>
    <row r="71" spans="1:26" s="124" customFormat="1" x14ac:dyDescent="0.2">
      <c r="A71" s="640"/>
      <c r="B71" s="644"/>
      <c r="C71" s="647"/>
      <c r="D71" s="644"/>
      <c r="E71" s="227"/>
      <c r="F71" s="227"/>
      <c r="G71" s="227"/>
      <c r="H71" s="227"/>
      <c r="I71" s="227"/>
      <c r="J71" s="227"/>
      <c r="K71" s="227"/>
      <c r="L71" s="284"/>
      <c r="M71" s="284"/>
      <c r="N71" s="284"/>
      <c r="O71" s="284"/>
      <c r="P71" s="229"/>
      <c r="Q71" s="229"/>
      <c r="R71" s="229"/>
      <c r="S71" s="229"/>
      <c r="T71" s="130"/>
      <c r="U71" s="748" t="str">
        <f>IF(V71="","",VLOOKUP(V71,DATA,2,FALSE))</f>
        <v/>
      </c>
      <c r="V71" s="748" t="str">
        <f>IF(T71="","",VLOOKUP(T71,DATAnames,3,FALSE))</f>
        <v/>
      </c>
      <c r="W71" s="746"/>
      <c r="X71" s="125"/>
      <c r="Y71" s="644"/>
    </row>
    <row r="72" spans="1:26" s="124" customFormat="1" x14ac:dyDescent="0.2">
      <c r="A72" s="640"/>
      <c r="B72" s="644"/>
      <c r="C72" s="647"/>
      <c r="D72" s="644"/>
      <c r="E72" s="227"/>
      <c r="F72" s="227"/>
      <c r="G72" s="227"/>
      <c r="H72" s="227"/>
      <c r="I72" s="227"/>
      <c r="J72" s="227"/>
      <c r="K72" s="227"/>
      <c r="L72" s="284"/>
      <c r="M72" s="284"/>
      <c r="N72" s="284"/>
      <c r="O72" s="284"/>
      <c r="P72" s="284"/>
      <c r="Q72" s="284"/>
      <c r="R72" s="284"/>
      <c r="S72" s="284"/>
      <c r="T72" s="284"/>
      <c r="U72" s="284"/>
      <c r="V72" s="284"/>
      <c r="W72" s="284"/>
      <c r="X72" s="284"/>
      <c r="Y72" s="644"/>
    </row>
    <row r="73" spans="1:26" s="124" customFormat="1" x14ac:dyDescent="0.2">
      <c r="A73" s="640"/>
      <c r="B73" s="644"/>
      <c r="C73" s="647"/>
      <c r="D73" s="644"/>
      <c r="E73" s="227"/>
      <c r="F73" s="227"/>
      <c r="G73" s="227"/>
      <c r="H73" s="227"/>
      <c r="I73" s="227"/>
      <c r="J73" s="227"/>
      <c r="K73" s="227"/>
      <c r="L73" s="284"/>
      <c r="M73" s="284"/>
      <c r="N73" s="284"/>
      <c r="O73" s="284"/>
      <c r="P73" s="284"/>
      <c r="Q73" s="284"/>
      <c r="R73" s="284"/>
      <c r="S73" s="284"/>
      <c r="T73" s="284"/>
      <c r="U73" s="284"/>
      <c r="V73" s="284"/>
      <c r="W73" s="284"/>
      <c r="X73" s="284"/>
      <c r="Y73" s="644"/>
    </row>
    <row r="74" spans="1:26" s="124" customFormat="1" x14ac:dyDescent="0.2">
      <c r="A74" s="640"/>
      <c r="B74" s="644"/>
      <c r="C74" s="647" t="s">
        <v>1995</v>
      </c>
      <c r="D74" s="644"/>
      <c r="E74" s="389" t="s">
        <v>2713</v>
      </c>
      <c r="F74" s="227"/>
      <c r="G74" s="227"/>
      <c r="H74" s="227"/>
      <c r="I74" s="227"/>
      <c r="J74" s="227"/>
      <c r="K74" s="227"/>
      <c r="L74" s="284" t="s">
        <v>1625</v>
      </c>
      <c r="M74" s="125"/>
      <c r="N74" s="125" t="s">
        <v>823</v>
      </c>
      <c r="O74" s="125"/>
      <c r="P74" s="229">
        <f>IF(M74="",0,VLOOKUP(M74,PM95ColumnTWO,4,FALSE))</f>
        <v>0</v>
      </c>
      <c r="Q74" s="229" t="e">
        <f>IF(N74="",0,VLOOKUP(N74,PM95ColumnTWO,4,FALSE))</f>
        <v>#REF!</v>
      </c>
      <c r="R74" s="229">
        <f>IF(O74="",0,VLOOKUP(O74,PM95ColumnTWO,4,FALSE))</f>
        <v>0</v>
      </c>
      <c r="S74" s="284"/>
      <c r="T74" s="130"/>
      <c r="U74" s="748" t="str">
        <f>IF(V74="","",VLOOKUP(V74,DATA,2,FALSE))</f>
        <v/>
      </c>
      <c r="V74" s="748" t="str">
        <f>IF(T74="","",VLOOKUP(T74,DATAnames,3,FALSE))</f>
        <v/>
      </c>
      <c r="W74" s="746"/>
      <c r="X74" s="125" t="s">
        <v>12</v>
      </c>
      <c r="Y74" s="644"/>
      <c r="Z74" s="124">
        <v>14</v>
      </c>
    </row>
    <row r="75" spans="1:26" s="124" customFormat="1" x14ac:dyDescent="0.2">
      <c r="A75" s="640"/>
      <c r="B75" s="644"/>
      <c r="C75" s="647"/>
      <c r="D75" s="644"/>
      <c r="E75" s="227"/>
      <c r="F75" s="227"/>
      <c r="G75" s="227"/>
      <c r="H75" s="227"/>
      <c r="I75" s="227"/>
      <c r="J75" s="227"/>
      <c r="K75" s="227"/>
      <c r="L75" s="284"/>
      <c r="M75" s="284"/>
      <c r="N75" s="284"/>
      <c r="O75" s="284"/>
      <c r="P75" s="229"/>
      <c r="Q75" s="229"/>
      <c r="R75" s="229"/>
      <c r="S75" s="229"/>
      <c r="T75" s="130"/>
      <c r="U75" s="748" t="str">
        <f>IF(V75="","",VLOOKUP(V75,DATA,2,FALSE))</f>
        <v/>
      </c>
      <c r="V75" s="748" t="str">
        <f>IF(T75="","",VLOOKUP(T75,DATAnames,3,FALSE))</f>
        <v/>
      </c>
      <c r="W75" s="746"/>
      <c r="X75" s="125"/>
      <c r="Y75" s="644"/>
    </row>
    <row r="76" spans="1:26" s="124" customFormat="1" x14ac:dyDescent="0.2">
      <c r="A76" s="640"/>
      <c r="B76" s="644"/>
      <c r="C76" s="647"/>
      <c r="D76" s="644"/>
      <c r="E76" s="227"/>
      <c r="F76" s="227"/>
      <c r="G76" s="227"/>
      <c r="H76" s="227"/>
      <c r="I76" s="227"/>
      <c r="J76" s="227"/>
      <c r="K76" s="227"/>
      <c r="L76" s="284"/>
      <c r="M76" s="284"/>
      <c r="N76" s="284"/>
      <c r="O76" s="284"/>
      <c r="P76" s="229"/>
      <c r="Q76" s="229"/>
      <c r="R76" s="229"/>
      <c r="S76" s="229"/>
      <c r="T76" s="130"/>
      <c r="U76" s="748" t="str">
        <f>IF(V76="","",VLOOKUP(V76,DATA,2,FALSE))</f>
        <v/>
      </c>
      <c r="V76" s="748" t="str">
        <f>IF(T76="","",VLOOKUP(T76,DATAnames,3,FALSE))</f>
        <v/>
      </c>
      <c r="W76" s="746"/>
      <c r="X76" s="125"/>
      <c r="Y76" s="644"/>
    </row>
    <row r="77" spans="1:26" s="124" customFormat="1" x14ac:dyDescent="0.2">
      <c r="A77" s="640"/>
      <c r="B77" s="644"/>
      <c r="C77" s="647"/>
      <c r="D77" s="644"/>
      <c r="E77" s="227"/>
      <c r="F77" s="227"/>
      <c r="G77" s="227"/>
      <c r="H77" s="227"/>
      <c r="I77" s="227"/>
      <c r="J77" s="227"/>
      <c r="K77" s="227"/>
      <c r="L77" s="284"/>
      <c r="M77" s="284"/>
      <c r="N77" s="284"/>
      <c r="O77" s="284"/>
      <c r="P77" s="229"/>
      <c r="Q77" s="229"/>
      <c r="R77" s="229"/>
      <c r="S77" s="229"/>
      <c r="T77" s="130"/>
      <c r="U77" s="748" t="str">
        <f>IF(V77="","",VLOOKUP(V77,DATA,2,FALSE))</f>
        <v/>
      </c>
      <c r="V77" s="748" t="str">
        <f>IF(T77="","",VLOOKUP(T77,DATAnames,3,FALSE))</f>
        <v/>
      </c>
      <c r="W77" s="746"/>
      <c r="X77" s="125"/>
      <c r="Y77" s="644"/>
    </row>
    <row r="78" spans="1:26" s="124" customFormat="1" x14ac:dyDescent="0.2">
      <c r="A78" s="640"/>
      <c r="B78" s="644"/>
      <c r="C78" s="647"/>
      <c r="D78" s="644"/>
      <c r="E78" s="227"/>
      <c r="F78" s="227"/>
      <c r="G78" s="227"/>
      <c r="H78" s="227"/>
      <c r="I78" s="227"/>
      <c r="J78" s="227"/>
      <c r="K78" s="227"/>
      <c r="L78" s="284"/>
      <c r="M78" s="284"/>
      <c r="N78" s="284"/>
      <c r="O78" s="284"/>
      <c r="P78" s="284"/>
      <c r="Q78" s="284"/>
      <c r="R78" s="284"/>
      <c r="S78" s="284"/>
      <c r="T78" s="284"/>
      <c r="U78" s="284"/>
      <c r="V78" s="284"/>
      <c r="W78" s="284"/>
      <c r="X78" s="284"/>
      <c r="Y78" s="644"/>
    </row>
    <row r="79" spans="1:26" s="124" customFormat="1" x14ac:dyDescent="0.2">
      <c r="A79" s="640"/>
      <c r="B79" s="644"/>
      <c r="C79" s="647"/>
      <c r="D79" s="644"/>
      <c r="E79" s="234" t="s">
        <v>2714</v>
      </c>
      <c r="F79" s="227"/>
      <c r="G79" s="227"/>
      <c r="H79" s="227"/>
      <c r="I79" s="227"/>
      <c r="J79" s="227"/>
      <c r="K79" s="227"/>
      <c r="L79" s="284"/>
      <c r="M79" s="284"/>
      <c r="N79" s="284"/>
      <c r="O79" s="284"/>
      <c r="P79" s="284"/>
      <c r="Q79" s="284"/>
      <c r="R79" s="284"/>
      <c r="S79" s="284"/>
      <c r="T79" s="284"/>
      <c r="U79" s="284"/>
      <c r="V79" s="284"/>
      <c r="W79" s="284"/>
      <c r="X79" s="284"/>
      <c r="Y79" s="644"/>
    </row>
    <row r="80" spans="1:26" s="124" customFormat="1" ht="12.75" customHeight="1" x14ac:dyDescent="0.2">
      <c r="A80" s="640"/>
      <c r="B80" s="644"/>
      <c r="C80" s="647" t="s">
        <v>2431</v>
      </c>
      <c r="D80" s="644"/>
      <c r="E80" s="389" t="s">
        <v>48</v>
      </c>
      <c r="F80" s="227"/>
      <c r="G80" s="227"/>
      <c r="H80" s="227"/>
      <c r="I80" s="227"/>
      <c r="J80" s="227"/>
      <c r="K80" s="227"/>
      <c r="L80" s="284" t="s">
        <v>1625</v>
      </c>
      <c r="M80" s="125"/>
      <c r="N80" s="125" t="s">
        <v>802</v>
      </c>
      <c r="O80" s="125"/>
      <c r="P80" s="229">
        <f>IF(M80="",0,VLOOKUP(M80,PM95ColumnTWO,4,FALSE))</f>
        <v>0</v>
      </c>
      <c r="Q80" s="229" t="e">
        <f>IF(N80="",0,VLOOKUP(N80,PM95ColumnTWO,4,FALSE))</f>
        <v>#REF!</v>
      </c>
      <c r="R80" s="229">
        <f>IF(O80="",0,VLOOKUP(O80,PM95ColumnTWO,4,FALSE))</f>
        <v>0</v>
      </c>
      <c r="S80" s="284"/>
      <c r="T80" s="130"/>
      <c r="U80" s="748" t="str">
        <f>IF(V80="","",VLOOKUP(V80,DATA,2,FALSE))</f>
        <v/>
      </c>
      <c r="V80" s="748" t="str">
        <f>IF(T80="","",VLOOKUP(T80,DATAnames,3,FALSE))</f>
        <v/>
      </c>
      <c r="W80" s="746"/>
      <c r="X80" s="125"/>
      <c r="Y80" s="644"/>
      <c r="Z80" s="124">
        <v>19</v>
      </c>
    </row>
    <row r="81" spans="1:26" s="124" customFormat="1" x14ac:dyDescent="0.2">
      <c r="A81" s="640"/>
      <c r="B81" s="644"/>
      <c r="C81" s="647"/>
      <c r="D81" s="644"/>
      <c r="E81" s="227"/>
      <c r="F81" s="227"/>
      <c r="G81" s="227"/>
      <c r="H81" s="227"/>
      <c r="I81" s="227"/>
      <c r="J81" s="227"/>
      <c r="K81" s="227"/>
      <c r="L81" s="284"/>
      <c r="M81" s="284"/>
      <c r="N81" s="284"/>
      <c r="O81" s="284"/>
      <c r="P81" s="229"/>
      <c r="Q81" s="229"/>
      <c r="R81" s="229"/>
      <c r="S81" s="229"/>
      <c r="T81" s="130"/>
      <c r="U81" s="748" t="str">
        <f>IF(V81="","",VLOOKUP(V81,DATA,2,FALSE))</f>
        <v/>
      </c>
      <c r="V81" s="748" t="str">
        <f>IF(T81="","",VLOOKUP(T81,DATAnames,3,FALSE))</f>
        <v/>
      </c>
      <c r="W81" s="746"/>
      <c r="X81" s="125"/>
      <c r="Y81" s="644"/>
    </row>
    <row r="82" spans="1:26" s="124" customFormat="1" x14ac:dyDescent="0.2">
      <c r="A82" s="640"/>
      <c r="B82" s="644"/>
      <c r="C82" s="647"/>
      <c r="D82" s="644"/>
      <c r="E82" s="227"/>
      <c r="F82" s="227"/>
      <c r="G82" s="227"/>
      <c r="H82" s="227"/>
      <c r="I82" s="227"/>
      <c r="J82" s="227"/>
      <c r="K82" s="227"/>
      <c r="L82" s="284"/>
      <c r="M82" s="284"/>
      <c r="N82" s="284"/>
      <c r="O82" s="284"/>
      <c r="P82" s="229"/>
      <c r="Q82" s="229"/>
      <c r="R82" s="229"/>
      <c r="S82" s="229"/>
      <c r="T82" s="130"/>
      <c r="U82" s="748" t="str">
        <f>IF(V82="","",VLOOKUP(V82,DATA,2,FALSE))</f>
        <v/>
      </c>
      <c r="V82" s="748" t="str">
        <f>IF(T82="","",VLOOKUP(T82,DATAnames,3,FALSE))</f>
        <v/>
      </c>
      <c r="W82" s="746"/>
      <c r="X82" s="125"/>
      <c r="Y82" s="644"/>
    </row>
    <row r="83" spans="1:26" s="124" customFormat="1" x14ac:dyDescent="0.2">
      <c r="A83" s="640"/>
      <c r="B83" s="644"/>
      <c r="C83" s="647"/>
      <c r="D83" s="644"/>
      <c r="E83" s="227"/>
      <c r="F83" s="227"/>
      <c r="G83" s="227"/>
      <c r="H83" s="227"/>
      <c r="I83" s="227"/>
      <c r="J83" s="227"/>
      <c r="K83" s="227"/>
      <c r="L83" s="284"/>
      <c r="M83" s="284"/>
      <c r="N83" s="284"/>
      <c r="O83" s="284"/>
      <c r="P83" s="229"/>
      <c r="Q83" s="229"/>
      <c r="R83" s="229"/>
      <c r="S83" s="229"/>
      <c r="T83" s="130"/>
      <c r="U83" s="748" t="str">
        <f>IF(V83="","",VLOOKUP(V83,DATA,2,FALSE))</f>
        <v/>
      </c>
      <c r="V83" s="748" t="str">
        <f>IF(T83="","",VLOOKUP(T83,DATAnames,3,FALSE))</f>
        <v/>
      </c>
      <c r="W83" s="746"/>
      <c r="X83" s="125"/>
      <c r="Y83" s="644"/>
    </row>
    <row r="84" spans="1:26" s="124" customFormat="1" x14ac:dyDescent="0.2">
      <c r="A84" s="640"/>
      <c r="B84" s="644"/>
      <c r="C84" s="647"/>
      <c r="D84" s="644"/>
      <c r="E84" s="227"/>
      <c r="F84" s="227"/>
      <c r="G84" s="227"/>
      <c r="H84" s="227"/>
      <c r="I84" s="227"/>
      <c r="J84" s="227"/>
      <c r="K84" s="227"/>
      <c r="L84" s="284"/>
      <c r="M84" s="284"/>
      <c r="N84" s="284"/>
      <c r="O84" s="284"/>
      <c r="P84" s="284"/>
      <c r="Q84" s="284"/>
      <c r="R84" s="284"/>
      <c r="S84" s="284"/>
      <c r="T84" s="284"/>
      <c r="U84" s="284"/>
      <c r="V84" s="284"/>
      <c r="W84" s="284"/>
      <c r="X84" s="284"/>
      <c r="Y84" s="644"/>
    </row>
    <row r="85" spans="1:26" s="124" customFormat="1" x14ac:dyDescent="0.2">
      <c r="A85" s="640"/>
      <c r="B85" s="644"/>
      <c r="C85" s="647"/>
      <c r="D85" s="644"/>
      <c r="E85" s="234"/>
      <c r="F85" s="227"/>
      <c r="G85" s="227"/>
      <c r="H85" s="227"/>
      <c r="I85" s="227"/>
      <c r="J85" s="227"/>
      <c r="K85" s="227"/>
      <c r="L85" s="284"/>
      <c r="M85" s="284"/>
      <c r="N85" s="284"/>
      <c r="O85" s="284"/>
      <c r="P85" s="284"/>
      <c r="Q85" s="284"/>
      <c r="R85" s="284"/>
      <c r="S85" s="284"/>
      <c r="T85" s="284"/>
      <c r="U85" s="284"/>
      <c r="V85" s="284"/>
      <c r="W85" s="284"/>
      <c r="X85" s="284"/>
      <c r="Y85" s="644"/>
    </row>
    <row r="86" spans="1:26" s="124" customFormat="1" ht="12.75" customHeight="1" x14ac:dyDescent="0.2">
      <c r="A86" s="640"/>
      <c r="B86" s="644"/>
      <c r="C86" s="647" t="s">
        <v>2636</v>
      </c>
      <c r="D86" s="644"/>
      <c r="E86" s="389" t="s">
        <v>1186</v>
      </c>
      <c r="F86" s="227"/>
      <c r="G86" s="227"/>
      <c r="H86" s="227"/>
      <c r="I86" s="227"/>
      <c r="J86" s="227"/>
      <c r="K86" s="227"/>
      <c r="L86" s="284" t="s">
        <v>1625</v>
      </c>
      <c r="M86" s="125"/>
      <c r="N86" s="125" t="s">
        <v>802</v>
      </c>
      <c r="O86" s="125"/>
      <c r="P86" s="229">
        <f>IF(M86="",0,VLOOKUP(M86,PM95ColumnTWO,4,FALSE))</f>
        <v>0</v>
      </c>
      <c r="Q86" s="229" t="e">
        <f>IF(N86="",0,VLOOKUP(N86,PM95ColumnTWO,4,FALSE))</f>
        <v>#REF!</v>
      </c>
      <c r="R86" s="229">
        <f>IF(O86="",0,VLOOKUP(O86,PM95ColumnTWO,4,FALSE))</f>
        <v>0</v>
      </c>
      <c r="S86" s="284"/>
      <c r="T86" s="130"/>
      <c r="U86" s="748" t="str">
        <f>IF(V86="","",VLOOKUP(V86,DATA,2,FALSE))</f>
        <v/>
      </c>
      <c r="V86" s="748" t="str">
        <f>IF(T86="","",VLOOKUP(T86,DATAnames,3,FALSE))</f>
        <v/>
      </c>
      <c r="W86" s="746"/>
      <c r="X86" s="125"/>
      <c r="Y86" s="644"/>
      <c r="Z86" s="124">
        <v>20</v>
      </c>
    </row>
    <row r="87" spans="1:26" s="124" customFormat="1" x14ac:dyDescent="0.2">
      <c r="A87" s="640"/>
      <c r="B87" s="644"/>
      <c r="C87" s="647"/>
      <c r="D87" s="644"/>
      <c r="E87" s="227"/>
      <c r="F87" s="227"/>
      <c r="G87" s="227"/>
      <c r="H87" s="227"/>
      <c r="I87" s="227"/>
      <c r="J87" s="227"/>
      <c r="K87" s="227"/>
      <c r="L87" s="284"/>
      <c r="M87" s="284"/>
      <c r="N87" s="284"/>
      <c r="O87" s="284"/>
      <c r="P87" s="229"/>
      <c r="Q87" s="229"/>
      <c r="R87" s="229"/>
      <c r="S87" s="229"/>
      <c r="T87" s="130"/>
      <c r="U87" s="748" t="str">
        <f>IF(V87="","",VLOOKUP(V87,DATA,2,FALSE))</f>
        <v/>
      </c>
      <c r="V87" s="748" t="str">
        <f>IF(T87="","",VLOOKUP(T87,DATAnames,3,FALSE))</f>
        <v/>
      </c>
      <c r="W87" s="746"/>
      <c r="X87" s="125"/>
      <c r="Y87" s="644"/>
    </row>
    <row r="88" spans="1:26" s="124" customFormat="1" x14ac:dyDescent="0.2">
      <c r="A88" s="640"/>
      <c r="B88" s="644"/>
      <c r="C88" s="647"/>
      <c r="D88" s="644"/>
      <c r="E88" s="227"/>
      <c r="F88" s="227"/>
      <c r="G88" s="227"/>
      <c r="H88" s="227"/>
      <c r="I88" s="227"/>
      <c r="J88" s="227"/>
      <c r="K88" s="227"/>
      <c r="L88" s="284"/>
      <c r="M88" s="284"/>
      <c r="N88" s="284"/>
      <c r="O88" s="284"/>
      <c r="P88" s="229"/>
      <c r="Q88" s="229"/>
      <c r="R88" s="229"/>
      <c r="S88" s="229"/>
      <c r="T88" s="130"/>
      <c r="U88" s="748" t="str">
        <f>IF(V88="","",VLOOKUP(V88,DATA,2,FALSE))</f>
        <v/>
      </c>
      <c r="V88" s="748" t="str">
        <f>IF(T88="","",VLOOKUP(T88,DATAnames,3,FALSE))</f>
        <v/>
      </c>
      <c r="W88" s="746"/>
      <c r="X88" s="125"/>
      <c r="Y88" s="644"/>
    </row>
    <row r="89" spans="1:26" s="124" customFormat="1" x14ac:dyDescent="0.2">
      <c r="A89" s="640"/>
      <c r="B89" s="644"/>
      <c r="C89" s="647"/>
      <c r="D89" s="644"/>
      <c r="E89" s="227"/>
      <c r="F89" s="227"/>
      <c r="G89" s="227"/>
      <c r="H89" s="227"/>
      <c r="I89" s="227"/>
      <c r="J89" s="227"/>
      <c r="K89" s="227"/>
      <c r="L89" s="284"/>
      <c r="M89" s="284"/>
      <c r="N89" s="284"/>
      <c r="O89" s="284"/>
      <c r="P89" s="229"/>
      <c r="Q89" s="229"/>
      <c r="R89" s="229"/>
      <c r="S89" s="229"/>
      <c r="T89" s="130"/>
      <c r="U89" s="748" t="str">
        <f>IF(V89="","",VLOOKUP(V89,DATA,2,FALSE))</f>
        <v/>
      </c>
      <c r="V89" s="748" t="str">
        <f>IF(T89="","",VLOOKUP(T89,DATAnames,3,FALSE))</f>
        <v/>
      </c>
      <c r="W89" s="746"/>
      <c r="X89" s="125"/>
      <c r="Y89" s="644"/>
    </row>
    <row r="90" spans="1:26" s="124" customFormat="1" x14ac:dyDescent="0.2">
      <c r="A90" s="640"/>
      <c r="B90" s="644"/>
      <c r="C90" s="647"/>
      <c r="D90" s="644"/>
      <c r="E90" s="227"/>
      <c r="F90" s="227"/>
      <c r="G90" s="227"/>
      <c r="H90" s="227"/>
      <c r="I90" s="227"/>
      <c r="J90" s="227"/>
      <c r="K90" s="227"/>
      <c r="L90" s="284"/>
      <c r="M90" s="284"/>
      <c r="N90" s="284"/>
      <c r="O90" s="284"/>
      <c r="P90" s="284"/>
      <c r="Q90" s="284"/>
      <c r="R90" s="284"/>
      <c r="S90" s="284"/>
      <c r="T90" s="284"/>
      <c r="U90" s="284"/>
      <c r="V90" s="284"/>
      <c r="W90" s="284"/>
      <c r="X90" s="284"/>
      <c r="Y90" s="644"/>
    </row>
    <row r="91" spans="1:26" s="124" customFormat="1" x14ac:dyDescent="0.2">
      <c r="A91" s="640"/>
      <c r="B91" s="644"/>
      <c r="C91" s="647"/>
      <c r="D91" s="644"/>
      <c r="E91" s="234" t="s">
        <v>980</v>
      </c>
      <c r="F91" s="227"/>
      <c r="G91" s="227"/>
      <c r="H91" s="227"/>
      <c r="I91" s="227"/>
      <c r="J91" s="227"/>
      <c r="K91" s="227"/>
      <c r="L91" s="284"/>
      <c r="M91" s="284"/>
      <c r="N91" s="284"/>
      <c r="O91" s="284"/>
      <c r="P91" s="284"/>
      <c r="Q91" s="284"/>
      <c r="R91" s="284"/>
      <c r="S91" s="284"/>
      <c r="T91" s="284"/>
      <c r="U91" s="284"/>
      <c r="V91" s="284"/>
      <c r="W91" s="284"/>
      <c r="X91" s="284"/>
      <c r="Y91" s="644"/>
    </row>
    <row r="92" spans="1:26" s="124" customFormat="1" x14ac:dyDescent="0.2">
      <c r="A92" s="640"/>
      <c r="B92" s="644"/>
      <c r="C92" s="647" t="s">
        <v>2723</v>
      </c>
      <c r="D92" s="644"/>
      <c r="E92" s="389" t="s">
        <v>2575</v>
      </c>
      <c r="F92" s="227"/>
      <c r="G92" s="227"/>
      <c r="H92" s="227"/>
      <c r="I92" s="227"/>
      <c r="J92" s="227"/>
      <c r="K92" s="227"/>
      <c r="L92" s="284" t="s">
        <v>1625</v>
      </c>
      <c r="M92" s="125"/>
      <c r="N92" s="125" t="s">
        <v>823</v>
      </c>
      <c r="O92" s="125"/>
      <c r="P92" s="229">
        <f>IF(M92="",0,VLOOKUP(M92,PM95ColumnTWO,4,FALSE))</f>
        <v>0</v>
      </c>
      <c r="Q92" s="229" t="e">
        <f>IF(N92="",0,VLOOKUP(N92,PM95ColumnTWO,4,FALSE))</f>
        <v>#REF!</v>
      </c>
      <c r="R92" s="229">
        <f>IF(O92="",0,VLOOKUP(O92,PM95ColumnTWO,4,FALSE))</f>
        <v>0</v>
      </c>
      <c r="S92" s="284"/>
      <c r="T92" s="130"/>
      <c r="U92" s="748" t="str">
        <f>IF(V92="","",VLOOKUP(V92,DATA,2,FALSE))</f>
        <v/>
      </c>
      <c r="V92" s="748" t="str">
        <f>IF(T92="","",VLOOKUP(T92,DATAnames,3,FALSE))</f>
        <v/>
      </c>
      <c r="W92" s="746"/>
      <c r="X92" s="125" t="s">
        <v>12</v>
      </c>
      <c r="Y92" s="644"/>
      <c r="Z92" s="124">
        <v>9</v>
      </c>
    </row>
    <row r="93" spans="1:26" s="124" customFormat="1" x14ac:dyDescent="0.2">
      <c r="A93" s="640"/>
      <c r="B93" s="644"/>
      <c r="C93" s="647"/>
      <c r="D93" s="644"/>
      <c r="E93" s="227"/>
      <c r="F93" s="227"/>
      <c r="G93" s="227"/>
      <c r="H93" s="227"/>
      <c r="I93" s="227"/>
      <c r="J93" s="227"/>
      <c r="K93" s="227"/>
      <c r="L93" s="284"/>
      <c r="M93" s="284"/>
      <c r="N93" s="284"/>
      <c r="O93" s="284"/>
      <c r="P93" s="229"/>
      <c r="Q93" s="229"/>
      <c r="R93" s="229"/>
      <c r="S93" s="229"/>
      <c r="T93" s="130"/>
      <c r="U93" s="748" t="str">
        <f>IF(V93="","",VLOOKUP(V93,DATA,2,FALSE))</f>
        <v/>
      </c>
      <c r="V93" s="748" t="str">
        <f>IF(T93="","",VLOOKUP(T93,DATAnames,3,FALSE))</f>
        <v/>
      </c>
      <c r="W93" s="746"/>
      <c r="X93" s="125"/>
      <c r="Y93" s="644"/>
    </row>
    <row r="94" spans="1:26" s="124" customFormat="1" x14ac:dyDescent="0.2">
      <c r="A94" s="640"/>
      <c r="B94" s="644"/>
      <c r="C94" s="647"/>
      <c r="D94" s="644"/>
      <c r="E94" s="227"/>
      <c r="F94" s="227"/>
      <c r="G94" s="227"/>
      <c r="H94" s="227"/>
      <c r="I94" s="227"/>
      <c r="J94" s="227"/>
      <c r="K94" s="227"/>
      <c r="L94" s="284"/>
      <c r="M94" s="284"/>
      <c r="N94" s="284"/>
      <c r="O94" s="284"/>
      <c r="P94" s="229"/>
      <c r="Q94" s="229"/>
      <c r="R94" s="229"/>
      <c r="S94" s="229"/>
      <c r="T94" s="130"/>
      <c r="U94" s="748" t="str">
        <f>IF(V94="","",VLOOKUP(V94,DATA,2,FALSE))</f>
        <v/>
      </c>
      <c r="V94" s="748" t="str">
        <f>IF(T94="","",VLOOKUP(T94,DATAnames,3,FALSE))</f>
        <v/>
      </c>
      <c r="W94" s="746"/>
      <c r="X94" s="125"/>
      <c r="Y94" s="644"/>
    </row>
    <row r="95" spans="1:26" s="124" customFormat="1" x14ac:dyDescent="0.2">
      <c r="A95" s="640"/>
      <c r="B95" s="644"/>
      <c r="C95" s="647"/>
      <c r="D95" s="644"/>
      <c r="E95" s="227"/>
      <c r="F95" s="227"/>
      <c r="G95" s="227"/>
      <c r="H95" s="227"/>
      <c r="I95" s="227"/>
      <c r="J95" s="227"/>
      <c r="K95" s="227"/>
      <c r="L95" s="284"/>
      <c r="M95" s="284"/>
      <c r="N95" s="284"/>
      <c r="O95" s="284"/>
      <c r="P95" s="229"/>
      <c r="Q95" s="229"/>
      <c r="R95" s="229"/>
      <c r="S95" s="229"/>
      <c r="T95" s="130"/>
      <c r="U95" s="748" t="str">
        <f>IF(V95="","",VLOOKUP(V95,DATA,2,FALSE))</f>
        <v/>
      </c>
      <c r="V95" s="748" t="str">
        <f>IF(T95="","",VLOOKUP(T95,DATAnames,3,FALSE))</f>
        <v/>
      </c>
      <c r="W95" s="746"/>
      <c r="X95" s="125"/>
      <c r="Y95" s="644"/>
    </row>
    <row r="96" spans="1:26" s="124" customFormat="1" x14ac:dyDescent="0.2">
      <c r="A96" s="640"/>
      <c r="B96" s="644"/>
      <c r="C96" s="647"/>
      <c r="D96" s="644"/>
      <c r="E96" s="227"/>
      <c r="F96" s="227"/>
      <c r="G96" s="227"/>
      <c r="H96" s="227"/>
      <c r="I96" s="227"/>
      <c r="J96" s="227"/>
      <c r="K96" s="227"/>
      <c r="L96" s="284"/>
      <c r="M96" s="284"/>
      <c r="N96" s="284"/>
      <c r="O96" s="284"/>
      <c r="P96" s="284"/>
      <c r="Q96" s="284"/>
      <c r="R96" s="284"/>
      <c r="S96" s="284"/>
      <c r="T96" s="284"/>
      <c r="U96" s="284"/>
      <c r="V96" s="284"/>
      <c r="W96" s="284"/>
      <c r="X96" s="284"/>
      <c r="Y96" s="644"/>
    </row>
    <row r="97" spans="1:26" s="124" customFormat="1" x14ac:dyDescent="0.2">
      <c r="A97" s="640"/>
      <c r="B97" s="644"/>
      <c r="C97" s="647"/>
      <c r="D97" s="644"/>
      <c r="E97" s="227"/>
      <c r="F97" s="227"/>
      <c r="G97" s="227"/>
      <c r="H97" s="227"/>
      <c r="I97" s="227"/>
      <c r="J97" s="227"/>
      <c r="K97" s="227"/>
      <c r="L97" s="284"/>
      <c r="M97" s="284"/>
      <c r="N97" s="284"/>
      <c r="O97" s="284"/>
      <c r="P97" s="284"/>
      <c r="Q97" s="284"/>
      <c r="R97" s="284"/>
      <c r="S97" s="284"/>
      <c r="T97" s="284"/>
      <c r="U97" s="284"/>
      <c r="V97" s="284"/>
      <c r="W97" s="284"/>
      <c r="X97" s="284"/>
      <c r="Y97" s="644"/>
    </row>
    <row r="98" spans="1:26" s="124" customFormat="1" x14ac:dyDescent="0.2">
      <c r="A98" s="640"/>
      <c r="B98" s="644"/>
      <c r="C98" s="647" t="s">
        <v>2432</v>
      </c>
      <c r="D98" s="644"/>
      <c r="E98" s="389" t="s">
        <v>1957</v>
      </c>
      <c r="F98" s="227"/>
      <c r="G98" s="227"/>
      <c r="H98" s="227"/>
      <c r="I98" s="227"/>
      <c r="J98" s="227"/>
      <c r="K98" s="227"/>
      <c r="L98" s="284" t="s">
        <v>1625</v>
      </c>
      <c r="M98" s="125"/>
      <c r="N98" s="125" t="s">
        <v>823</v>
      </c>
      <c r="O98" s="125"/>
      <c r="P98" s="229">
        <f>IF(M98="",0,VLOOKUP(M98,PM95ColumnTWO,4,FALSE))</f>
        <v>0</v>
      </c>
      <c r="Q98" s="229" t="e">
        <f>IF(N98="",0,VLOOKUP(N98,PM95ColumnTWO,4,FALSE))</f>
        <v>#REF!</v>
      </c>
      <c r="R98" s="229">
        <f>IF(O98="",0,VLOOKUP(O98,PM95ColumnTWO,4,FALSE))</f>
        <v>0</v>
      </c>
      <c r="S98" s="284"/>
      <c r="T98" s="130"/>
      <c r="U98" s="748" t="str">
        <f>IF(V98="","",VLOOKUP(V98,DATA,2,FALSE))</f>
        <v/>
      </c>
      <c r="V98" s="748" t="str">
        <f>IF(T98="","",VLOOKUP(T98,DATAnames,3,FALSE))</f>
        <v/>
      </c>
      <c r="W98" s="746"/>
      <c r="X98" s="125" t="s">
        <v>12</v>
      </c>
      <c r="Y98" s="644"/>
      <c r="Z98" s="124">
        <v>15</v>
      </c>
    </row>
    <row r="99" spans="1:26" s="124" customFormat="1" x14ac:dyDescent="0.2">
      <c r="A99" s="640"/>
      <c r="B99" s="644"/>
      <c r="C99" s="647"/>
      <c r="D99" s="644"/>
      <c r="E99" s="227"/>
      <c r="F99" s="227"/>
      <c r="G99" s="227"/>
      <c r="H99" s="227"/>
      <c r="I99" s="227"/>
      <c r="J99" s="227"/>
      <c r="K99" s="227"/>
      <c r="L99" s="284"/>
      <c r="M99" s="284"/>
      <c r="N99" s="284"/>
      <c r="O99" s="284"/>
      <c r="P99" s="229"/>
      <c r="Q99" s="229"/>
      <c r="R99" s="229"/>
      <c r="S99" s="229"/>
      <c r="T99" s="130"/>
      <c r="U99" s="748" t="str">
        <f>IF(V99="","",VLOOKUP(V99,DATA,2,FALSE))</f>
        <v/>
      </c>
      <c r="V99" s="748" t="str">
        <f>IF(T99="","",VLOOKUP(T99,DATAnames,3,FALSE))</f>
        <v/>
      </c>
      <c r="W99" s="746"/>
      <c r="X99" s="125"/>
      <c r="Y99" s="644"/>
    </row>
    <row r="100" spans="1:26" s="124" customFormat="1" x14ac:dyDescent="0.2">
      <c r="A100" s="640"/>
      <c r="B100" s="644"/>
      <c r="C100" s="647"/>
      <c r="D100" s="644"/>
      <c r="E100" s="227"/>
      <c r="F100" s="227"/>
      <c r="G100" s="227"/>
      <c r="H100" s="227"/>
      <c r="I100" s="227"/>
      <c r="J100" s="227"/>
      <c r="K100" s="227"/>
      <c r="L100" s="284"/>
      <c r="M100" s="284"/>
      <c r="N100" s="284"/>
      <c r="O100" s="284"/>
      <c r="P100" s="229"/>
      <c r="Q100" s="229"/>
      <c r="R100" s="229"/>
      <c r="S100" s="229"/>
      <c r="T100" s="130"/>
      <c r="U100" s="748" t="str">
        <f>IF(V100="","",VLOOKUP(V100,DATA,2,FALSE))</f>
        <v/>
      </c>
      <c r="V100" s="748" t="str">
        <f>IF(T100="","",VLOOKUP(T100,DATAnames,3,FALSE))</f>
        <v/>
      </c>
      <c r="W100" s="746"/>
      <c r="X100" s="125"/>
      <c r="Y100" s="644"/>
    </row>
    <row r="101" spans="1:26" s="124" customFormat="1" x14ac:dyDescent="0.2">
      <c r="A101" s="640"/>
      <c r="B101" s="644"/>
      <c r="C101" s="647"/>
      <c r="D101" s="644"/>
      <c r="E101" s="227"/>
      <c r="F101" s="227"/>
      <c r="G101" s="227"/>
      <c r="H101" s="227"/>
      <c r="I101" s="227"/>
      <c r="J101" s="227"/>
      <c r="K101" s="227"/>
      <c r="L101" s="284"/>
      <c r="M101" s="284"/>
      <c r="N101" s="284"/>
      <c r="O101" s="284"/>
      <c r="P101" s="229"/>
      <c r="Q101" s="229"/>
      <c r="R101" s="229"/>
      <c r="S101" s="229"/>
      <c r="T101" s="130"/>
      <c r="U101" s="748" t="str">
        <f>IF(V101="","",VLOOKUP(V101,DATA,2,FALSE))</f>
        <v/>
      </c>
      <c r="V101" s="748" t="str">
        <f>IF(T101="","",VLOOKUP(T101,DATAnames,3,FALSE))</f>
        <v/>
      </c>
      <c r="W101" s="746"/>
      <c r="X101" s="125"/>
      <c r="Y101" s="644"/>
    </row>
    <row r="102" spans="1:26" s="124" customFormat="1" x14ac:dyDescent="0.2">
      <c r="A102" s="640"/>
      <c r="B102" s="644"/>
      <c r="C102" s="647"/>
      <c r="D102" s="644"/>
      <c r="E102" s="227"/>
      <c r="F102" s="227"/>
      <c r="G102" s="227"/>
      <c r="H102" s="227"/>
      <c r="I102" s="227"/>
      <c r="J102" s="227"/>
      <c r="K102" s="227"/>
      <c r="L102" s="284"/>
      <c r="M102" s="284"/>
      <c r="N102" s="284"/>
      <c r="O102" s="284"/>
      <c r="P102" s="284"/>
      <c r="Q102" s="284"/>
      <c r="R102" s="284"/>
      <c r="S102" s="284"/>
      <c r="T102" s="284"/>
      <c r="U102" s="284"/>
      <c r="V102" s="284"/>
      <c r="W102" s="284"/>
      <c r="X102" s="284"/>
      <c r="Y102" s="644"/>
    </row>
    <row r="103" spans="1:26" s="124" customFormat="1" x14ac:dyDescent="0.2">
      <c r="A103" s="640"/>
      <c r="B103" s="644"/>
      <c r="C103" s="647"/>
      <c r="D103" s="644"/>
      <c r="E103" s="227"/>
      <c r="F103" s="227"/>
      <c r="G103" s="227"/>
      <c r="H103" s="227"/>
      <c r="I103" s="227"/>
      <c r="J103" s="227"/>
      <c r="K103" s="227"/>
      <c r="L103" s="284"/>
      <c r="M103" s="284"/>
      <c r="N103" s="284"/>
      <c r="O103" s="284"/>
      <c r="P103" s="284"/>
      <c r="Q103" s="284"/>
      <c r="R103" s="284"/>
      <c r="S103" s="284"/>
      <c r="T103" s="284"/>
      <c r="U103" s="284"/>
      <c r="V103" s="284"/>
      <c r="W103" s="284"/>
      <c r="X103" s="284"/>
      <c r="Y103" s="644"/>
    </row>
    <row r="104" spans="1:26" s="124" customFormat="1" x14ac:dyDescent="0.2">
      <c r="A104" s="640"/>
      <c r="B104" s="644"/>
      <c r="C104" s="647" t="s">
        <v>388</v>
      </c>
      <c r="D104" s="644"/>
      <c r="E104" s="389" t="s">
        <v>1328</v>
      </c>
      <c r="F104" s="227"/>
      <c r="G104" s="227"/>
      <c r="H104" s="227"/>
      <c r="I104" s="227"/>
      <c r="J104" s="227"/>
      <c r="K104" s="227"/>
      <c r="L104" s="284" t="s">
        <v>1625</v>
      </c>
      <c r="M104" s="125"/>
      <c r="N104" s="125" t="s">
        <v>823</v>
      </c>
      <c r="O104" s="125"/>
      <c r="P104" s="229">
        <f>IF(M104="",0,VLOOKUP(M104,PM95ColumnTWO,4,FALSE))</f>
        <v>0</v>
      </c>
      <c r="Q104" s="229" t="e">
        <f>IF(N104="",0,VLOOKUP(N104,PM95ColumnTWO,4,FALSE))</f>
        <v>#REF!</v>
      </c>
      <c r="R104" s="229">
        <f>IF(O104="",0,VLOOKUP(O104,PM95ColumnTWO,4,FALSE))</f>
        <v>0</v>
      </c>
      <c r="S104" s="284"/>
      <c r="T104" s="130"/>
      <c r="U104" s="748" t="str">
        <f>IF(V104="","",VLOOKUP(V104,DATA,2,FALSE))</f>
        <v/>
      </c>
      <c r="V104" s="748" t="str">
        <f>IF(T104="","",VLOOKUP(T104,DATAnames,3,FALSE))</f>
        <v/>
      </c>
      <c r="W104" s="746"/>
      <c r="X104" s="125" t="s">
        <v>12</v>
      </c>
      <c r="Y104" s="644"/>
      <c r="Z104" s="124">
        <v>16</v>
      </c>
    </row>
    <row r="105" spans="1:26" s="124" customFormat="1" x14ac:dyDescent="0.2">
      <c r="A105" s="640"/>
      <c r="B105" s="644"/>
      <c r="C105" s="647"/>
      <c r="D105" s="644"/>
      <c r="E105" s="227"/>
      <c r="F105" s="227"/>
      <c r="G105" s="227"/>
      <c r="H105" s="227"/>
      <c r="I105" s="227"/>
      <c r="J105" s="227"/>
      <c r="K105" s="227"/>
      <c r="L105" s="284"/>
      <c r="M105" s="284"/>
      <c r="N105" s="284"/>
      <c r="O105" s="284"/>
      <c r="P105" s="229"/>
      <c r="Q105" s="229"/>
      <c r="R105" s="229"/>
      <c r="S105" s="229"/>
      <c r="T105" s="130"/>
      <c r="U105" s="748" t="str">
        <f>IF(V105="","",VLOOKUP(V105,DATA,2,FALSE))</f>
        <v/>
      </c>
      <c r="V105" s="748" t="str">
        <f>IF(T105="","",VLOOKUP(T105,DATAnames,3,FALSE))</f>
        <v/>
      </c>
      <c r="W105" s="746"/>
      <c r="X105" s="125"/>
      <c r="Y105" s="644"/>
    </row>
    <row r="106" spans="1:26" s="124" customFormat="1" x14ac:dyDescent="0.2">
      <c r="A106" s="640"/>
      <c r="B106" s="644"/>
      <c r="C106" s="647"/>
      <c r="D106" s="644"/>
      <c r="E106" s="227"/>
      <c r="F106" s="227"/>
      <c r="G106" s="227"/>
      <c r="H106" s="227"/>
      <c r="I106" s="227"/>
      <c r="J106" s="227"/>
      <c r="K106" s="227"/>
      <c r="L106" s="284"/>
      <c r="M106" s="284"/>
      <c r="N106" s="284"/>
      <c r="O106" s="284"/>
      <c r="P106" s="229"/>
      <c r="Q106" s="229"/>
      <c r="R106" s="229"/>
      <c r="S106" s="229"/>
      <c r="T106" s="130"/>
      <c r="U106" s="748" t="str">
        <f>IF(V106="","",VLOOKUP(V106,DATA,2,FALSE))</f>
        <v/>
      </c>
      <c r="V106" s="748" t="str">
        <f>IF(T106="","",VLOOKUP(T106,DATAnames,3,FALSE))</f>
        <v/>
      </c>
      <c r="W106" s="746"/>
      <c r="X106" s="125"/>
      <c r="Y106" s="644"/>
    </row>
    <row r="107" spans="1:26" s="124" customFormat="1" x14ac:dyDescent="0.2">
      <c r="A107" s="640"/>
      <c r="B107" s="644"/>
      <c r="C107" s="647"/>
      <c r="D107" s="644"/>
      <c r="E107" s="227"/>
      <c r="F107" s="227"/>
      <c r="G107" s="227"/>
      <c r="H107" s="227"/>
      <c r="I107" s="227"/>
      <c r="J107" s="227"/>
      <c r="K107" s="227"/>
      <c r="L107" s="284"/>
      <c r="M107" s="284"/>
      <c r="N107" s="284"/>
      <c r="O107" s="284"/>
      <c r="P107" s="229"/>
      <c r="Q107" s="229"/>
      <c r="R107" s="229"/>
      <c r="S107" s="229"/>
      <c r="T107" s="130"/>
      <c r="U107" s="748" t="str">
        <f>IF(V107="","",VLOOKUP(V107,DATA,2,FALSE))</f>
        <v/>
      </c>
      <c r="V107" s="748" t="str">
        <f>IF(T107="","",VLOOKUP(T107,DATAnames,3,FALSE))</f>
        <v/>
      </c>
      <c r="W107" s="746"/>
      <c r="X107" s="125"/>
      <c r="Y107" s="644"/>
    </row>
    <row r="108" spans="1:26" s="124" customFormat="1" x14ac:dyDescent="0.2">
      <c r="A108" s="640"/>
      <c r="B108" s="644"/>
      <c r="C108" s="647"/>
      <c r="D108" s="644"/>
      <c r="E108" s="227"/>
      <c r="F108" s="227"/>
      <c r="G108" s="227"/>
      <c r="H108" s="227"/>
      <c r="I108" s="227"/>
      <c r="J108" s="227"/>
      <c r="K108" s="227"/>
      <c r="L108" s="284"/>
      <c r="M108" s="284"/>
      <c r="N108" s="284"/>
      <c r="O108" s="284"/>
      <c r="P108" s="284"/>
      <c r="Q108" s="284"/>
      <c r="R108" s="284"/>
      <c r="S108" s="284"/>
      <c r="T108" s="284"/>
      <c r="U108" s="284"/>
      <c r="V108" s="284"/>
      <c r="W108" s="284"/>
      <c r="X108" s="284"/>
      <c r="Y108" s="644"/>
    </row>
    <row r="109" spans="1:26" s="124" customFormat="1" x14ac:dyDescent="0.2">
      <c r="A109" s="640"/>
      <c r="B109" s="644"/>
      <c r="C109" s="647"/>
      <c r="D109" s="644"/>
      <c r="E109" s="234" t="s">
        <v>1329</v>
      </c>
      <c r="F109" s="227"/>
      <c r="G109" s="227"/>
      <c r="H109" s="227"/>
      <c r="I109" s="227"/>
      <c r="J109" s="227"/>
      <c r="K109" s="227"/>
      <c r="L109" s="284"/>
      <c r="M109" s="284"/>
      <c r="N109" s="284"/>
      <c r="O109" s="284"/>
      <c r="P109" s="284"/>
      <c r="Q109" s="284"/>
      <c r="R109" s="284"/>
      <c r="S109" s="284"/>
      <c r="T109" s="284"/>
      <c r="U109" s="284"/>
      <c r="V109" s="284"/>
      <c r="W109" s="284"/>
      <c r="X109" s="284"/>
      <c r="Y109" s="644"/>
    </row>
    <row r="110" spans="1:26" s="124" customFormat="1" x14ac:dyDescent="0.2">
      <c r="A110" s="640"/>
      <c r="B110" s="644"/>
      <c r="C110" s="647" t="s">
        <v>1069</v>
      </c>
      <c r="D110" s="644"/>
      <c r="E110" s="389" t="s">
        <v>2425</v>
      </c>
      <c r="F110" s="227"/>
      <c r="G110" s="227"/>
      <c r="H110" s="227"/>
      <c r="I110" s="227"/>
      <c r="J110" s="227"/>
      <c r="K110" s="227"/>
      <c r="L110" s="284" t="s">
        <v>1625</v>
      </c>
      <c r="M110" s="125"/>
      <c r="N110" s="125" t="s">
        <v>2401</v>
      </c>
      <c r="O110" s="125"/>
      <c r="P110" s="229">
        <f>IF(M110="",0,VLOOKUP(M110,PM95ColumnTWO,4,FALSE))</f>
        <v>0</v>
      </c>
      <c r="Q110" s="229" t="e">
        <f>IF(N110="",0,VLOOKUP(N110,PM95ColumnTWO,4,FALSE))</f>
        <v>#REF!</v>
      </c>
      <c r="R110" s="229">
        <f>IF(O110="",0,VLOOKUP(O110,PM95ColumnTWO,4,FALSE))</f>
        <v>0</v>
      </c>
      <c r="S110" s="284"/>
      <c r="T110" s="130"/>
      <c r="U110" s="748" t="str">
        <f>IF(V110="","",VLOOKUP(V110,DATA,2,FALSE))</f>
        <v/>
      </c>
      <c r="V110" s="748" t="str">
        <f>IF(T110="","",VLOOKUP(T110,DATAnames,3,FALSE))</f>
        <v/>
      </c>
      <c r="W110" s="746"/>
      <c r="X110" s="125"/>
      <c r="Y110" s="644"/>
      <c r="Z110" s="124">
        <v>10</v>
      </c>
    </row>
    <row r="111" spans="1:26" s="124" customFormat="1" x14ac:dyDescent="0.2">
      <c r="A111" s="640"/>
      <c r="B111" s="644"/>
      <c r="C111" s="647"/>
      <c r="D111" s="644"/>
      <c r="E111" s="227"/>
      <c r="F111" s="227"/>
      <c r="G111" s="227"/>
      <c r="H111" s="227"/>
      <c r="I111" s="227"/>
      <c r="J111" s="227"/>
      <c r="K111" s="227"/>
      <c r="L111" s="284"/>
      <c r="M111" s="284"/>
      <c r="N111" s="284"/>
      <c r="O111" s="284"/>
      <c r="P111" s="229"/>
      <c r="Q111" s="229"/>
      <c r="R111" s="229"/>
      <c r="S111" s="229"/>
      <c r="T111" s="130"/>
      <c r="U111" s="748" t="str">
        <f>IF(V111="","",VLOOKUP(V111,DATA,2,FALSE))</f>
        <v/>
      </c>
      <c r="V111" s="748" t="str">
        <f>IF(T111="","",VLOOKUP(T111,DATAnames,3,FALSE))</f>
        <v/>
      </c>
      <c r="W111" s="746"/>
      <c r="X111" s="125"/>
      <c r="Y111" s="644"/>
    </row>
    <row r="112" spans="1:26" s="124" customFormat="1" x14ac:dyDescent="0.2">
      <c r="A112" s="640"/>
      <c r="B112" s="644"/>
      <c r="C112" s="647"/>
      <c r="D112" s="644"/>
      <c r="E112" s="227"/>
      <c r="F112" s="227"/>
      <c r="G112" s="227"/>
      <c r="H112" s="227"/>
      <c r="I112" s="227"/>
      <c r="J112" s="227"/>
      <c r="K112" s="227"/>
      <c r="L112" s="284"/>
      <c r="M112" s="284"/>
      <c r="N112" s="284"/>
      <c r="O112" s="284"/>
      <c r="P112" s="229"/>
      <c r="Q112" s="229"/>
      <c r="R112" s="229"/>
      <c r="S112" s="229"/>
      <c r="T112" s="130"/>
      <c r="U112" s="748" t="str">
        <f>IF(V112="","",VLOOKUP(V112,DATA,2,FALSE))</f>
        <v/>
      </c>
      <c r="V112" s="748" t="str">
        <f>IF(T112="","",VLOOKUP(T112,DATAnames,3,FALSE))</f>
        <v/>
      </c>
      <c r="W112" s="746"/>
      <c r="X112" s="125"/>
      <c r="Y112" s="644"/>
    </row>
    <row r="113" spans="1:26" s="124" customFormat="1" x14ac:dyDescent="0.2">
      <c r="A113" s="640"/>
      <c r="B113" s="644"/>
      <c r="C113" s="647"/>
      <c r="D113" s="644"/>
      <c r="E113" s="227"/>
      <c r="F113" s="227"/>
      <c r="G113" s="227"/>
      <c r="H113" s="227"/>
      <c r="I113" s="227"/>
      <c r="J113" s="227"/>
      <c r="K113" s="227"/>
      <c r="L113" s="284"/>
      <c r="M113" s="284"/>
      <c r="N113" s="284"/>
      <c r="O113" s="284"/>
      <c r="P113" s="229"/>
      <c r="Q113" s="229"/>
      <c r="R113" s="229"/>
      <c r="S113" s="229"/>
      <c r="T113" s="130"/>
      <c r="U113" s="748" t="str">
        <f>IF(V113="","",VLOOKUP(V113,DATA,2,FALSE))</f>
        <v/>
      </c>
      <c r="V113" s="748" t="str">
        <f>IF(T113="","",VLOOKUP(T113,DATAnames,3,FALSE))</f>
        <v/>
      </c>
      <c r="W113" s="746"/>
      <c r="X113" s="125"/>
      <c r="Y113" s="644"/>
    </row>
    <row r="114" spans="1:26" s="124" customFormat="1" x14ac:dyDescent="0.2">
      <c r="A114" s="640"/>
      <c r="B114" s="644"/>
      <c r="C114" s="647"/>
      <c r="D114" s="644"/>
      <c r="E114" s="227"/>
      <c r="F114" s="227"/>
      <c r="G114" s="227"/>
      <c r="H114" s="227"/>
      <c r="I114" s="227"/>
      <c r="J114" s="227"/>
      <c r="K114" s="227"/>
      <c r="L114" s="284"/>
      <c r="M114" s="284"/>
      <c r="N114" s="284"/>
      <c r="O114" s="284"/>
      <c r="P114" s="229"/>
      <c r="Q114" s="229"/>
      <c r="R114" s="229"/>
      <c r="S114" s="229"/>
      <c r="T114" s="284"/>
      <c r="U114" s="284"/>
      <c r="V114" s="284"/>
      <c r="W114" s="284"/>
      <c r="X114" s="284"/>
      <c r="Y114" s="644"/>
    </row>
    <row r="115" spans="1:26" s="124" customFormat="1" x14ac:dyDescent="0.2">
      <c r="A115" s="640"/>
      <c r="B115" s="644"/>
      <c r="C115" s="647"/>
      <c r="D115" s="644"/>
      <c r="E115" s="227"/>
      <c r="F115" s="227"/>
      <c r="G115" s="227"/>
      <c r="H115" s="227"/>
      <c r="I115" s="227"/>
      <c r="J115" s="227"/>
      <c r="K115" s="227"/>
      <c r="L115" s="284"/>
      <c r="M115" s="284"/>
      <c r="N115" s="284"/>
      <c r="O115" s="284"/>
      <c r="P115" s="229"/>
      <c r="Q115" s="229"/>
      <c r="R115" s="229"/>
      <c r="S115" s="229"/>
      <c r="T115" s="284"/>
      <c r="U115" s="284"/>
      <c r="V115" s="284"/>
      <c r="W115" s="284"/>
      <c r="X115" s="284"/>
      <c r="Y115" s="644"/>
    </row>
    <row r="116" spans="1:26" s="124" customFormat="1" x14ac:dyDescent="0.2">
      <c r="A116" s="640"/>
      <c r="B116" s="644"/>
      <c r="C116" s="647" t="s">
        <v>129</v>
      </c>
      <c r="D116" s="644"/>
      <c r="E116" s="389" t="s">
        <v>2426</v>
      </c>
      <c r="F116" s="227"/>
      <c r="G116" s="227"/>
      <c r="H116" s="227"/>
      <c r="I116" s="227"/>
      <c r="J116" s="227"/>
      <c r="K116" s="227"/>
      <c r="L116" s="284" t="s">
        <v>1625</v>
      </c>
      <c r="M116" s="125"/>
      <c r="N116" s="125" t="s">
        <v>2401</v>
      </c>
      <c r="O116" s="125"/>
      <c r="P116" s="229">
        <f>IF(M116="",0,VLOOKUP(M116,PM95ColumnTWO,4,FALSE))</f>
        <v>0</v>
      </c>
      <c r="Q116" s="229" t="e">
        <f>IF(N116="",0,VLOOKUP(N116,PM95ColumnTWO,4,FALSE))</f>
        <v>#REF!</v>
      </c>
      <c r="R116" s="229">
        <f>IF(O116="",0,VLOOKUP(O116,PM95ColumnTWO,4,FALSE))</f>
        <v>0</v>
      </c>
      <c r="S116" s="284"/>
      <c r="T116" s="130"/>
      <c r="U116" s="748" t="str">
        <f>IF(V116="","",VLOOKUP(V116,DATA,2,FALSE))</f>
        <v/>
      </c>
      <c r="V116" s="748" t="str">
        <f>IF(T116="","",VLOOKUP(T116,DATAnames,3,FALSE))</f>
        <v/>
      </c>
      <c r="W116" s="746"/>
      <c r="X116" s="125"/>
      <c r="Y116" s="644"/>
      <c r="Z116" s="124">
        <v>17</v>
      </c>
    </row>
    <row r="117" spans="1:26" s="124" customFormat="1" x14ac:dyDescent="0.2">
      <c r="A117" s="640"/>
      <c r="B117" s="644"/>
      <c r="C117" s="647"/>
      <c r="D117" s="644"/>
      <c r="E117" s="227"/>
      <c r="F117" s="227"/>
      <c r="G117" s="227"/>
      <c r="H117" s="227"/>
      <c r="I117" s="227"/>
      <c r="J117" s="227"/>
      <c r="K117" s="227"/>
      <c r="L117" s="284"/>
      <c r="M117" s="284"/>
      <c r="N117" s="284"/>
      <c r="O117" s="284"/>
      <c r="P117" s="229"/>
      <c r="Q117" s="229"/>
      <c r="R117" s="229"/>
      <c r="S117" s="229"/>
      <c r="T117" s="130"/>
      <c r="U117" s="748" t="str">
        <f>IF(V117="","",VLOOKUP(V117,DATA,2,FALSE))</f>
        <v/>
      </c>
      <c r="V117" s="748" t="str">
        <f>IF(T117="","",VLOOKUP(T117,DATAnames,3,FALSE))</f>
        <v/>
      </c>
      <c r="W117" s="746"/>
      <c r="X117" s="125"/>
      <c r="Y117" s="644"/>
    </row>
    <row r="118" spans="1:26" s="124" customFormat="1" x14ac:dyDescent="0.2">
      <c r="A118" s="640"/>
      <c r="B118" s="644"/>
      <c r="C118" s="647"/>
      <c r="D118" s="644"/>
      <c r="E118" s="227"/>
      <c r="F118" s="227"/>
      <c r="G118" s="227"/>
      <c r="H118" s="227"/>
      <c r="I118" s="227"/>
      <c r="J118" s="227"/>
      <c r="K118" s="227"/>
      <c r="L118" s="284"/>
      <c r="M118" s="284"/>
      <c r="N118" s="284"/>
      <c r="O118" s="284"/>
      <c r="P118" s="229"/>
      <c r="Q118" s="229"/>
      <c r="R118" s="229"/>
      <c r="S118" s="229"/>
      <c r="T118" s="130"/>
      <c r="U118" s="748" t="str">
        <f>IF(V118="","",VLOOKUP(V118,DATA,2,FALSE))</f>
        <v/>
      </c>
      <c r="V118" s="748" t="str">
        <f>IF(T118="","",VLOOKUP(T118,DATAnames,3,FALSE))</f>
        <v/>
      </c>
      <c r="W118" s="746"/>
      <c r="X118" s="125"/>
      <c r="Y118" s="644"/>
    </row>
    <row r="119" spans="1:26" s="124" customFormat="1" x14ac:dyDescent="0.2">
      <c r="A119" s="640"/>
      <c r="B119" s="644"/>
      <c r="C119" s="647"/>
      <c r="D119" s="644"/>
      <c r="E119" s="227"/>
      <c r="F119" s="227"/>
      <c r="G119" s="227"/>
      <c r="H119" s="227"/>
      <c r="I119" s="227"/>
      <c r="J119" s="227"/>
      <c r="K119" s="227"/>
      <c r="L119" s="284"/>
      <c r="M119" s="284"/>
      <c r="N119" s="284"/>
      <c r="O119" s="284"/>
      <c r="P119" s="229"/>
      <c r="Q119" s="229"/>
      <c r="R119" s="229"/>
      <c r="S119" s="229"/>
      <c r="T119" s="130"/>
      <c r="U119" s="748" t="str">
        <f>IF(V119="","",VLOOKUP(V119,DATA,2,FALSE))</f>
        <v/>
      </c>
      <c r="V119" s="748" t="str">
        <f>IF(T119="","",VLOOKUP(T119,DATAnames,3,FALSE))</f>
        <v/>
      </c>
      <c r="W119" s="746"/>
      <c r="X119" s="125"/>
      <c r="Y119" s="644"/>
    </row>
    <row r="120" spans="1:26" s="124" customFormat="1" x14ac:dyDescent="0.2">
      <c r="A120" s="640"/>
      <c r="B120" s="644"/>
      <c r="C120" s="647"/>
      <c r="D120" s="644"/>
      <c r="E120" s="227"/>
      <c r="F120" s="227"/>
      <c r="G120" s="227"/>
      <c r="H120" s="227"/>
      <c r="I120" s="227"/>
      <c r="J120" s="227"/>
      <c r="K120" s="227"/>
      <c r="L120" s="284"/>
      <c r="M120" s="284"/>
      <c r="N120" s="284"/>
      <c r="O120" s="284"/>
      <c r="P120" s="229"/>
      <c r="Q120" s="229"/>
      <c r="R120" s="229"/>
      <c r="S120" s="229"/>
      <c r="T120" s="284"/>
      <c r="U120" s="284"/>
      <c r="V120" s="284"/>
      <c r="W120" s="284"/>
      <c r="X120" s="284"/>
      <c r="Y120" s="644"/>
    </row>
    <row r="121" spans="1:26" s="124" customFormat="1" x14ac:dyDescent="0.2">
      <c r="A121" s="640"/>
      <c r="B121" s="644"/>
      <c r="C121" s="647"/>
      <c r="D121" s="644"/>
      <c r="E121" s="227"/>
      <c r="F121" s="227"/>
      <c r="G121" s="227"/>
      <c r="H121" s="227"/>
      <c r="I121" s="227"/>
      <c r="J121" s="227"/>
      <c r="K121" s="227"/>
      <c r="L121" s="284"/>
      <c r="M121" s="284"/>
      <c r="N121" s="284"/>
      <c r="O121" s="284"/>
      <c r="P121" s="229"/>
      <c r="Q121" s="229"/>
      <c r="R121" s="229"/>
      <c r="S121" s="229"/>
      <c r="T121" s="284"/>
      <c r="U121" s="284"/>
      <c r="V121" s="284"/>
      <c r="W121" s="284"/>
      <c r="X121" s="284"/>
      <c r="Y121" s="644"/>
    </row>
    <row r="122" spans="1:26" s="124" customFormat="1" ht="12.75" customHeight="1" x14ac:dyDescent="0.2">
      <c r="A122" s="640"/>
      <c r="B122" s="644"/>
      <c r="C122" s="647" t="s">
        <v>130</v>
      </c>
      <c r="D122" s="644"/>
      <c r="E122" s="389" t="s">
        <v>1314</v>
      </c>
      <c r="F122" s="227"/>
      <c r="G122" s="227"/>
      <c r="H122" s="227"/>
      <c r="I122" s="227"/>
      <c r="J122" s="227"/>
      <c r="K122" s="227"/>
      <c r="L122" s="284" t="s">
        <v>1625</v>
      </c>
      <c r="M122" s="125"/>
      <c r="N122" s="125" t="s">
        <v>2518</v>
      </c>
      <c r="O122" s="125"/>
      <c r="P122" s="229">
        <f>IF(M122="",0,VLOOKUP(M122,PM95ColumnTWO,4,FALSE))</f>
        <v>0</v>
      </c>
      <c r="Q122" s="229" t="e">
        <f>IF(N122="",0,VLOOKUP(N122,PM95ColumnTWO,4,FALSE))</f>
        <v>#REF!</v>
      </c>
      <c r="R122" s="229">
        <f>IF(O122="",0,VLOOKUP(O122,PM95ColumnTWO,4,FALSE))</f>
        <v>0</v>
      </c>
      <c r="S122" s="284"/>
      <c r="T122" s="130"/>
      <c r="U122" s="748" t="str">
        <f>IF(V122="","",VLOOKUP(V122,DATA,2,FALSE))</f>
        <v/>
      </c>
      <c r="V122" s="748" t="str">
        <f>IF(T122="","",VLOOKUP(T122,DATAnames,3,FALSE))</f>
        <v/>
      </c>
      <c r="W122" s="746"/>
      <c r="X122" s="125" t="s">
        <v>410</v>
      </c>
      <c r="Y122" s="644"/>
      <c r="Z122" s="124">
        <v>11</v>
      </c>
    </row>
    <row r="123" spans="1:26" s="124" customFormat="1" x14ac:dyDescent="0.2">
      <c r="A123" s="640"/>
      <c r="B123" s="644"/>
      <c r="C123" s="647"/>
      <c r="D123" s="644"/>
      <c r="E123" s="227"/>
      <c r="F123" s="227"/>
      <c r="G123" s="227"/>
      <c r="H123" s="227"/>
      <c r="I123" s="227"/>
      <c r="J123" s="227"/>
      <c r="K123" s="227"/>
      <c r="L123" s="284"/>
      <c r="M123" s="284"/>
      <c r="N123" s="284"/>
      <c r="O123" s="284"/>
      <c r="P123" s="229"/>
      <c r="Q123" s="229"/>
      <c r="R123" s="229"/>
      <c r="S123" s="229"/>
      <c r="T123" s="130"/>
      <c r="U123" s="748" t="str">
        <f>IF(V123="","",VLOOKUP(V123,DATA,2,FALSE))</f>
        <v/>
      </c>
      <c r="V123" s="748" t="str">
        <f>IF(T123="","",VLOOKUP(T123,DATAnames,3,FALSE))</f>
        <v/>
      </c>
      <c r="W123" s="746"/>
      <c r="X123" s="125"/>
      <c r="Y123" s="644"/>
    </row>
    <row r="124" spans="1:26" s="124" customFormat="1" x14ac:dyDescent="0.2">
      <c r="A124" s="640"/>
      <c r="B124" s="644"/>
      <c r="C124" s="647"/>
      <c r="D124" s="644"/>
      <c r="E124" s="227"/>
      <c r="F124" s="227"/>
      <c r="G124" s="227"/>
      <c r="H124" s="227"/>
      <c r="I124" s="227"/>
      <c r="J124" s="227"/>
      <c r="K124" s="227"/>
      <c r="L124" s="284"/>
      <c r="M124" s="284"/>
      <c r="N124" s="284"/>
      <c r="O124" s="284"/>
      <c r="P124" s="229"/>
      <c r="Q124" s="229"/>
      <c r="R124" s="229"/>
      <c r="S124" s="229"/>
      <c r="T124" s="130"/>
      <c r="U124" s="748" t="str">
        <f>IF(V124="","",VLOOKUP(V124,DATA,2,FALSE))</f>
        <v/>
      </c>
      <c r="V124" s="748" t="str">
        <f>IF(T124="","",VLOOKUP(T124,DATAnames,3,FALSE))</f>
        <v/>
      </c>
      <c r="W124" s="746"/>
      <c r="X124" s="125"/>
      <c r="Y124" s="644"/>
    </row>
    <row r="125" spans="1:26" s="124" customFormat="1" x14ac:dyDescent="0.2">
      <c r="A125" s="640"/>
      <c r="B125" s="644"/>
      <c r="C125" s="647"/>
      <c r="D125" s="644"/>
      <c r="E125" s="227"/>
      <c r="F125" s="227"/>
      <c r="G125" s="227"/>
      <c r="H125" s="227"/>
      <c r="I125" s="227"/>
      <c r="J125" s="227"/>
      <c r="K125" s="227"/>
      <c r="L125" s="284"/>
      <c r="M125" s="284"/>
      <c r="N125" s="284"/>
      <c r="O125" s="284"/>
      <c r="P125" s="229"/>
      <c r="Q125" s="229"/>
      <c r="R125" s="229"/>
      <c r="S125" s="229"/>
      <c r="T125" s="130"/>
      <c r="U125" s="748" t="str">
        <f>IF(V125="","",VLOOKUP(V125,DATA,2,FALSE))</f>
        <v/>
      </c>
      <c r="V125" s="748" t="str">
        <f>IF(T125="","",VLOOKUP(T125,DATAnames,3,FALSE))</f>
        <v/>
      </c>
      <c r="W125" s="746"/>
      <c r="X125" s="125"/>
      <c r="Y125" s="644"/>
    </row>
    <row r="126" spans="1:26" s="124" customFormat="1" x14ac:dyDescent="0.2">
      <c r="A126" s="640"/>
      <c r="B126" s="644"/>
      <c r="C126" s="647"/>
      <c r="D126" s="644"/>
      <c r="E126" s="227"/>
      <c r="F126" s="227"/>
      <c r="G126" s="227"/>
      <c r="H126" s="227"/>
      <c r="I126" s="227"/>
      <c r="J126" s="227"/>
      <c r="K126" s="227"/>
      <c r="L126" s="284"/>
      <c r="M126" s="284"/>
      <c r="N126" s="284"/>
      <c r="O126" s="284"/>
      <c r="P126" s="284"/>
      <c r="Q126" s="284"/>
      <c r="R126" s="284"/>
      <c r="S126" s="284"/>
      <c r="T126" s="284"/>
      <c r="U126" s="284"/>
      <c r="V126" s="284"/>
      <c r="W126" s="284"/>
      <c r="X126" s="284"/>
      <c r="Y126" s="644"/>
    </row>
    <row r="127" spans="1:26" s="124" customFormat="1" x14ac:dyDescent="0.2">
      <c r="A127" s="640"/>
      <c r="B127" s="644"/>
      <c r="C127" s="647"/>
      <c r="D127" s="644"/>
      <c r="E127" s="227"/>
      <c r="F127" s="227"/>
      <c r="G127" s="227"/>
      <c r="H127" s="227"/>
      <c r="I127" s="227"/>
      <c r="J127" s="227"/>
      <c r="K127" s="227"/>
      <c r="L127" s="284"/>
      <c r="M127" s="284"/>
      <c r="N127" s="284"/>
      <c r="O127" s="284"/>
      <c r="P127" s="284"/>
      <c r="Q127" s="284"/>
      <c r="R127" s="284"/>
      <c r="S127" s="284"/>
      <c r="T127" s="284"/>
      <c r="U127" s="284"/>
      <c r="V127" s="284"/>
      <c r="W127" s="284"/>
      <c r="X127" s="284"/>
      <c r="Y127" s="644"/>
    </row>
    <row r="128" spans="1:26" s="124" customFormat="1" x14ac:dyDescent="0.2">
      <c r="A128" s="640"/>
      <c r="B128" s="644"/>
      <c r="C128" s="647" t="s">
        <v>1070</v>
      </c>
      <c r="D128" s="644"/>
      <c r="E128" s="389" t="s">
        <v>1007</v>
      </c>
      <c r="F128" s="227"/>
      <c r="G128" s="227"/>
      <c r="H128" s="227"/>
      <c r="I128" s="227"/>
      <c r="J128" s="227"/>
      <c r="K128" s="227"/>
      <c r="L128" s="284" t="s">
        <v>1625</v>
      </c>
      <c r="M128" s="125"/>
      <c r="N128" s="125" t="s">
        <v>802</v>
      </c>
      <c r="O128" s="125"/>
      <c r="P128" s="229">
        <f>IF(M128="",0,VLOOKUP(M128,PM95ColumnTWO,4,FALSE))</f>
        <v>0</v>
      </c>
      <c r="Q128" s="229" t="e">
        <f>IF(N128="",0,VLOOKUP(N128,PM95ColumnTWO,4,FALSE))</f>
        <v>#REF!</v>
      </c>
      <c r="R128" s="229">
        <f>IF(O128="",0,VLOOKUP(O128,PM95ColumnTWO,4,FALSE))</f>
        <v>0</v>
      </c>
      <c r="S128" s="284"/>
      <c r="T128" s="130"/>
      <c r="U128" s="748" t="str">
        <f>IF(V128="","",VLOOKUP(V128,DATA,2,FALSE))</f>
        <v/>
      </c>
      <c r="V128" s="748" t="str">
        <f>IF(T128="","",VLOOKUP(T128,DATAnames,3,FALSE))</f>
        <v/>
      </c>
      <c r="W128" s="746"/>
      <c r="X128" s="125"/>
      <c r="Y128" s="644"/>
      <c r="Z128" s="124">
        <v>18</v>
      </c>
    </row>
    <row r="129" spans="1:26" s="124" customFormat="1" x14ac:dyDescent="0.2">
      <c r="A129" s="640"/>
      <c r="B129" s="644"/>
      <c r="C129" s="647"/>
      <c r="D129" s="644"/>
      <c r="E129" s="227"/>
      <c r="F129" s="227"/>
      <c r="G129" s="227"/>
      <c r="H129" s="227"/>
      <c r="I129" s="227"/>
      <c r="J129" s="227"/>
      <c r="K129" s="227"/>
      <c r="L129" s="284"/>
      <c r="M129" s="284"/>
      <c r="N129" s="284"/>
      <c r="O129" s="284"/>
      <c r="P129" s="229"/>
      <c r="Q129" s="229"/>
      <c r="R129" s="229"/>
      <c r="S129" s="229"/>
      <c r="T129" s="130"/>
      <c r="U129" s="748" t="str">
        <f>IF(V129="","",VLOOKUP(V129,DATA,2,FALSE))</f>
        <v/>
      </c>
      <c r="V129" s="748" t="str">
        <f>IF(T129="","",VLOOKUP(T129,DATAnames,3,FALSE))</f>
        <v/>
      </c>
      <c r="W129" s="746"/>
      <c r="X129" s="125"/>
      <c r="Y129" s="644"/>
    </row>
    <row r="130" spans="1:26" s="124" customFormat="1" x14ac:dyDescent="0.2">
      <c r="A130" s="640"/>
      <c r="B130" s="644"/>
      <c r="C130" s="647"/>
      <c r="D130" s="644"/>
      <c r="E130" s="227"/>
      <c r="F130" s="227"/>
      <c r="G130" s="227"/>
      <c r="H130" s="227"/>
      <c r="I130" s="227"/>
      <c r="J130" s="227"/>
      <c r="K130" s="227"/>
      <c r="L130" s="284"/>
      <c r="M130" s="284"/>
      <c r="N130" s="284"/>
      <c r="O130" s="284"/>
      <c r="P130" s="229"/>
      <c r="Q130" s="229"/>
      <c r="R130" s="229"/>
      <c r="S130" s="229"/>
      <c r="T130" s="130"/>
      <c r="U130" s="748" t="str">
        <f>IF(V130="","",VLOOKUP(V130,DATA,2,FALSE))</f>
        <v/>
      </c>
      <c r="V130" s="748" t="str">
        <f>IF(T130="","",VLOOKUP(T130,DATAnames,3,FALSE))</f>
        <v/>
      </c>
      <c r="W130" s="746"/>
      <c r="X130" s="125"/>
      <c r="Y130" s="644"/>
    </row>
    <row r="131" spans="1:26" s="124" customFormat="1" x14ac:dyDescent="0.2">
      <c r="A131" s="640"/>
      <c r="B131" s="644"/>
      <c r="C131" s="647"/>
      <c r="D131" s="644"/>
      <c r="E131" s="227"/>
      <c r="F131" s="227"/>
      <c r="G131" s="227"/>
      <c r="H131" s="227"/>
      <c r="I131" s="227"/>
      <c r="J131" s="227"/>
      <c r="K131" s="227"/>
      <c r="L131" s="284"/>
      <c r="M131" s="284"/>
      <c r="N131" s="284"/>
      <c r="O131" s="284"/>
      <c r="P131" s="229"/>
      <c r="Q131" s="229"/>
      <c r="R131" s="229"/>
      <c r="S131" s="229"/>
      <c r="T131" s="130"/>
      <c r="U131" s="748" t="str">
        <f>IF(V131="","",VLOOKUP(V131,DATA,2,FALSE))</f>
        <v/>
      </c>
      <c r="V131" s="748" t="str">
        <f>IF(T131="","",VLOOKUP(T131,DATAnames,3,FALSE))</f>
        <v/>
      </c>
      <c r="W131" s="746"/>
      <c r="X131" s="125"/>
      <c r="Y131" s="644"/>
    </row>
    <row r="132" spans="1:26" s="124" customFormat="1" x14ac:dyDescent="0.2">
      <c r="A132" s="640"/>
      <c r="B132" s="644"/>
      <c r="C132" s="647"/>
      <c r="D132" s="644"/>
      <c r="E132" s="227"/>
      <c r="F132" s="227"/>
      <c r="G132" s="227"/>
      <c r="H132" s="227"/>
      <c r="I132" s="227"/>
      <c r="J132" s="227"/>
      <c r="K132" s="227"/>
      <c r="L132" s="284"/>
      <c r="M132" s="284"/>
      <c r="N132" s="284"/>
      <c r="O132" s="284"/>
      <c r="P132" s="284"/>
      <c r="Q132" s="284"/>
      <c r="R132" s="284"/>
      <c r="S132" s="284"/>
      <c r="T132" s="284"/>
      <c r="U132" s="284"/>
      <c r="V132" s="284"/>
      <c r="W132" s="284"/>
      <c r="X132" s="284"/>
      <c r="Y132" s="644"/>
    </row>
    <row r="133" spans="1:26" s="124" customFormat="1" x14ac:dyDescent="0.2">
      <c r="A133" s="640"/>
      <c r="B133" s="644"/>
      <c r="C133" s="647"/>
      <c r="D133" s="644"/>
      <c r="E133" s="234" t="s">
        <v>386</v>
      </c>
      <c r="F133" s="227"/>
      <c r="G133" s="227"/>
      <c r="H133" s="227"/>
      <c r="I133" s="227"/>
      <c r="J133" s="227"/>
      <c r="K133" s="227"/>
      <c r="L133" s="284"/>
      <c r="M133" s="284"/>
      <c r="N133" s="284"/>
      <c r="O133" s="284"/>
      <c r="P133" s="284"/>
      <c r="Q133" s="284"/>
      <c r="R133" s="284"/>
      <c r="S133" s="284"/>
      <c r="T133" s="284"/>
      <c r="U133" s="284"/>
      <c r="V133" s="284"/>
      <c r="W133" s="284"/>
      <c r="X133" s="284"/>
      <c r="Y133" s="644"/>
    </row>
    <row r="134" spans="1:26" s="954" customFormat="1" x14ac:dyDescent="0.2">
      <c r="A134" s="953"/>
      <c r="B134" s="919"/>
      <c r="C134" s="647" t="s">
        <v>2114</v>
      </c>
      <c r="D134" s="919"/>
      <c r="E134" s="389" t="s">
        <v>893</v>
      </c>
      <c r="F134" s="883"/>
      <c r="G134" s="883"/>
      <c r="H134" s="883"/>
      <c r="I134" s="883"/>
      <c r="J134" s="883"/>
      <c r="K134" s="883"/>
      <c r="L134" s="909" t="s">
        <v>1625</v>
      </c>
      <c r="M134" s="1109"/>
      <c r="N134" s="1109" t="s">
        <v>2401</v>
      </c>
      <c r="O134" s="1109"/>
      <c r="P134" s="1110">
        <f>IF(M134="",0,VLOOKUP(M134,PM95ColumnTWO,4,FALSE))</f>
        <v>0</v>
      </c>
      <c r="Q134" s="1110" t="e">
        <f>IF(N134="",0,VLOOKUP(N134,PM95ColumnTWO,4,FALSE))</f>
        <v>#REF!</v>
      </c>
      <c r="R134" s="1110">
        <f>IF(O134="",0,VLOOKUP(O134,PM95ColumnTWO,4,FALSE))</f>
        <v>0</v>
      </c>
      <c r="S134" s="1111"/>
      <c r="T134" s="1112"/>
      <c r="U134" s="1113" t="str">
        <f>IF(V134="","",VLOOKUP(V134,DATA,2,FALSE))</f>
        <v/>
      </c>
      <c r="V134" s="1113" t="str">
        <f>IF(T134="","",VLOOKUP(T134,DATAnames,3,FALSE))</f>
        <v/>
      </c>
      <c r="W134" s="1114"/>
      <c r="X134" s="1109"/>
      <c r="Y134" s="1115"/>
      <c r="Z134" s="1116">
        <v>21</v>
      </c>
    </row>
    <row r="135" spans="1:26" s="954" customFormat="1" x14ac:dyDescent="0.2">
      <c r="A135" s="953"/>
      <c r="B135" s="919"/>
      <c r="C135" s="647"/>
      <c r="D135" s="919"/>
      <c r="E135" s="227"/>
      <c r="F135" s="883"/>
      <c r="G135" s="883"/>
      <c r="H135" s="883"/>
      <c r="I135" s="883"/>
      <c r="J135" s="883"/>
      <c r="K135" s="883"/>
      <c r="L135" s="909"/>
      <c r="M135" s="1111"/>
      <c r="N135" s="1111"/>
      <c r="O135" s="1111"/>
      <c r="P135" s="1110"/>
      <c r="Q135" s="1110"/>
      <c r="R135" s="1110"/>
      <c r="S135" s="1110"/>
      <c r="T135" s="1112"/>
      <c r="U135" s="1113" t="str">
        <f>IF(V135="","",VLOOKUP(V135,DATA,2,FALSE))</f>
        <v/>
      </c>
      <c r="V135" s="1113" t="str">
        <f>IF(T135="","",VLOOKUP(T135,DATAnames,3,FALSE))</f>
        <v/>
      </c>
      <c r="W135" s="1114"/>
      <c r="X135" s="1109"/>
      <c r="Y135" s="1115"/>
      <c r="Z135" s="1116"/>
    </row>
    <row r="136" spans="1:26" s="954" customFormat="1" x14ac:dyDescent="0.2">
      <c r="A136" s="953"/>
      <c r="B136" s="919"/>
      <c r="C136" s="647"/>
      <c r="D136" s="919"/>
      <c r="E136" s="227"/>
      <c r="F136" s="883"/>
      <c r="G136" s="883"/>
      <c r="H136" s="883"/>
      <c r="I136" s="883"/>
      <c r="J136" s="883"/>
      <c r="K136" s="883"/>
      <c r="L136" s="909"/>
      <c r="M136" s="1111"/>
      <c r="N136" s="1111"/>
      <c r="O136" s="1111"/>
      <c r="P136" s="1110"/>
      <c r="Q136" s="1110"/>
      <c r="R136" s="1110"/>
      <c r="S136" s="1110"/>
      <c r="T136" s="1112"/>
      <c r="U136" s="1113" t="str">
        <f>IF(V136="","",VLOOKUP(V136,DATA,2,FALSE))</f>
        <v/>
      </c>
      <c r="V136" s="1113" t="str">
        <f>IF(T136="","",VLOOKUP(T136,DATAnames,3,FALSE))</f>
        <v/>
      </c>
      <c r="W136" s="1114"/>
      <c r="X136" s="1109"/>
      <c r="Y136" s="1115"/>
      <c r="Z136" s="1116"/>
    </row>
    <row r="137" spans="1:26" s="954" customFormat="1" x14ac:dyDescent="0.2">
      <c r="A137" s="953"/>
      <c r="B137" s="919"/>
      <c r="C137" s="647"/>
      <c r="D137" s="919"/>
      <c r="E137" s="227"/>
      <c r="F137" s="883"/>
      <c r="G137" s="883"/>
      <c r="H137" s="883"/>
      <c r="I137" s="883"/>
      <c r="J137" s="883"/>
      <c r="K137" s="883"/>
      <c r="L137" s="909"/>
      <c r="M137" s="1111"/>
      <c r="N137" s="1111"/>
      <c r="O137" s="1111"/>
      <c r="P137" s="1110"/>
      <c r="Q137" s="1110"/>
      <c r="R137" s="1110"/>
      <c r="S137" s="1110"/>
      <c r="T137" s="1112"/>
      <c r="U137" s="1113" t="str">
        <f>IF(V137="","",VLOOKUP(V137,DATA,2,FALSE))</f>
        <v/>
      </c>
      <c r="V137" s="1113" t="str">
        <f>IF(T137="","",VLOOKUP(T137,DATAnames,3,FALSE))</f>
        <v/>
      </c>
      <c r="W137" s="1114"/>
      <c r="X137" s="1109"/>
      <c r="Y137" s="1115"/>
      <c r="Z137" s="1116"/>
    </row>
    <row r="138" spans="1:26" s="954" customFormat="1" x14ac:dyDescent="0.2">
      <c r="A138" s="953"/>
      <c r="B138" s="919"/>
      <c r="C138" s="647"/>
      <c r="D138" s="919"/>
      <c r="E138" s="227"/>
      <c r="F138" s="883"/>
      <c r="G138" s="883"/>
      <c r="H138" s="883"/>
      <c r="I138" s="883"/>
      <c r="J138" s="883"/>
      <c r="K138" s="883"/>
      <c r="L138" s="909"/>
      <c r="M138" s="909"/>
      <c r="N138" s="909"/>
      <c r="O138" s="909"/>
      <c r="P138" s="909"/>
      <c r="Q138" s="909"/>
      <c r="R138" s="909"/>
      <c r="S138" s="909"/>
      <c r="T138" s="909"/>
      <c r="U138" s="909"/>
      <c r="V138" s="909"/>
      <c r="W138" s="909"/>
      <c r="X138" s="909"/>
      <c r="Y138" s="919"/>
    </row>
    <row r="139" spans="1:26" s="954" customFormat="1" x14ac:dyDescent="0.2">
      <c r="A139" s="953"/>
      <c r="B139" s="919"/>
      <c r="C139" s="647"/>
      <c r="D139" s="919"/>
      <c r="E139" s="234"/>
      <c r="F139" s="883"/>
      <c r="G139" s="883"/>
      <c r="H139" s="883"/>
      <c r="I139" s="883"/>
      <c r="J139" s="883"/>
      <c r="K139" s="883"/>
      <c r="L139" s="909"/>
      <c r="M139" s="909"/>
      <c r="N139" s="909"/>
      <c r="O139" s="909"/>
      <c r="P139" s="909"/>
      <c r="Q139" s="909"/>
      <c r="R139" s="909"/>
      <c r="S139" s="909"/>
      <c r="T139" s="909"/>
      <c r="U139" s="909"/>
      <c r="V139" s="909"/>
      <c r="W139" s="909"/>
      <c r="X139" s="909"/>
      <c r="Y139" s="919"/>
    </row>
    <row r="140" spans="1:26" s="954" customFormat="1" x14ac:dyDescent="0.2">
      <c r="A140" s="953"/>
      <c r="B140" s="919"/>
      <c r="C140" s="647" t="s">
        <v>2814</v>
      </c>
      <c r="D140" s="919"/>
      <c r="E140" s="389" t="s">
        <v>1028</v>
      </c>
      <c r="F140" s="883"/>
      <c r="G140" s="883"/>
      <c r="H140" s="883"/>
      <c r="I140" s="883"/>
      <c r="J140" s="883"/>
      <c r="K140" s="883"/>
      <c r="L140" s="909" t="s">
        <v>1625</v>
      </c>
      <c r="M140" s="1109"/>
      <c r="N140" s="1109" t="s">
        <v>2401</v>
      </c>
      <c r="O140" s="1109"/>
      <c r="P140" s="1110">
        <f>IF(M140="",0,VLOOKUP(M140,PM95ColumnTWO,4,FALSE))</f>
        <v>0</v>
      </c>
      <c r="Q140" s="1110" t="e">
        <f>IF(N140="",0,VLOOKUP(N140,PM95ColumnTWO,4,FALSE))</f>
        <v>#REF!</v>
      </c>
      <c r="R140" s="1110">
        <f>IF(O140="",0,VLOOKUP(O140,PM95ColumnTWO,4,FALSE))</f>
        <v>0</v>
      </c>
      <c r="S140" s="1111"/>
      <c r="T140" s="1112"/>
      <c r="U140" s="1113" t="str">
        <f>IF(V140="","",VLOOKUP(V140,DATA,2,FALSE))</f>
        <v/>
      </c>
      <c r="V140" s="1113" t="str">
        <f>IF(T140="","",VLOOKUP(T140,DATAnames,3,FALSE))</f>
        <v/>
      </c>
      <c r="W140" s="1114"/>
      <c r="X140" s="1109"/>
      <c r="Y140" s="1115"/>
      <c r="Z140" s="1116">
        <v>22</v>
      </c>
    </row>
    <row r="141" spans="1:26" s="954" customFormat="1" x14ac:dyDescent="0.2">
      <c r="A141" s="953"/>
      <c r="B141" s="919"/>
      <c r="C141" s="647"/>
      <c r="D141" s="919"/>
      <c r="E141" s="227"/>
      <c r="F141" s="883"/>
      <c r="G141" s="883"/>
      <c r="H141" s="883"/>
      <c r="I141" s="883"/>
      <c r="J141" s="883"/>
      <c r="K141" s="883"/>
      <c r="L141" s="909"/>
      <c r="M141" s="1111"/>
      <c r="N141" s="1111"/>
      <c r="O141" s="1111"/>
      <c r="P141" s="1110"/>
      <c r="Q141" s="1110"/>
      <c r="R141" s="1110"/>
      <c r="S141" s="1110"/>
      <c r="T141" s="1112"/>
      <c r="U141" s="1113" t="str">
        <f>IF(V141="","",VLOOKUP(V141,DATA,2,FALSE))</f>
        <v/>
      </c>
      <c r="V141" s="1113" t="str">
        <f>IF(T141="","",VLOOKUP(T141,DATAnames,3,FALSE))</f>
        <v/>
      </c>
      <c r="W141" s="1114"/>
      <c r="X141" s="1109"/>
      <c r="Y141" s="1115"/>
      <c r="Z141" s="1116"/>
    </row>
    <row r="142" spans="1:26" s="954" customFormat="1" x14ac:dyDescent="0.2">
      <c r="A142" s="953"/>
      <c r="B142" s="919"/>
      <c r="C142" s="647"/>
      <c r="D142" s="919"/>
      <c r="E142" s="227"/>
      <c r="F142" s="883"/>
      <c r="G142" s="883"/>
      <c r="H142" s="883"/>
      <c r="I142" s="883"/>
      <c r="J142" s="883"/>
      <c r="K142" s="883"/>
      <c r="L142" s="909"/>
      <c r="M142" s="1111"/>
      <c r="N142" s="1111"/>
      <c r="O142" s="1111"/>
      <c r="P142" s="1110"/>
      <c r="Q142" s="1110"/>
      <c r="R142" s="1110"/>
      <c r="S142" s="1110"/>
      <c r="T142" s="1112"/>
      <c r="U142" s="1113" t="str">
        <f>IF(V142="","",VLOOKUP(V142,DATA,2,FALSE))</f>
        <v/>
      </c>
      <c r="V142" s="1113" t="str">
        <f>IF(T142="","",VLOOKUP(T142,DATAnames,3,FALSE))</f>
        <v/>
      </c>
      <c r="W142" s="1114"/>
      <c r="X142" s="1109"/>
      <c r="Y142" s="1115"/>
      <c r="Z142" s="1116"/>
    </row>
    <row r="143" spans="1:26" s="954" customFormat="1" x14ac:dyDescent="0.2">
      <c r="A143" s="953"/>
      <c r="B143" s="919"/>
      <c r="C143" s="647"/>
      <c r="D143" s="919"/>
      <c r="E143" s="227"/>
      <c r="F143" s="883"/>
      <c r="G143" s="883"/>
      <c r="H143" s="883"/>
      <c r="I143" s="883"/>
      <c r="J143" s="883"/>
      <c r="K143" s="883"/>
      <c r="L143" s="909"/>
      <c r="M143" s="1111"/>
      <c r="N143" s="1111"/>
      <c r="O143" s="1111"/>
      <c r="P143" s="1110"/>
      <c r="Q143" s="1110"/>
      <c r="R143" s="1110"/>
      <c r="S143" s="1110"/>
      <c r="T143" s="1112"/>
      <c r="U143" s="1113" t="str">
        <f>IF(V143="","",VLOOKUP(V143,DATA,2,FALSE))</f>
        <v/>
      </c>
      <c r="V143" s="1113" t="str">
        <f>IF(T143="","",VLOOKUP(T143,DATAnames,3,FALSE))</f>
        <v/>
      </c>
      <c r="W143" s="1114"/>
      <c r="X143" s="1109"/>
      <c r="Y143" s="1115"/>
      <c r="Z143" s="1116"/>
    </row>
    <row r="144" spans="1:26" s="954" customFormat="1" x14ac:dyDescent="0.2">
      <c r="A144" s="953"/>
      <c r="B144" s="919"/>
      <c r="C144" s="647"/>
      <c r="D144" s="919"/>
      <c r="E144" s="227"/>
      <c r="F144" s="883"/>
      <c r="G144" s="883"/>
      <c r="H144" s="883"/>
      <c r="I144" s="883"/>
      <c r="J144" s="883"/>
      <c r="K144" s="883"/>
      <c r="L144" s="909"/>
      <c r="M144" s="909"/>
      <c r="N144" s="909"/>
      <c r="O144" s="909"/>
      <c r="P144" s="909"/>
      <c r="Q144" s="909"/>
      <c r="R144" s="909"/>
      <c r="S144" s="909"/>
      <c r="T144" s="909"/>
      <c r="U144" s="909"/>
      <c r="V144" s="909"/>
      <c r="W144" s="909"/>
      <c r="X144" s="909"/>
      <c r="Y144" s="919"/>
    </row>
    <row r="145" spans="1:26" s="954" customFormat="1" x14ac:dyDescent="0.2">
      <c r="A145" s="953"/>
      <c r="B145" s="919"/>
      <c r="C145" s="647"/>
      <c r="D145" s="919"/>
      <c r="E145" s="234"/>
      <c r="F145" s="883"/>
      <c r="G145" s="883"/>
      <c r="H145" s="883"/>
      <c r="I145" s="883"/>
      <c r="J145" s="883"/>
      <c r="K145" s="883"/>
      <c r="L145" s="909"/>
      <c r="M145" s="909"/>
      <c r="N145" s="909"/>
      <c r="O145" s="909"/>
      <c r="P145" s="909"/>
      <c r="Q145" s="909"/>
      <c r="R145" s="909"/>
      <c r="S145" s="909"/>
      <c r="T145" s="909"/>
      <c r="U145" s="909"/>
      <c r="V145" s="909"/>
      <c r="W145" s="909"/>
      <c r="X145" s="909"/>
      <c r="Y145" s="919"/>
    </row>
    <row r="146" spans="1:26" s="954" customFormat="1" x14ac:dyDescent="0.2">
      <c r="A146" s="953"/>
      <c r="B146" s="919"/>
      <c r="C146" s="647" t="s">
        <v>2115</v>
      </c>
      <c r="D146" s="919"/>
      <c r="E146" s="389" t="s">
        <v>1029</v>
      </c>
      <c r="F146" s="883"/>
      <c r="G146" s="883"/>
      <c r="H146" s="883"/>
      <c r="I146" s="883"/>
      <c r="J146" s="883"/>
      <c r="K146" s="883"/>
      <c r="L146" s="909" t="s">
        <v>1625</v>
      </c>
      <c r="M146" s="1109"/>
      <c r="N146" s="1109" t="s">
        <v>2401</v>
      </c>
      <c r="O146" s="1109"/>
      <c r="P146" s="1110">
        <f>IF(M146="",0,VLOOKUP(M146,PM95ColumnTWO,4,FALSE))</f>
        <v>0</v>
      </c>
      <c r="Q146" s="1110" t="e">
        <f>IF(N146="",0,VLOOKUP(N146,PM95ColumnTWO,4,FALSE))</f>
        <v>#REF!</v>
      </c>
      <c r="R146" s="1110">
        <f>IF(O146="",0,VLOOKUP(O146,PM95ColumnTWO,4,FALSE))</f>
        <v>0</v>
      </c>
      <c r="S146" s="1111"/>
      <c r="T146" s="1112"/>
      <c r="U146" s="1113" t="str">
        <f>IF(V146="","",VLOOKUP(V146,DATA,2,FALSE))</f>
        <v/>
      </c>
      <c r="V146" s="1113" t="str">
        <f>IF(T146="","",VLOOKUP(T146,DATAnames,3,FALSE))</f>
        <v/>
      </c>
      <c r="W146" s="1114"/>
      <c r="X146" s="1109"/>
      <c r="Y146" s="1115"/>
      <c r="Z146" s="1116">
        <v>23</v>
      </c>
    </row>
    <row r="147" spans="1:26" s="954" customFormat="1" x14ac:dyDescent="0.2">
      <c r="A147" s="953"/>
      <c r="B147" s="919"/>
      <c r="C147" s="647"/>
      <c r="D147" s="919"/>
      <c r="E147" s="227"/>
      <c r="F147" s="883"/>
      <c r="G147" s="883"/>
      <c r="H147" s="883"/>
      <c r="I147" s="883"/>
      <c r="J147" s="883"/>
      <c r="K147" s="883"/>
      <c r="L147" s="909"/>
      <c r="M147" s="1111"/>
      <c r="N147" s="1111"/>
      <c r="O147" s="1111"/>
      <c r="P147" s="1110"/>
      <c r="Q147" s="1110"/>
      <c r="R147" s="1110"/>
      <c r="S147" s="1110"/>
      <c r="T147" s="1112"/>
      <c r="U147" s="1113" t="str">
        <f>IF(V147="","",VLOOKUP(V147,DATA,2,FALSE))</f>
        <v/>
      </c>
      <c r="V147" s="1113" t="str">
        <f>IF(T147="","",VLOOKUP(T147,DATAnames,3,FALSE))</f>
        <v/>
      </c>
      <c r="W147" s="1114"/>
      <c r="X147" s="1109"/>
      <c r="Y147" s="1115"/>
      <c r="Z147" s="1116"/>
    </row>
    <row r="148" spans="1:26" s="954" customFormat="1" x14ac:dyDescent="0.2">
      <c r="A148" s="953"/>
      <c r="B148" s="919"/>
      <c r="C148" s="647"/>
      <c r="D148" s="919"/>
      <c r="E148" s="227"/>
      <c r="F148" s="883"/>
      <c r="G148" s="883"/>
      <c r="H148" s="883"/>
      <c r="I148" s="883"/>
      <c r="J148" s="883"/>
      <c r="K148" s="883"/>
      <c r="L148" s="909"/>
      <c r="M148" s="1111"/>
      <c r="N148" s="1111"/>
      <c r="O148" s="1111"/>
      <c r="P148" s="1110"/>
      <c r="Q148" s="1110"/>
      <c r="R148" s="1110"/>
      <c r="S148" s="1110"/>
      <c r="T148" s="1112"/>
      <c r="U148" s="1113" t="str">
        <f>IF(V148="","",VLOOKUP(V148,DATA,2,FALSE))</f>
        <v/>
      </c>
      <c r="V148" s="1113" t="str">
        <f>IF(T148="","",VLOOKUP(T148,DATAnames,3,FALSE))</f>
        <v/>
      </c>
      <c r="W148" s="1114"/>
      <c r="X148" s="1109"/>
      <c r="Y148" s="1115"/>
      <c r="Z148" s="1116"/>
    </row>
    <row r="149" spans="1:26" s="954" customFormat="1" x14ac:dyDescent="0.2">
      <c r="A149" s="953"/>
      <c r="B149" s="919"/>
      <c r="C149" s="647"/>
      <c r="D149" s="919"/>
      <c r="E149" s="227"/>
      <c r="F149" s="883"/>
      <c r="G149" s="883"/>
      <c r="H149" s="883"/>
      <c r="I149" s="883"/>
      <c r="J149" s="883"/>
      <c r="K149" s="883"/>
      <c r="L149" s="909"/>
      <c r="M149" s="1111"/>
      <c r="N149" s="1111"/>
      <c r="O149" s="1111"/>
      <c r="P149" s="1110"/>
      <c r="Q149" s="1110"/>
      <c r="R149" s="1110"/>
      <c r="S149" s="1110"/>
      <c r="T149" s="1112"/>
      <c r="U149" s="1113" t="str">
        <f>IF(V149="","",VLOOKUP(V149,DATA,2,FALSE))</f>
        <v/>
      </c>
      <c r="V149" s="1113" t="str">
        <f>IF(T149="","",VLOOKUP(T149,DATAnames,3,FALSE))</f>
        <v/>
      </c>
      <c r="W149" s="1114"/>
      <c r="X149" s="1109"/>
      <c r="Y149" s="1115"/>
      <c r="Z149" s="1116"/>
    </row>
    <row r="150" spans="1:26" s="954" customFormat="1" x14ac:dyDescent="0.2">
      <c r="A150" s="953"/>
      <c r="B150" s="919"/>
      <c r="C150" s="647"/>
      <c r="D150" s="919"/>
      <c r="E150" s="227"/>
      <c r="F150" s="883"/>
      <c r="G150" s="883"/>
      <c r="H150" s="883"/>
      <c r="I150" s="883"/>
      <c r="J150" s="883"/>
      <c r="K150" s="883"/>
      <c r="L150" s="909"/>
      <c r="M150" s="909"/>
      <c r="N150" s="909"/>
      <c r="O150" s="909"/>
      <c r="P150" s="909"/>
      <c r="Q150" s="909"/>
      <c r="R150" s="909"/>
      <c r="S150" s="909"/>
      <c r="T150" s="909"/>
      <c r="U150" s="909"/>
      <c r="V150" s="909"/>
      <c r="W150" s="909"/>
      <c r="X150" s="909"/>
      <c r="Y150" s="919"/>
    </row>
    <row r="151" spans="1:26" s="954" customFormat="1" x14ac:dyDescent="0.2">
      <c r="A151" s="953"/>
      <c r="B151" s="919"/>
      <c r="C151" s="647"/>
      <c r="D151" s="919"/>
      <c r="E151" s="234" t="s">
        <v>434</v>
      </c>
      <c r="F151" s="883"/>
      <c r="G151" s="883"/>
      <c r="H151" s="883"/>
      <c r="I151" s="883"/>
      <c r="J151" s="883"/>
      <c r="K151" s="883"/>
      <c r="L151" s="909"/>
      <c r="M151" s="909"/>
      <c r="N151" s="909"/>
      <c r="O151" s="909"/>
      <c r="P151" s="909"/>
      <c r="Q151" s="909"/>
      <c r="R151" s="909"/>
      <c r="S151" s="909"/>
      <c r="T151" s="909"/>
      <c r="U151" s="909"/>
      <c r="V151" s="909"/>
      <c r="W151" s="909"/>
      <c r="X151" s="909"/>
      <c r="Y151" s="919"/>
    </row>
    <row r="152" spans="1:26" s="1116" customFormat="1" ht="18" x14ac:dyDescent="0.2">
      <c r="A152" s="953"/>
      <c r="B152" s="919"/>
      <c r="C152" s="647" t="s">
        <v>2812</v>
      </c>
      <c r="D152" s="919"/>
      <c r="E152" s="389" t="s">
        <v>1030</v>
      </c>
      <c r="F152" s="883"/>
      <c r="G152" s="883"/>
      <c r="H152" s="883"/>
      <c r="I152" s="883"/>
      <c r="J152" s="883"/>
      <c r="K152" s="883"/>
      <c r="L152" s="909" t="s">
        <v>1625</v>
      </c>
      <c r="M152" s="1109"/>
      <c r="N152" s="1109" t="s">
        <v>892</v>
      </c>
      <c r="O152" s="1109"/>
      <c r="P152" s="1110">
        <f>IF(M152="",0,VLOOKUP(M152,PM95ColumnTWO,4,FALSE))</f>
        <v>0</v>
      </c>
      <c r="Q152" s="1110" t="e">
        <f>IF(N152="",0,VLOOKUP(N152,PM95ColumnTWO,4,FALSE))</f>
        <v>#REF!</v>
      </c>
      <c r="R152" s="1110">
        <f>IF(O152="",0,VLOOKUP(O152,PM95ColumnTWO,4,FALSE))</f>
        <v>0</v>
      </c>
      <c r="S152" s="1111"/>
      <c r="T152" s="1112" t="s">
        <v>707</v>
      </c>
      <c r="U152" s="1113" t="e">
        <f>IF(V152="","",VLOOKUP(V152,DATA,2,FALSE))</f>
        <v>#REF!</v>
      </c>
      <c r="V152" s="1113" t="e">
        <f>IF(T152="","",VLOOKUP(T152,DATAnames,3,FALSE))</f>
        <v>#REF!</v>
      </c>
      <c r="W152" s="1114"/>
      <c r="X152" s="1109"/>
      <c r="Y152" s="1115"/>
      <c r="Z152" s="1116">
        <v>24</v>
      </c>
    </row>
    <row r="153" spans="1:26" s="1116" customFormat="1" ht="18" x14ac:dyDescent="0.2">
      <c r="A153" s="953"/>
      <c r="B153" s="919"/>
      <c r="C153" s="647"/>
      <c r="D153" s="919"/>
      <c r="E153" s="227"/>
      <c r="F153" s="883"/>
      <c r="G153" s="883"/>
      <c r="H153" s="883"/>
      <c r="I153" s="883"/>
      <c r="J153" s="883"/>
      <c r="K153" s="883"/>
      <c r="L153" s="909"/>
      <c r="M153" s="1111"/>
      <c r="N153" s="1111"/>
      <c r="O153" s="1111"/>
      <c r="P153" s="1110"/>
      <c r="Q153" s="1110"/>
      <c r="R153" s="1110"/>
      <c r="S153" s="1110"/>
      <c r="T153" s="1112" t="s">
        <v>923</v>
      </c>
      <c r="U153" s="1113" t="e">
        <f>IF(V153="","",VLOOKUP(V153,DATA,2,FALSE))</f>
        <v>#REF!</v>
      </c>
      <c r="V153" s="1113" t="e">
        <f>IF(T153="","",VLOOKUP(T153,DATAnames,3,FALSE))</f>
        <v>#REF!</v>
      </c>
      <c r="W153" s="1114"/>
      <c r="X153" s="1109" t="s">
        <v>411</v>
      </c>
      <c r="Y153" s="1115"/>
    </row>
    <row r="154" spans="1:26" s="1116" customFormat="1" x14ac:dyDescent="0.2">
      <c r="A154" s="953"/>
      <c r="B154" s="919"/>
      <c r="C154" s="647"/>
      <c r="D154" s="919"/>
      <c r="E154" s="227"/>
      <c r="F154" s="883"/>
      <c r="G154" s="883"/>
      <c r="H154" s="883"/>
      <c r="I154" s="883"/>
      <c r="J154" s="883"/>
      <c r="K154" s="883"/>
      <c r="L154" s="909"/>
      <c r="M154" s="1111"/>
      <c r="N154" s="1111"/>
      <c r="O154" s="1111"/>
      <c r="P154" s="1110"/>
      <c r="Q154" s="1110"/>
      <c r="R154" s="1110"/>
      <c r="S154" s="1110"/>
      <c r="T154" s="1112"/>
      <c r="U154" s="1113" t="str">
        <f>IF(V154="","",VLOOKUP(V154,DATA,2,FALSE))</f>
        <v/>
      </c>
      <c r="V154" s="1113" t="str">
        <f>IF(T154="","",VLOOKUP(T154,DATAnames,3,FALSE))</f>
        <v/>
      </c>
      <c r="W154" s="1114"/>
      <c r="X154" s="1109"/>
      <c r="Y154" s="1115"/>
    </row>
    <row r="155" spans="1:26" s="1116" customFormat="1" x14ac:dyDescent="0.2">
      <c r="A155" s="953"/>
      <c r="B155" s="919"/>
      <c r="C155" s="647"/>
      <c r="D155" s="919"/>
      <c r="E155" s="227"/>
      <c r="F155" s="883"/>
      <c r="G155" s="883"/>
      <c r="H155" s="883"/>
      <c r="I155" s="883"/>
      <c r="J155" s="883"/>
      <c r="K155" s="883"/>
      <c r="L155" s="909"/>
      <c r="M155" s="1111"/>
      <c r="N155" s="1111"/>
      <c r="O155" s="1111"/>
      <c r="P155" s="1110"/>
      <c r="Q155" s="1110"/>
      <c r="R155" s="1110"/>
      <c r="S155" s="1110"/>
      <c r="T155" s="1112"/>
      <c r="U155" s="1113" t="str">
        <f>IF(V155="","",VLOOKUP(V155,DATA,2,FALSE))</f>
        <v/>
      </c>
      <c r="V155" s="1113" t="str">
        <f>IF(T155="","",VLOOKUP(T155,DATAnames,3,FALSE))</f>
        <v/>
      </c>
      <c r="W155" s="1114"/>
      <c r="X155" s="1109"/>
      <c r="Y155" s="1115"/>
    </row>
    <row r="156" spans="1:26" s="954" customFormat="1" x14ac:dyDescent="0.2">
      <c r="A156" s="953"/>
      <c r="B156" s="919"/>
      <c r="C156" s="647"/>
      <c r="D156" s="919"/>
      <c r="E156" s="227"/>
      <c r="F156" s="883"/>
      <c r="G156" s="883"/>
      <c r="H156" s="883"/>
      <c r="I156" s="883"/>
      <c r="J156" s="883"/>
      <c r="K156" s="883"/>
      <c r="L156" s="909"/>
      <c r="M156" s="909"/>
      <c r="N156" s="909"/>
      <c r="O156" s="909"/>
      <c r="P156" s="909"/>
      <c r="Q156" s="909"/>
      <c r="R156" s="909"/>
      <c r="S156" s="909"/>
      <c r="T156" s="909"/>
      <c r="U156" s="909"/>
      <c r="V156" s="909"/>
      <c r="W156" s="909"/>
      <c r="X156" s="909"/>
      <c r="Y156" s="919"/>
    </row>
    <row r="157" spans="1:26" s="124" customFormat="1" x14ac:dyDescent="0.2">
      <c r="A157" s="640"/>
      <c r="B157" s="644"/>
      <c r="C157" s="647"/>
      <c r="D157" s="644"/>
      <c r="E157" s="234" t="s">
        <v>1774</v>
      </c>
      <c r="F157" s="227"/>
      <c r="G157" s="227"/>
      <c r="H157" s="227"/>
      <c r="I157" s="227"/>
      <c r="J157" s="227"/>
      <c r="K157" s="227"/>
      <c r="L157" s="284"/>
      <c r="M157" s="284"/>
      <c r="N157" s="284"/>
      <c r="O157" s="284"/>
      <c r="P157" s="284"/>
      <c r="Q157" s="284"/>
      <c r="R157" s="284"/>
      <c r="S157" s="284"/>
      <c r="T157" s="284"/>
      <c r="U157" s="284"/>
      <c r="V157" s="284"/>
      <c r="W157" s="284"/>
      <c r="X157" s="284"/>
      <c r="Y157" s="644"/>
    </row>
    <row r="158" spans="1:26" s="124" customFormat="1" ht="18" x14ac:dyDescent="0.2">
      <c r="A158" s="640"/>
      <c r="B158" s="644"/>
      <c r="C158" s="647" t="s">
        <v>1071</v>
      </c>
      <c r="D158" s="644"/>
      <c r="E158" s="389" t="s">
        <v>1773</v>
      </c>
      <c r="F158" s="227"/>
      <c r="G158" s="227"/>
      <c r="H158" s="227"/>
      <c r="I158" s="227"/>
      <c r="J158" s="227"/>
      <c r="K158" s="227"/>
      <c r="L158" s="284" t="s">
        <v>1625</v>
      </c>
      <c r="M158" s="125"/>
      <c r="N158" s="125" t="s">
        <v>1324</v>
      </c>
      <c r="O158" s="125"/>
      <c r="P158" s="229">
        <f>IF(M158="",0,VLOOKUP(M158,PM95ColumnTWO,4,FALSE))</f>
        <v>0</v>
      </c>
      <c r="Q158" s="229" t="e">
        <f>IF(N158="",0,VLOOKUP(N158,PM95ColumnTWO,4,FALSE))</f>
        <v>#REF!</v>
      </c>
      <c r="R158" s="229">
        <f>IF(O158="",0,VLOOKUP(O158,PM95ColumnTWO,4,FALSE))</f>
        <v>0</v>
      </c>
      <c r="S158" s="284"/>
      <c r="T158" s="130" t="s">
        <v>2508</v>
      </c>
      <c r="U158" s="748" t="e">
        <f>IF(V158="","",VLOOKUP(V158,DATA,2,FALSE))</f>
        <v>#REF!</v>
      </c>
      <c r="V158" s="748" t="e">
        <f>IF(T158="","",VLOOKUP(T158,DATAnames,3,FALSE))</f>
        <v>#REF!</v>
      </c>
      <c r="W158" s="746"/>
      <c r="X158" s="125"/>
      <c r="Y158" s="644"/>
      <c r="Z158" s="124">
        <v>12</v>
      </c>
    </row>
    <row r="159" spans="1:26" s="124" customFormat="1" x14ac:dyDescent="0.2">
      <c r="A159" s="640"/>
      <c r="B159" s="644"/>
      <c r="C159" s="647"/>
      <c r="D159" s="644"/>
      <c r="E159" s="227"/>
      <c r="F159" s="227"/>
      <c r="G159" s="227"/>
      <c r="H159" s="227"/>
      <c r="I159" s="227"/>
      <c r="J159" s="227"/>
      <c r="K159" s="227"/>
      <c r="L159" s="284"/>
      <c r="M159" s="284"/>
      <c r="N159" s="284"/>
      <c r="O159" s="284"/>
      <c r="P159" s="229"/>
      <c r="Q159" s="229"/>
      <c r="R159" s="229"/>
      <c r="S159" s="229"/>
      <c r="T159" s="130"/>
      <c r="U159" s="748" t="str">
        <f>IF(V159="","",VLOOKUP(V159,DATA,2,FALSE))</f>
        <v/>
      </c>
      <c r="V159" s="748" t="str">
        <f>IF(T159="","",VLOOKUP(T159,DATAnames,3,FALSE))</f>
        <v/>
      </c>
      <c r="W159" s="746"/>
      <c r="X159" s="125"/>
      <c r="Y159" s="644"/>
    </row>
    <row r="160" spans="1:26" s="124" customFormat="1" x14ac:dyDescent="0.2">
      <c r="A160" s="640"/>
      <c r="B160" s="644"/>
      <c r="C160" s="647"/>
      <c r="D160" s="644"/>
      <c r="E160" s="227"/>
      <c r="F160" s="227"/>
      <c r="G160" s="227"/>
      <c r="H160" s="227"/>
      <c r="I160" s="227"/>
      <c r="J160" s="227"/>
      <c r="K160" s="227"/>
      <c r="L160" s="284"/>
      <c r="M160" s="284"/>
      <c r="N160" s="284"/>
      <c r="O160" s="284"/>
      <c r="P160" s="229"/>
      <c r="Q160" s="229"/>
      <c r="R160" s="229"/>
      <c r="S160" s="229"/>
      <c r="T160" s="130"/>
      <c r="U160" s="748" t="str">
        <f>IF(V160="","",VLOOKUP(V160,DATA,2,FALSE))</f>
        <v/>
      </c>
      <c r="V160" s="748" t="str">
        <f>IF(T160="","",VLOOKUP(T160,DATAnames,3,FALSE))</f>
        <v/>
      </c>
      <c r="W160" s="746"/>
      <c r="X160" s="125"/>
      <c r="Y160" s="644"/>
    </row>
    <row r="161" spans="1:25" s="124" customFormat="1" x14ac:dyDescent="0.2">
      <c r="A161" s="640"/>
      <c r="B161" s="644"/>
      <c r="C161" s="647"/>
      <c r="D161" s="644"/>
      <c r="E161" s="227"/>
      <c r="F161" s="227"/>
      <c r="G161" s="227"/>
      <c r="H161" s="227"/>
      <c r="I161" s="227"/>
      <c r="J161" s="227"/>
      <c r="K161" s="227"/>
      <c r="L161" s="284"/>
      <c r="M161" s="284"/>
      <c r="N161" s="284"/>
      <c r="O161" s="284"/>
      <c r="P161" s="229"/>
      <c r="Q161" s="229"/>
      <c r="R161" s="229"/>
      <c r="S161" s="229"/>
      <c r="T161" s="130"/>
      <c r="U161" s="748" t="str">
        <f>IF(V161="","",VLOOKUP(V161,DATA,2,FALSE))</f>
        <v/>
      </c>
      <c r="V161" s="748" t="str">
        <f>IF(T161="","",VLOOKUP(T161,DATAnames,3,FALSE))</f>
        <v/>
      </c>
      <c r="W161" s="746"/>
      <c r="X161" s="125"/>
      <c r="Y161" s="644"/>
    </row>
    <row r="162" spans="1:25" s="741" customFormat="1" x14ac:dyDescent="0.2">
      <c r="A162" s="745"/>
      <c r="B162" s="644"/>
      <c r="C162" s="647"/>
      <c r="D162" s="644"/>
      <c r="E162" s="227"/>
      <c r="F162" s="227"/>
      <c r="G162" s="227"/>
      <c r="H162" s="227"/>
      <c r="I162" s="227"/>
      <c r="J162" s="227"/>
      <c r="K162" s="227"/>
      <c r="L162" s="284"/>
      <c r="M162" s="232"/>
      <c r="N162" s="232"/>
      <c r="O162" s="232"/>
      <c r="P162" s="284"/>
      <c r="Q162" s="284"/>
      <c r="R162" s="284"/>
      <c r="S162" s="284"/>
      <c r="T162" s="232"/>
      <c r="U162" s="232"/>
      <c r="V162" s="232"/>
      <c r="W162" s="232"/>
      <c r="X162" s="747"/>
      <c r="Y162" s="644"/>
    </row>
    <row r="163" spans="1:25" s="700" customFormat="1" x14ac:dyDescent="0.2">
      <c r="A163" s="653"/>
      <c r="B163" s="193"/>
      <c r="C163" s="192"/>
      <c r="D163" s="193"/>
      <c r="E163" s="227"/>
      <c r="F163" s="227"/>
      <c r="G163" s="227"/>
      <c r="H163" s="227"/>
      <c r="I163" s="227"/>
      <c r="J163" s="227"/>
      <c r="K163" s="227"/>
      <c r="L163" s="227"/>
      <c r="M163" s="233"/>
      <c r="N163" s="233"/>
      <c r="O163" s="233"/>
      <c r="P163" s="227"/>
      <c r="Q163" s="227"/>
      <c r="R163" s="227"/>
      <c r="S163" s="227"/>
      <c r="T163" s="233"/>
      <c r="U163" s="233"/>
      <c r="V163" s="233"/>
      <c r="W163" s="233"/>
      <c r="X163" s="329"/>
      <c r="Y163" s="193"/>
    </row>
    <row r="164" spans="1:25" s="700" customFormat="1" x14ac:dyDescent="0.2">
      <c r="A164" s="653"/>
      <c r="C164" s="742"/>
      <c r="M164" s="743"/>
      <c r="N164" s="743"/>
      <c r="O164" s="743"/>
      <c r="T164" s="743"/>
      <c r="U164" s="743"/>
      <c r="V164" s="743"/>
      <c r="W164" s="743"/>
      <c r="X164" s="744"/>
    </row>
    <row r="165" spans="1:25" hidden="1" x14ac:dyDescent="0.2"/>
    <row r="166" spans="1:25" hidden="1" x14ac:dyDescent="0.2"/>
    <row r="167" spans="1:25" hidden="1" x14ac:dyDescent="0.2"/>
    <row r="168" spans="1:25" hidden="1" x14ac:dyDescent="0.2"/>
    <row r="169" spans="1:25" hidden="1" x14ac:dyDescent="0.2"/>
    <row r="170" spans="1:25" hidden="1" x14ac:dyDescent="0.2"/>
    <row r="171" spans="1:25" hidden="1" x14ac:dyDescent="0.2"/>
    <row r="172" spans="1:25" hidden="1" x14ac:dyDescent="0.2"/>
    <row r="173" spans="1:25" hidden="1" x14ac:dyDescent="0.2"/>
    <row r="174" spans="1:25" hidden="1" x14ac:dyDescent="0.2"/>
    <row r="175" spans="1:25" hidden="1" x14ac:dyDescent="0.2"/>
    <row r="176" spans="1:25" hidden="1" x14ac:dyDescent="0.2"/>
    <row r="177" hidden="1" x14ac:dyDescent="0.2"/>
    <row r="178" hidden="1" x14ac:dyDescent="0.2"/>
    <row r="179" hidden="1" x14ac:dyDescent="0.2"/>
    <row r="180" hidden="1" x14ac:dyDescent="0.2"/>
    <row r="181" hidden="1" x14ac:dyDescent="0.2"/>
    <row r="182" hidden="1" x14ac:dyDescent="0.2"/>
    <row r="183" hidden="1" x14ac:dyDescent="0.2"/>
    <row r="184" hidden="1" x14ac:dyDescent="0.2"/>
    <row r="185" hidden="1" x14ac:dyDescent="0.2"/>
    <row r="186" hidden="1" x14ac:dyDescent="0.2"/>
    <row r="187" hidden="1" x14ac:dyDescent="0.2"/>
  </sheetData>
  <sheetProtection password="CD67" sheet="1" objects="1" scenarios="1"/>
  <phoneticPr fontId="9" type="noConversion"/>
  <dataValidations count="73">
    <dataValidation type="list" allowBlank="1" showInputMessage="1" showErrorMessage="1" sqref="M20">
      <formula1>e95STgengov</formula1>
    </dataValidation>
    <dataValidation type="list" allowBlank="1" showInputMessage="1" showErrorMessage="1" sqref="N20">
      <formula1>e95LTgengov</formula1>
    </dataValidation>
    <dataValidation type="list" allowBlank="1" showInputMessage="1" showErrorMessage="1" sqref="O20">
      <formula1>e95UTgengov</formula1>
    </dataValidation>
    <dataValidation type="list" allowBlank="1" showInputMessage="1" showErrorMessage="1" sqref="M26">
      <formula1>e95STfire</formula1>
    </dataValidation>
    <dataValidation type="list" allowBlank="1" showInputMessage="1" showErrorMessage="1" sqref="N26">
      <formula1>e95LTfire</formula1>
    </dataValidation>
    <dataValidation type="list" allowBlank="1" showInputMessage="1" showErrorMessage="1" sqref="O26">
      <formula1>e95UTfire</formula1>
    </dataValidation>
    <dataValidation type="list" allowBlank="1" showInputMessage="1" showErrorMessage="1" sqref="M32">
      <formula1>e95STpolice</formula1>
    </dataValidation>
    <dataValidation type="list" allowBlank="1" showInputMessage="1" showErrorMessage="1" sqref="N32">
      <formula1>e95LTpolice</formula1>
    </dataValidation>
    <dataValidation type="list" allowBlank="1" showInputMessage="1" showErrorMessage="1" sqref="O32">
      <formula1>e95UTpolice</formula1>
    </dataValidation>
    <dataValidation type="list" allowBlank="1" showInputMessage="1" showErrorMessage="1" sqref="M38">
      <formula1>e95STpaved</formula1>
    </dataValidation>
    <dataValidation type="list" allowBlank="1" showInputMessage="1" showErrorMessage="1" sqref="N38">
      <formula1>e95LTpaved</formula1>
    </dataValidation>
    <dataValidation type="list" allowBlank="1" showInputMessage="1" showErrorMessage="1" sqref="O38">
      <formula1>e95UTpaved</formula1>
    </dataValidation>
    <dataValidation type="list" allowBlank="1" showInputMessage="1" showErrorMessage="1" sqref="M44">
      <formula1>e95STunpaved</formula1>
    </dataValidation>
    <dataValidation type="list" allowBlank="1" showInputMessage="1" showErrorMessage="1" sqref="N44">
      <formula1>e95LTunpaved</formula1>
    </dataValidation>
    <dataValidation type="list" allowBlank="1" showInputMessage="1" showErrorMessage="1" sqref="O44">
      <formula1>e95UTunpaved</formula1>
    </dataValidation>
    <dataValidation type="list" allowBlank="1" showInputMessage="1" showErrorMessage="1" sqref="M50">
      <formula1>e95STwinter</formula1>
    </dataValidation>
    <dataValidation type="list" allowBlank="1" showInputMessage="1" showErrorMessage="1" sqref="N50">
      <formula1>e95LTwinter</formula1>
    </dataValidation>
    <dataValidation type="list" allowBlank="1" showInputMessage="1" showErrorMessage="1" sqref="O50">
      <formula1>e95UTwinter</formula1>
    </dataValidation>
    <dataValidation type="list" allowBlank="1" showInputMessage="1" showErrorMessage="1" sqref="M56">
      <formula1>e95STtransit</formula1>
    </dataValidation>
    <dataValidation type="list" allowBlank="1" showInputMessage="1" showErrorMessage="1" sqref="N56">
      <formula1>e95LTtransit</formula1>
    </dataValidation>
    <dataValidation type="list" allowBlank="1" showInputMessage="1" showErrorMessage="1" sqref="O56">
      <formula1>e95UTtransit</formula1>
    </dataValidation>
    <dataValidation type="list" allowBlank="1" showInputMessage="1" showErrorMessage="1" sqref="M62">
      <formula1>e95STwwC</formula1>
    </dataValidation>
    <dataValidation type="list" allowBlank="1" showInputMessage="1" showErrorMessage="1" sqref="N62">
      <formula1>e95LTwwC</formula1>
    </dataValidation>
    <dataValidation type="list" allowBlank="1" showInputMessage="1" showErrorMessage="1" sqref="O62">
      <formula1>e95UTwwC</formula1>
    </dataValidation>
    <dataValidation type="list" allowBlank="1" showInputMessage="1" showErrorMessage="1" sqref="M68">
      <formula1>e95STwwT</formula1>
    </dataValidation>
    <dataValidation type="list" allowBlank="1" showInputMessage="1" showErrorMessage="1" sqref="N68">
      <formula1>e95LTwwT</formula1>
    </dataValidation>
    <dataValidation type="list" allowBlank="1" showInputMessage="1" showErrorMessage="1" sqref="O68">
      <formula1>e95UTwwT</formula1>
    </dataValidation>
    <dataValidation type="list" allowBlank="1" showInputMessage="1" showErrorMessage="1" sqref="M74">
      <formula1>e95STwwCTD</formula1>
    </dataValidation>
    <dataValidation type="list" allowBlank="1" showInputMessage="1" showErrorMessage="1" sqref="N74">
      <formula1>e95LTwwCTD</formula1>
    </dataValidation>
    <dataValidation type="list" allowBlank="1" showInputMessage="1" showErrorMessage="1" sqref="O74">
      <formula1>e95UTwwCTD</formula1>
    </dataValidation>
    <dataValidation type="list" allowBlank="1" showInputMessage="1" showErrorMessage="1" sqref="M80">
      <formula1>e95STurban</formula1>
    </dataValidation>
    <dataValidation type="list" allowBlank="1" showInputMessage="1" showErrorMessage="1" sqref="N80">
      <formula1>e95LTurban</formula1>
    </dataValidation>
    <dataValidation type="list" allowBlank="1" showInputMessage="1" showErrorMessage="1" sqref="O80">
      <formula1>e95UTurban</formula1>
    </dataValidation>
    <dataValidation type="list" allowBlank="1" showInputMessage="1" showErrorMessage="1" sqref="M86">
      <formula1>e95STrural</formula1>
    </dataValidation>
    <dataValidation type="list" allowBlank="1" showInputMessage="1" showErrorMessage="1" sqref="N86">
      <formula1>e95LTrural</formula1>
    </dataValidation>
    <dataValidation type="list" allowBlank="1" showInputMessage="1" showErrorMessage="1" sqref="O86">
      <formula1>e95UTrural</formula1>
    </dataValidation>
    <dataValidation type="list" allowBlank="1" showInputMessage="1" showErrorMessage="1" sqref="M92">
      <formula1>e95STwaterT</formula1>
    </dataValidation>
    <dataValidation type="list" allowBlank="1" showInputMessage="1" showErrorMessage="1" sqref="N92">
      <formula1>e95LTwaterT</formula1>
    </dataValidation>
    <dataValidation type="list" allowBlank="1" showInputMessage="1" showErrorMessage="1" sqref="O92">
      <formula1>e95UTwaterT</formula1>
    </dataValidation>
    <dataValidation type="list" allowBlank="1" showInputMessage="1" showErrorMessage="1" sqref="N98">
      <formula1>e95LTwaterD</formula1>
    </dataValidation>
    <dataValidation type="list" allowBlank="1" showInputMessage="1" showErrorMessage="1" sqref="M98">
      <formula1>e95STwaterD</formula1>
    </dataValidation>
    <dataValidation type="list" allowBlank="1" showInputMessage="1" showErrorMessage="1" sqref="O98">
      <formula1>e95UTwaterD</formula1>
    </dataValidation>
    <dataValidation type="list" allowBlank="1" showInputMessage="1" showErrorMessage="1" sqref="M104">
      <formula1>e95STwaterTD</formula1>
    </dataValidation>
    <dataValidation type="list" allowBlank="1" showInputMessage="1" showErrorMessage="1" sqref="N104">
      <formula1>e95LTwaterTD</formula1>
    </dataValidation>
    <dataValidation type="list" allowBlank="1" showInputMessage="1" showErrorMessage="1" sqref="O104">
      <formula1>e95UTwaterTD</formula1>
    </dataValidation>
    <dataValidation type="list" allowBlank="1" showInputMessage="1" showErrorMessage="1" sqref="M110">
      <formula1>e95STwasteC</formula1>
    </dataValidation>
    <dataValidation type="list" allowBlank="1" showInputMessage="1" showErrorMessage="1" sqref="N110">
      <formula1>e95LTwasteC</formula1>
    </dataValidation>
    <dataValidation type="list" allowBlank="1" showInputMessage="1" showErrorMessage="1" sqref="O110">
      <formula1>e95UTwasteC</formula1>
    </dataValidation>
    <dataValidation type="list" allowBlank="1" showInputMessage="1" showErrorMessage="1" sqref="M116">
      <formula1>e95STwasteD</formula1>
    </dataValidation>
    <dataValidation type="list" allowBlank="1" showInputMessage="1" showErrorMessage="1" sqref="N116">
      <formula1>e95LTwasteD</formula1>
    </dataValidation>
    <dataValidation type="list" allowBlank="1" showInputMessage="1" showErrorMessage="1" sqref="O116">
      <formula1>e95UTwasteD</formula1>
    </dataValidation>
    <dataValidation type="list" allowBlank="1" showInputMessage="1" showErrorMessage="1" sqref="M122">
      <formula1>e95STrecycle</formula1>
    </dataValidation>
    <dataValidation type="list" allowBlank="1" showInputMessage="1" showErrorMessage="1" sqref="N122">
      <formula1>e95LTrecycle</formula1>
    </dataValidation>
    <dataValidation type="list" allowBlank="1" showInputMessage="1" showErrorMessage="1" sqref="O122">
      <formula1>e95UTrecycle</formula1>
    </dataValidation>
    <dataValidation type="list" allowBlank="1" showInputMessage="1" showErrorMessage="1" sqref="M128">
      <formula1>e95STwasteM</formula1>
    </dataValidation>
    <dataValidation type="list" allowBlank="1" showInputMessage="1" showErrorMessage="1" sqref="N128">
      <formula1>e95LTwasteM</formula1>
    </dataValidation>
    <dataValidation type="list" allowBlank="1" showInputMessage="1" showErrorMessage="1" sqref="O128">
      <formula1>e95UTwasteM</formula1>
    </dataValidation>
    <dataValidation type="list" allowBlank="1" showInputMessage="1" showErrorMessage="1" sqref="M158">
      <formula1>e95STplanning</formula1>
    </dataValidation>
    <dataValidation type="list" allowBlank="1" showInputMessage="1" showErrorMessage="1" sqref="N158">
      <formula1>e95LTplanning</formula1>
    </dataValidation>
    <dataValidation type="list" allowBlank="1" showInputMessage="1" showErrorMessage="1" sqref="O158">
      <formula1>e95UTplanning</formula1>
    </dataValidation>
    <dataValidation type="list" allowBlank="1" showInputMessage="1" showErrorMessage="1" sqref="T128:T131 T20:T23 T26:T29 T32:T35 T38:T41 T44:T47 T50:T53 T56:T59 T62:T65 T68:T71 T74:T77 T80:T83 T86:T89 T92:T95 T98:T101 T104:T107 T110:T113 T116:T119 T122:T125 T158:T161 T134:T137 T140:T143 T146:T149 T152:T155">
      <formula1>eALPHANAMES</formula1>
    </dataValidation>
    <dataValidation type="list" allowBlank="1" showInputMessage="1" showErrorMessage="1" sqref="M134">
      <formula1>e95STparks</formula1>
    </dataValidation>
    <dataValidation type="list" allowBlank="1" showInputMessage="1" showErrorMessage="1" sqref="N134">
      <formula1>e95LTparks</formula1>
    </dataValidation>
    <dataValidation type="list" allowBlank="1" showInputMessage="1" showErrorMessage="1" sqref="O134">
      <formula1>e95UTparks</formula1>
    </dataValidation>
    <dataValidation type="list" allowBlank="1" showInputMessage="1" showErrorMessage="1" sqref="M140">
      <formula1>e95STrecprog</formula1>
    </dataValidation>
    <dataValidation type="list" allowBlank="1" showInputMessage="1" showErrorMessage="1" sqref="N140">
      <formula1>e95LTrecprog</formula1>
    </dataValidation>
    <dataValidation type="list" allowBlank="1" showInputMessage="1" showErrorMessage="1" sqref="O140">
      <formula1>e95UTrecprog</formula1>
    </dataValidation>
    <dataValidation type="list" allowBlank="1" showInputMessage="1" showErrorMessage="1" sqref="M146">
      <formula1>e95STrecfac</formula1>
    </dataValidation>
    <dataValidation type="list" allowBlank="1" showInputMessage="1" showErrorMessage="1" sqref="N146">
      <formula1>e95LTrecfac</formula1>
    </dataValidation>
    <dataValidation type="list" allowBlank="1" showInputMessage="1" showErrorMessage="1" sqref="O146">
      <formula1>e95UTrecfac</formula1>
    </dataValidation>
    <dataValidation type="list" allowBlank="1" showInputMessage="1" showErrorMessage="1" sqref="M152">
      <formula1>e95STlibrary</formula1>
    </dataValidation>
    <dataValidation type="list" allowBlank="1" showInputMessage="1" showErrorMessage="1" sqref="N152">
      <formula1>e95LTlibrary</formula1>
    </dataValidation>
    <dataValidation type="list" allowBlank="1" showInputMessage="1" showErrorMessage="1" sqref="O152">
      <formula1>e95UTlibrary</formula1>
    </dataValidation>
  </dataValidations>
  <printOptions horizontalCentered="1"/>
  <pageMargins left="0" right="0" top="0.43307086614173229" bottom="0" header="0.43307086614173229" footer="0"/>
  <pageSetup scale="72" fitToHeight="0" orientation="portrait" horizontalDpi="4294967292"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1284" r:id="rId4" name="Button 20">
              <controlPr defaultSize="0" print="0" autoFill="0" autoPict="0" macro="[0]!PM95Insert1">
                <anchor moveWithCells="1">
                  <from>
                    <xdr:col>19</xdr:col>
                    <xdr:colOff>0</xdr:colOff>
                    <xdr:row>23</xdr:row>
                    <xdr:rowOff>47625</xdr:rowOff>
                  </from>
                  <to>
                    <xdr:col>19</xdr:col>
                    <xdr:colOff>933450</xdr:colOff>
                    <xdr:row>24</xdr:row>
                    <xdr:rowOff>85725</xdr:rowOff>
                  </to>
                </anchor>
              </controlPr>
            </control>
          </mc:Choice>
        </mc:AlternateContent>
        <mc:AlternateContent xmlns:mc="http://schemas.openxmlformats.org/markup-compatibility/2006">
          <mc:Choice Requires="x14">
            <control shapeId="11287" r:id="rId5" name="Button 23">
              <controlPr defaultSize="0" print="0" autoFill="0" autoPict="0" macro="[0]!PM95Insert2">
                <anchor moveWithCells="1">
                  <from>
                    <xdr:col>19</xdr:col>
                    <xdr:colOff>0</xdr:colOff>
                    <xdr:row>29</xdr:row>
                    <xdr:rowOff>47625</xdr:rowOff>
                  </from>
                  <to>
                    <xdr:col>19</xdr:col>
                    <xdr:colOff>933450</xdr:colOff>
                    <xdr:row>30</xdr:row>
                    <xdr:rowOff>85725</xdr:rowOff>
                  </to>
                </anchor>
              </controlPr>
            </control>
          </mc:Choice>
        </mc:AlternateContent>
        <mc:AlternateContent xmlns:mc="http://schemas.openxmlformats.org/markup-compatibility/2006">
          <mc:Choice Requires="x14">
            <control shapeId="11288" r:id="rId6" name="Button 24">
              <controlPr defaultSize="0" print="0" autoFill="0" autoPict="0" macro="[0]!PM95Insert3">
                <anchor moveWithCells="1">
                  <from>
                    <xdr:col>19</xdr:col>
                    <xdr:colOff>9525</xdr:colOff>
                    <xdr:row>35</xdr:row>
                    <xdr:rowOff>66675</xdr:rowOff>
                  </from>
                  <to>
                    <xdr:col>19</xdr:col>
                    <xdr:colOff>942975</xdr:colOff>
                    <xdr:row>36</xdr:row>
                    <xdr:rowOff>95250</xdr:rowOff>
                  </to>
                </anchor>
              </controlPr>
            </control>
          </mc:Choice>
        </mc:AlternateContent>
        <mc:AlternateContent xmlns:mc="http://schemas.openxmlformats.org/markup-compatibility/2006">
          <mc:Choice Requires="x14">
            <control shapeId="11289" r:id="rId7" name="Button 25">
              <controlPr defaultSize="0" print="0" autoFill="0" autoPict="0" macro="[0]!PM95Insert4">
                <anchor moveWithCells="1">
                  <from>
                    <xdr:col>19</xdr:col>
                    <xdr:colOff>0</xdr:colOff>
                    <xdr:row>41</xdr:row>
                    <xdr:rowOff>47625</xdr:rowOff>
                  </from>
                  <to>
                    <xdr:col>19</xdr:col>
                    <xdr:colOff>933450</xdr:colOff>
                    <xdr:row>42</xdr:row>
                    <xdr:rowOff>85725</xdr:rowOff>
                  </to>
                </anchor>
              </controlPr>
            </control>
          </mc:Choice>
        </mc:AlternateContent>
        <mc:AlternateContent xmlns:mc="http://schemas.openxmlformats.org/markup-compatibility/2006">
          <mc:Choice Requires="x14">
            <control shapeId="11290" r:id="rId8" name="Button 26">
              <controlPr defaultSize="0" print="0" autoFill="0" autoPict="0" macro="[0]!PM95Insert5">
                <anchor moveWithCells="1">
                  <from>
                    <xdr:col>19</xdr:col>
                    <xdr:colOff>0</xdr:colOff>
                    <xdr:row>47</xdr:row>
                    <xdr:rowOff>47625</xdr:rowOff>
                  </from>
                  <to>
                    <xdr:col>19</xdr:col>
                    <xdr:colOff>933450</xdr:colOff>
                    <xdr:row>48</xdr:row>
                    <xdr:rowOff>85725</xdr:rowOff>
                  </to>
                </anchor>
              </controlPr>
            </control>
          </mc:Choice>
        </mc:AlternateContent>
        <mc:AlternateContent xmlns:mc="http://schemas.openxmlformats.org/markup-compatibility/2006">
          <mc:Choice Requires="x14">
            <control shapeId="11291" r:id="rId9" name="Button 27">
              <controlPr defaultSize="0" print="0" autoFill="0" autoPict="0" macro="[0]!PM95Insert6">
                <anchor moveWithCells="1">
                  <from>
                    <xdr:col>19</xdr:col>
                    <xdr:colOff>0</xdr:colOff>
                    <xdr:row>53</xdr:row>
                    <xdr:rowOff>47625</xdr:rowOff>
                  </from>
                  <to>
                    <xdr:col>19</xdr:col>
                    <xdr:colOff>933450</xdr:colOff>
                    <xdr:row>54</xdr:row>
                    <xdr:rowOff>85725</xdr:rowOff>
                  </to>
                </anchor>
              </controlPr>
            </control>
          </mc:Choice>
        </mc:AlternateContent>
        <mc:AlternateContent xmlns:mc="http://schemas.openxmlformats.org/markup-compatibility/2006">
          <mc:Choice Requires="x14">
            <control shapeId="11292" r:id="rId10" name="Button 28">
              <controlPr defaultSize="0" print="0" autoFill="0" autoPict="0" macro="[0]!PM95Insert7">
                <anchor moveWithCells="1">
                  <from>
                    <xdr:col>19</xdr:col>
                    <xdr:colOff>0</xdr:colOff>
                    <xdr:row>59</xdr:row>
                    <xdr:rowOff>47625</xdr:rowOff>
                  </from>
                  <to>
                    <xdr:col>19</xdr:col>
                    <xdr:colOff>933450</xdr:colOff>
                    <xdr:row>60</xdr:row>
                    <xdr:rowOff>85725</xdr:rowOff>
                  </to>
                </anchor>
              </controlPr>
            </control>
          </mc:Choice>
        </mc:AlternateContent>
        <mc:AlternateContent xmlns:mc="http://schemas.openxmlformats.org/markup-compatibility/2006">
          <mc:Choice Requires="x14">
            <control shapeId="11293" r:id="rId11" name="Button 29">
              <controlPr defaultSize="0" print="0" autoFill="0" autoPict="0" macro="[0]!PM95Insert8">
                <anchor moveWithCells="1">
                  <from>
                    <xdr:col>19</xdr:col>
                    <xdr:colOff>0</xdr:colOff>
                    <xdr:row>65</xdr:row>
                    <xdr:rowOff>47625</xdr:rowOff>
                  </from>
                  <to>
                    <xdr:col>19</xdr:col>
                    <xdr:colOff>933450</xdr:colOff>
                    <xdr:row>66</xdr:row>
                    <xdr:rowOff>85725</xdr:rowOff>
                  </to>
                </anchor>
              </controlPr>
            </control>
          </mc:Choice>
        </mc:AlternateContent>
        <mc:AlternateContent xmlns:mc="http://schemas.openxmlformats.org/markup-compatibility/2006">
          <mc:Choice Requires="x14">
            <control shapeId="11294" r:id="rId12" name="Button 30">
              <controlPr defaultSize="0" print="0" autoFill="0" autoPict="0" macro="[0]!PM95Insert9">
                <anchor moveWithCells="1">
                  <from>
                    <xdr:col>19</xdr:col>
                    <xdr:colOff>0</xdr:colOff>
                    <xdr:row>95</xdr:row>
                    <xdr:rowOff>47625</xdr:rowOff>
                  </from>
                  <to>
                    <xdr:col>19</xdr:col>
                    <xdr:colOff>933450</xdr:colOff>
                    <xdr:row>96</xdr:row>
                    <xdr:rowOff>85725</xdr:rowOff>
                  </to>
                </anchor>
              </controlPr>
            </control>
          </mc:Choice>
        </mc:AlternateContent>
        <mc:AlternateContent xmlns:mc="http://schemas.openxmlformats.org/markup-compatibility/2006">
          <mc:Choice Requires="x14">
            <control shapeId="11295" r:id="rId13" name="Button 31">
              <controlPr defaultSize="0" print="0" autoFill="0" autoPict="0" macro="[0]!PM95Insert10">
                <anchor moveWithCells="1">
                  <from>
                    <xdr:col>19</xdr:col>
                    <xdr:colOff>0</xdr:colOff>
                    <xdr:row>113</xdr:row>
                    <xdr:rowOff>47625</xdr:rowOff>
                  </from>
                  <to>
                    <xdr:col>19</xdr:col>
                    <xdr:colOff>933450</xdr:colOff>
                    <xdr:row>114</xdr:row>
                    <xdr:rowOff>85725</xdr:rowOff>
                  </to>
                </anchor>
              </controlPr>
            </control>
          </mc:Choice>
        </mc:AlternateContent>
        <mc:AlternateContent xmlns:mc="http://schemas.openxmlformats.org/markup-compatibility/2006">
          <mc:Choice Requires="x14">
            <control shapeId="11296" r:id="rId14" name="Button 32">
              <controlPr defaultSize="0" print="0" autoFill="0" autoPict="0" macro="[0]!PM95Insert11">
                <anchor moveWithCells="1">
                  <from>
                    <xdr:col>19</xdr:col>
                    <xdr:colOff>0</xdr:colOff>
                    <xdr:row>125</xdr:row>
                    <xdr:rowOff>47625</xdr:rowOff>
                  </from>
                  <to>
                    <xdr:col>19</xdr:col>
                    <xdr:colOff>933450</xdr:colOff>
                    <xdr:row>126</xdr:row>
                    <xdr:rowOff>85725</xdr:rowOff>
                  </to>
                </anchor>
              </controlPr>
            </control>
          </mc:Choice>
        </mc:AlternateContent>
        <mc:AlternateContent xmlns:mc="http://schemas.openxmlformats.org/markup-compatibility/2006">
          <mc:Choice Requires="x14">
            <control shapeId="11297" r:id="rId15" name="Button 33">
              <controlPr defaultSize="0" print="0" autoFill="0" autoPict="0" macro="[0]!PM95Insert12">
                <anchor moveWithCells="1">
                  <from>
                    <xdr:col>19</xdr:col>
                    <xdr:colOff>0</xdr:colOff>
                    <xdr:row>161</xdr:row>
                    <xdr:rowOff>47625</xdr:rowOff>
                  </from>
                  <to>
                    <xdr:col>19</xdr:col>
                    <xdr:colOff>933450</xdr:colOff>
                    <xdr:row>162</xdr:row>
                    <xdr:rowOff>85725</xdr:rowOff>
                  </to>
                </anchor>
              </controlPr>
            </control>
          </mc:Choice>
        </mc:AlternateContent>
        <mc:AlternateContent xmlns:mc="http://schemas.openxmlformats.org/markup-compatibility/2006">
          <mc:Choice Requires="x14">
            <control shapeId="11305" r:id="rId16" name="Button 41">
              <controlPr defaultSize="0" print="0" autoFill="0" autoPict="0" macro="[0]!PM95Insert13">
                <anchor moveWithCells="1">
                  <from>
                    <xdr:col>19</xdr:col>
                    <xdr:colOff>0</xdr:colOff>
                    <xdr:row>71</xdr:row>
                    <xdr:rowOff>47625</xdr:rowOff>
                  </from>
                  <to>
                    <xdr:col>19</xdr:col>
                    <xdr:colOff>933450</xdr:colOff>
                    <xdr:row>72</xdr:row>
                    <xdr:rowOff>85725</xdr:rowOff>
                  </to>
                </anchor>
              </controlPr>
            </control>
          </mc:Choice>
        </mc:AlternateContent>
        <mc:AlternateContent xmlns:mc="http://schemas.openxmlformats.org/markup-compatibility/2006">
          <mc:Choice Requires="x14">
            <control shapeId="11306" r:id="rId17" name="Button 42">
              <controlPr defaultSize="0" print="0" autoFill="0" autoPict="0" macro="[0]!PM95Insert14">
                <anchor moveWithCells="1">
                  <from>
                    <xdr:col>19</xdr:col>
                    <xdr:colOff>0</xdr:colOff>
                    <xdr:row>77</xdr:row>
                    <xdr:rowOff>47625</xdr:rowOff>
                  </from>
                  <to>
                    <xdr:col>19</xdr:col>
                    <xdr:colOff>933450</xdr:colOff>
                    <xdr:row>78</xdr:row>
                    <xdr:rowOff>85725</xdr:rowOff>
                  </to>
                </anchor>
              </controlPr>
            </control>
          </mc:Choice>
        </mc:AlternateContent>
        <mc:AlternateContent xmlns:mc="http://schemas.openxmlformats.org/markup-compatibility/2006">
          <mc:Choice Requires="x14">
            <control shapeId="11307" r:id="rId18" name="Button 43">
              <controlPr defaultSize="0" print="0" autoFill="0" autoPict="0" macro="[0]!PM95Insert15">
                <anchor moveWithCells="1">
                  <from>
                    <xdr:col>19</xdr:col>
                    <xdr:colOff>0</xdr:colOff>
                    <xdr:row>101</xdr:row>
                    <xdr:rowOff>47625</xdr:rowOff>
                  </from>
                  <to>
                    <xdr:col>19</xdr:col>
                    <xdr:colOff>933450</xdr:colOff>
                    <xdr:row>102</xdr:row>
                    <xdr:rowOff>85725</xdr:rowOff>
                  </to>
                </anchor>
              </controlPr>
            </control>
          </mc:Choice>
        </mc:AlternateContent>
        <mc:AlternateContent xmlns:mc="http://schemas.openxmlformats.org/markup-compatibility/2006">
          <mc:Choice Requires="x14">
            <control shapeId="11308" r:id="rId19" name="Button 44">
              <controlPr defaultSize="0" print="0" autoFill="0" autoPict="0" macro="[0]!PM95Insert16">
                <anchor moveWithCells="1">
                  <from>
                    <xdr:col>19</xdr:col>
                    <xdr:colOff>0</xdr:colOff>
                    <xdr:row>107</xdr:row>
                    <xdr:rowOff>47625</xdr:rowOff>
                  </from>
                  <to>
                    <xdr:col>19</xdr:col>
                    <xdr:colOff>933450</xdr:colOff>
                    <xdr:row>108</xdr:row>
                    <xdr:rowOff>85725</xdr:rowOff>
                  </to>
                </anchor>
              </controlPr>
            </control>
          </mc:Choice>
        </mc:AlternateContent>
        <mc:AlternateContent xmlns:mc="http://schemas.openxmlformats.org/markup-compatibility/2006">
          <mc:Choice Requires="x14">
            <control shapeId="11309" r:id="rId20" name="Button 45">
              <controlPr defaultSize="0" print="0" autoFill="0" autoPict="0" macro="[0]!PM95Insert17">
                <anchor moveWithCells="1">
                  <from>
                    <xdr:col>19</xdr:col>
                    <xdr:colOff>0</xdr:colOff>
                    <xdr:row>119</xdr:row>
                    <xdr:rowOff>47625</xdr:rowOff>
                  </from>
                  <to>
                    <xdr:col>19</xdr:col>
                    <xdr:colOff>933450</xdr:colOff>
                    <xdr:row>120</xdr:row>
                    <xdr:rowOff>85725</xdr:rowOff>
                  </to>
                </anchor>
              </controlPr>
            </control>
          </mc:Choice>
        </mc:AlternateContent>
        <mc:AlternateContent xmlns:mc="http://schemas.openxmlformats.org/markup-compatibility/2006">
          <mc:Choice Requires="x14">
            <control shapeId="11310" r:id="rId21" name="Button 46">
              <controlPr defaultSize="0" print="0" autoFill="0" autoPict="0" macro="[0]!PM95Insert18">
                <anchor moveWithCells="1">
                  <from>
                    <xdr:col>19</xdr:col>
                    <xdr:colOff>0</xdr:colOff>
                    <xdr:row>131</xdr:row>
                    <xdr:rowOff>47625</xdr:rowOff>
                  </from>
                  <to>
                    <xdr:col>19</xdr:col>
                    <xdr:colOff>933450</xdr:colOff>
                    <xdr:row>132</xdr:row>
                    <xdr:rowOff>85725</xdr:rowOff>
                  </to>
                </anchor>
              </controlPr>
            </control>
          </mc:Choice>
        </mc:AlternateContent>
        <mc:AlternateContent xmlns:mc="http://schemas.openxmlformats.org/markup-compatibility/2006">
          <mc:Choice Requires="x14">
            <control shapeId="11322" r:id="rId22" name="Button 58">
              <controlPr defaultSize="0" print="0" autoFill="0" autoPict="0" macro="[0]!PM95Insert19">
                <anchor moveWithCells="1">
                  <from>
                    <xdr:col>19</xdr:col>
                    <xdr:colOff>0</xdr:colOff>
                    <xdr:row>83</xdr:row>
                    <xdr:rowOff>47625</xdr:rowOff>
                  </from>
                  <to>
                    <xdr:col>19</xdr:col>
                    <xdr:colOff>933450</xdr:colOff>
                    <xdr:row>84</xdr:row>
                    <xdr:rowOff>85725</xdr:rowOff>
                  </to>
                </anchor>
              </controlPr>
            </control>
          </mc:Choice>
        </mc:AlternateContent>
        <mc:AlternateContent xmlns:mc="http://schemas.openxmlformats.org/markup-compatibility/2006">
          <mc:Choice Requires="x14">
            <control shapeId="11324" r:id="rId23" name="Button 60">
              <controlPr defaultSize="0" print="0" autoFill="0" autoPict="0" macro="[0]!PM95Insert20">
                <anchor moveWithCells="1">
                  <from>
                    <xdr:col>19</xdr:col>
                    <xdr:colOff>0</xdr:colOff>
                    <xdr:row>89</xdr:row>
                    <xdr:rowOff>47625</xdr:rowOff>
                  </from>
                  <to>
                    <xdr:col>19</xdr:col>
                    <xdr:colOff>933450</xdr:colOff>
                    <xdr:row>90</xdr:row>
                    <xdr:rowOff>85725</xdr:rowOff>
                  </to>
                </anchor>
              </controlPr>
            </control>
          </mc:Choice>
        </mc:AlternateContent>
        <mc:AlternateContent xmlns:mc="http://schemas.openxmlformats.org/markup-compatibility/2006">
          <mc:Choice Requires="x14">
            <control shapeId="11350" r:id="rId24" name="Button 86">
              <controlPr defaultSize="0" print="0" autoFill="0" autoPict="0" macro="[0]!PM95Insert21">
                <anchor moveWithCells="1">
                  <from>
                    <xdr:col>19</xdr:col>
                    <xdr:colOff>0</xdr:colOff>
                    <xdr:row>137</xdr:row>
                    <xdr:rowOff>47625</xdr:rowOff>
                  </from>
                  <to>
                    <xdr:col>19</xdr:col>
                    <xdr:colOff>933450</xdr:colOff>
                    <xdr:row>138</xdr:row>
                    <xdr:rowOff>85725</xdr:rowOff>
                  </to>
                </anchor>
              </controlPr>
            </control>
          </mc:Choice>
        </mc:AlternateContent>
        <mc:AlternateContent xmlns:mc="http://schemas.openxmlformats.org/markup-compatibility/2006">
          <mc:Choice Requires="x14">
            <control shapeId="11351" r:id="rId25" name="Button 87">
              <controlPr defaultSize="0" print="0" autoFill="0" autoPict="0" macro="[0]!PM95Insert22">
                <anchor moveWithCells="1">
                  <from>
                    <xdr:col>19</xdr:col>
                    <xdr:colOff>0</xdr:colOff>
                    <xdr:row>143</xdr:row>
                    <xdr:rowOff>47625</xdr:rowOff>
                  </from>
                  <to>
                    <xdr:col>19</xdr:col>
                    <xdr:colOff>933450</xdr:colOff>
                    <xdr:row>144</xdr:row>
                    <xdr:rowOff>85725</xdr:rowOff>
                  </to>
                </anchor>
              </controlPr>
            </control>
          </mc:Choice>
        </mc:AlternateContent>
        <mc:AlternateContent xmlns:mc="http://schemas.openxmlformats.org/markup-compatibility/2006">
          <mc:Choice Requires="x14">
            <control shapeId="11352" r:id="rId26" name="Button 88">
              <controlPr defaultSize="0" print="0" autoFill="0" autoPict="0" macro="[0]!PM95Insert23">
                <anchor moveWithCells="1">
                  <from>
                    <xdr:col>19</xdr:col>
                    <xdr:colOff>0</xdr:colOff>
                    <xdr:row>149</xdr:row>
                    <xdr:rowOff>47625</xdr:rowOff>
                  </from>
                  <to>
                    <xdr:col>19</xdr:col>
                    <xdr:colOff>933450</xdr:colOff>
                    <xdr:row>150</xdr:row>
                    <xdr:rowOff>85725</xdr:rowOff>
                  </to>
                </anchor>
              </controlPr>
            </control>
          </mc:Choice>
        </mc:AlternateContent>
        <mc:AlternateContent xmlns:mc="http://schemas.openxmlformats.org/markup-compatibility/2006">
          <mc:Choice Requires="x14">
            <control shapeId="11353" r:id="rId27" name="Button 89">
              <controlPr defaultSize="0" print="0" autoFill="0" autoPict="0" macro="[0]!PM95Insert24">
                <anchor moveWithCells="1">
                  <from>
                    <xdr:col>19</xdr:col>
                    <xdr:colOff>0</xdr:colOff>
                    <xdr:row>155</xdr:row>
                    <xdr:rowOff>47625</xdr:rowOff>
                  </from>
                  <to>
                    <xdr:col>19</xdr:col>
                    <xdr:colOff>933450</xdr:colOff>
                    <xdr:row>156</xdr:row>
                    <xdr:rowOff>85725</xdr:rowOff>
                  </to>
                </anchor>
              </controlPr>
            </control>
          </mc:Choice>
        </mc:AlternateContent>
      </controls>
    </mc:Choice>
  </mc:AlternateContent>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tabColor indexed="51"/>
  </sheetPr>
  <dimension ref="A1:AS66"/>
  <sheetViews>
    <sheetView showGridLines="0" workbookViewId="0">
      <selection activeCell="C8" sqref="C8"/>
    </sheetView>
  </sheetViews>
  <sheetFormatPr defaultRowHeight="12.75" x14ac:dyDescent="0.2"/>
  <cols>
    <col min="1" max="1" width="2.7109375" style="26" customWidth="1"/>
    <col min="2" max="2" width="4.7109375" style="26" customWidth="1"/>
    <col min="3" max="4" width="12.7109375" style="26" customWidth="1"/>
    <col min="5" max="5" width="2.7109375" style="26" customWidth="1"/>
    <col min="6" max="6" width="4.7109375" style="26" customWidth="1"/>
    <col min="7" max="8" width="12.7109375" style="26" customWidth="1"/>
    <col min="9" max="9" width="2.7109375" style="26" customWidth="1"/>
    <col min="10" max="10" width="4.7109375" style="26" customWidth="1"/>
    <col min="11" max="11" width="33" style="26" bestFit="1" customWidth="1"/>
    <col min="12" max="12" width="46.5703125" style="26" bestFit="1" customWidth="1"/>
    <col min="13" max="13" width="2.7109375" style="26" customWidth="1"/>
    <col min="14" max="14" width="4.7109375" style="26" customWidth="1"/>
    <col min="15" max="15" width="18" style="26" bestFit="1" customWidth="1"/>
    <col min="16" max="16" width="16.42578125" style="26" bestFit="1" customWidth="1"/>
    <col min="17" max="17" width="2.7109375" style="26" customWidth="1"/>
    <col min="18" max="18" width="4.7109375" style="26" customWidth="1"/>
    <col min="19" max="20" width="6.7109375" style="26" customWidth="1"/>
    <col min="21" max="21" width="2.7109375" style="26" customWidth="1"/>
    <col min="22" max="22" width="4.7109375" style="26" customWidth="1"/>
    <col min="23" max="24" width="6.7109375" style="26" customWidth="1"/>
    <col min="25" max="25" width="10.28515625" style="26" bestFit="1" customWidth="1"/>
    <col min="26" max="26" width="2.7109375" style="26" customWidth="1"/>
    <col min="27" max="27" width="7.5703125" style="26" customWidth="1"/>
    <col min="28" max="28" width="7.5703125" style="26" bestFit="1" customWidth="1"/>
    <col min="29" max="29" width="7.28515625" style="26" bestFit="1" customWidth="1"/>
    <col min="30" max="30" width="2.7109375" style="26" customWidth="1"/>
    <col min="31" max="31" width="38.5703125" style="26" bestFit="1" customWidth="1"/>
    <col min="32" max="32" width="18.7109375" style="26" customWidth="1"/>
    <col min="33" max="33" width="6.7109375" style="26" customWidth="1"/>
    <col min="34" max="34" width="2.7109375" style="26" customWidth="1"/>
    <col min="35" max="35" width="38.5703125" style="26" bestFit="1" customWidth="1"/>
    <col min="36" max="36" width="18.7109375" style="26" customWidth="1"/>
    <col min="37" max="37" width="6.7109375" style="26" customWidth="1"/>
    <col min="38" max="38" width="2.7109375" style="26" customWidth="1"/>
    <col min="39" max="39" width="37.7109375" style="26" bestFit="1" customWidth="1"/>
    <col min="40" max="40" width="18.7109375" style="26" customWidth="1"/>
    <col min="41" max="41" width="6.7109375" style="26" customWidth="1"/>
    <col min="42" max="42" width="2.7109375" style="26" customWidth="1"/>
    <col min="43" max="43" width="14.42578125" style="26" bestFit="1" customWidth="1"/>
    <col min="44" max="44" width="10.7109375" style="26" customWidth="1"/>
    <col min="45" max="45" width="6.7109375" style="26" customWidth="1"/>
    <col min="46" max="46" width="2.7109375" style="26" customWidth="1"/>
    <col min="47" max="16384" width="9.140625" style="26"/>
  </cols>
  <sheetData>
    <row r="1" spans="1:45" ht="15.75" x14ac:dyDescent="0.25">
      <c r="A1" s="797"/>
    </row>
    <row r="2" spans="1:45" x14ac:dyDescent="0.2">
      <c r="B2" s="54" t="s">
        <v>947</v>
      </c>
      <c r="F2" s="54" t="s">
        <v>945</v>
      </c>
      <c r="J2" s="54" t="s">
        <v>946</v>
      </c>
      <c r="N2" s="54" t="s">
        <v>948</v>
      </c>
      <c r="R2" s="54" t="s">
        <v>2365</v>
      </c>
      <c r="V2" s="54" t="s">
        <v>2086</v>
      </c>
      <c r="Y2" s="54"/>
      <c r="AA2" s="54" t="s">
        <v>404</v>
      </c>
      <c r="AE2" s="54" t="s">
        <v>711</v>
      </c>
      <c r="AG2" s="54"/>
      <c r="AI2" s="54" t="s">
        <v>712</v>
      </c>
      <c r="AM2" s="54" t="s">
        <v>710</v>
      </c>
      <c r="AO2" s="54"/>
      <c r="AQ2" s="54" t="s">
        <v>2434</v>
      </c>
      <c r="AS2" s="54"/>
    </row>
    <row r="3" spans="1:45" s="566" customFormat="1" x14ac:dyDescent="0.2">
      <c r="B3" s="511"/>
      <c r="C3" s="511" t="s">
        <v>490</v>
      </c>
      <c r="D3" s="511" t="s">
        <v>491</v>
      </c>
      <c r="F3" s="511"/>
      <c r="G3" s="511" t="s">
        <v>490</v>
      </c>
      <c r="H3" s="511" t="s">
        <v>491</v>
      </c>
      <c r="J3" s="511"/>
      <c r="K3" s="511" t="s">
        <v>490</v>
      </c>
      <c r="L3" s="511" t="s">
        <v>491</v>
      </c>
      <c r="N3" s="511"/>
      <c r="O3" s="511" t="s">
        <v>490</v>
      </c>
      <c r="P3" s="511" t="s">
        <v>491</v>
      </c>
      <c r="R3" s="511"/>
      <c r="S3" s="511" t="s">
        <v>490</v>
      </c>
      <c r="T3" s="511" t="s">
        <v>491</v>
      </c>
      <c r="V3" s="511"/>
      <c r="W3" s="511" t="s">
        <v>490</v>
      </c>
      <c r="X3" s="511" t="s">
        <v>491</v>
      </c>
      <c r="Y3" s="565"/>
      <c r="AA3" s="511"/>
      <c r="AB3" s="511" t="s">
        <v>490</v>
      </c>
      <c r="AC3" s="511" t="s">
        <v>491</v>
      </c>
      <c r="AE3" s="511" t="s">
        <v>490</v>
      </c>
      <c r="AF3" s="511" t="s">
        <v>491</v>
      </c>
      <c r="AG3" s="511" t="s">
        <v>891</v>
      </c>
      <c r="AI3" s="511" t="s">
        <v>490</v>
      </c>
      <c r="AJ3" s="511" t="s">
        <v>491</v>
      </c>
      <c r="AK3" s="511"/>
      <c r="AM3" s="511" t="s">
        <v>490</v>
      </c>
      <c r="AN3" s="511" t="s">
        <v>491</v>
      </c>
      <c r="AO3" s="511"/>
      <c r="AQ3" s="511" t="s">
        <v>490</v>
      </c>
      <c r="AR3" s="511" t="s">
        <v>491</v>
      </c>
      <c r="AS3" s="511" t="s">
        <v>166</v>
      </c>
    </row>
    <row r="4" spans="1:45" x14ac:dyDescent="0.2">
      <c r="B4" s="55">
        <v>1</v>
      </c>
      <c r="C4" s="567" t="s">
        <v>2370</v>
      </c>
      <c r="D4" s="573" t="s">
        <v>101</v>
      </c>
      <c r="F4" s="55">
        <v>0</v>
      </c>
      <c r="G4" s="567" t="s">
        <v>2643</v>
      </c>
      <c r="H4" s="55" t="s">
        <v>1553</v>
      </c>
      <c r="J4" s="55" t="s">
        <v>23</v>
      </c>
      <c r="K4" s="574" t="s">
        <v>101</v>
      </c>
      <c r="L4" s="56" t="s">
        <v>101</v>
      </c>
      <c r="N4" s="575">
        <v>11</v>
      </c>
      <c r="O4" s="567" t="s">
        <v>1387</v>
      </c>
      <c r="P4" s="575" t="s">
        <v>1633</v>
      </c>
      <c r="R4" s="55">
        <v>0</v>
      </c>
      <c r="S4" s="567" t="s">
        <v>548</v>
      </c>
      <c r="T4" s="55" t="s">
        <v>548</v>
      </c>
      <c r="V4" s="55">
        <v>0</v>
      </c>
      <c r="W4" s="567" t="s">
        <v>548</v>
      </c>
      <c r="X4" s="55" t="s">
        <v>548</v>
      </c>
      <c r="Y4" s="26" t="s">
        <v>2367</v>
      </c>
      <c r="AA4" s="1301">
        <v>1998</v>
      </c>
      <c r="AB4" s="55"/>
      <c r="AE4" s="569" t="s">
        <v>2412</v>
      </c>
      <c r="AG4" s="55" t="s">
        <v>1609</v>
      </c>
      <c r="AI4" s="569" t="s">
        <v>714</v>
      </c>
      <c r="AK4" s="55" t="s">
        <v>117</v>
      </c>
      <c r="AM4" s="568" t="s">
        <v>2697</v>
      </c>
      <c r="AO4" s="55" t="s">
        <v>2355</v>
      </c>
      <c r="AQ4" s="568" t="s">
        <v>2437</v>
      </c>
      <c r="AS4" s="55" t="s">
        <v>1923</v>
      </c>
    </row>
    <row r="5" spans="1:45" x14ac:dyDescent="0.2">
      <c r="B5" s="55">
        <v>2</v>
      </c>
      <c r="C5" s="567" t="s">
        <v>2371</v>
      </c>
      <c r="D5" s="573" t="s">
        <v>101</v>
      </c>
      <c r="F5" s="55">
        <v>1</v>
      </c>
      <c r="G5" s="567" t="s">
        <v>1836</v>
      </c>
      <c r="H5" s="55" t="s">
        <v>671</v>
      </c>
      <c r="J5" s="55" t="s">
        <v>1861</v>
      </c>
      <c r="K5" s="568" t="s">
        <v>58</v>
      </c>
      <c r="L5" s="26" t="s">
        <v>360</v>
      </c>
      <c r="N5" s="575">
        <v>12</v>
      </c>
      <c r="O5" s="567" t="s">
        <v>1386</v>
      </c>
      <c r="P5" s="575" t="s">
        <v>2525</v>
      </c>
      <c r="R5" s="55">
        <v>1</v>
      </c>
      <c r="S5" s="567" t="s">
        <v>549</v>
      </c>
      <c r="T5" s="55" t="s">
        <v>1266</v>
      </c>
      <c r="V5" s="55">
        <v>1</v>
      </c>
      <c r="W5" s="567" t="s">
        <v>549</v>
      </c>
      <c r="X5" s="55" t="s">
        <v>1266</v>
      </c>
      <c r="Y5" s="26" t="s">
        <v>2368</v>
      </c>
      <c r="AA5" s="1301">
        <v>2001</v>
      </c>
      <c r="AB5" s="55"/>
      <c r="AE5" s="569" t="s">
        <v>1389</v>
      </c>
      <c r="AG5" s="55" t="s">
        <v>123</v>
      </c>
      <c r="AI5" s="569" t="s">
        <v>1021</v>
      </c>
      <c r="AK5" s="55" t="s">
        <v>118</v>
      </c>
      <c r="AM5" s="568" t="s">
        <v>1818</v>
      </c>
      <c r="AO5" s="55" t="s">
        <v>2356</v>
      </c>
      <c r="AQ5" s="568" t="s">
        <v>2435</v>
      </c>
      <c r="AS5" s="55" t="s">
        <v>1924</v>
      </c>
    </row>
    <row r="6" spans="1:45" x14ac:dyDescent="0.2">
      <c r="B6" s="55"/>
      <c r="F6" s="55">
        <v>2</v>
      </c>
      <c r="G6" s="567" t="s">
        <v>944</v>
      </c>
      <c r="H6" s="55" t="s">
        <v>164</v>
      </c>
      <c r="J6" s="55" t="s">
        <v>1862</v>
      </c>
      <c r="K6" s="574" t="s">
        <v>101</v>
      </c>
      <c r="L6" s="56" t="s">
        <v>101</v>
      </c>
      <c r="N6" s="575">
        <v>13</v>
      </c>
      <c r="O6" s="567" t="s">
        <v>1385</v>
      </c>
      <c r="P6" s="575" t="s">
        <v>362</v>
      </c>
      <c r="R6" s="55"/>
      <c r="V6" s="55">
        <v>2</v>
      </c>
      <c r="W6" s="567" t="s">
        <v>2087</v>
      </c>
      <c r="X6" s="55" t="s">
        <v>2088</v>
      </c>
      <c r="Y6" s="26" t="s">
        <v>2369</v>
      </c>
      <c r="AA6" s="1301">
        <v>2003</v>
      </c>
      <c r="AB6" s="55"/>
      <c r="AE6" s="569" t="s">
        <v>1390</v>
      </c>
      <c r="AG6" s="55" t="s">
        <v>124</v>
      </c>
      <c r="AI6" s="569" t="s">
        <v>2779</v>
      </c>
      <c r="AK6" s="55" t="s">
        <v>452</v>
      </c>
      <c r="AM6" s="568" t="s">
        <v>2056</v>
      </c>
      <c r="AO6" s="55" t="s">
        <v>2357</v>
      </c>
      <c r="AQ6" s="568" t="s">
        <v>2436</v>
      </c>
      <c r="AS6" s="55" t="s">
        <v>1925</v>
      </c>
    </row>
    <row r="7" spans="1:45" x14ac:dyDescent="0.2">
      <c r="B7" s="55"/>
      <c r="F7" s="55">
        <v>3</v>
      </c>
      <c r="G7" s="567" t="s">
        <v>943</v>
      </c>
      <c r="H7" s="55" t="s">
        <v>2625</v>
      </c>
      <c r="J7" s="55" t="s">
        <v>444</v>
      </c>
      <c r="K7" s="568" t="s">
        <v>87</v>
      </c>
      <c r="L7" s="26" t="s">
        <v>271</v>
      </c>
      <c r="N7" s="575">
        <v>14</v>
      </c>
      <c r="O7" s="567" t="s">
        <v>1384</v>
      </c>
      <c r="P7" s="575" t="s">
        <v>361</v>
      </c>
      <c r="R7" s="55"/>
      <c r="V7" s="55"/>
      <c r="Y7" s="55"/>
      <c r="AA7" s="1301">
        <v>2004</v>
      </c>
      <c r="AB7" s="55"/>
      <c r="AE7" s="569" t="s">
        <v>1207</v>
      </c>
      <c r="AG7" s="55" t="s">
        <v>125</v>
      </c>
      <c r="AI7" s="569" t="s">
        <v>2412</v>
      </c>
      <c r="AK7" s="55" t="s">
        <v>1609</v>
      </c>
      <c r="AM7" s="568" t="s">
        <v>1394</v>
      </c>
      <c r="AO7" s="55" t="s">
        <v>2358</v>
      </c>
      <c r="AQ7" s="568" t="s">
        <v>2438</v>
      </c>
      <c r="AS7" s="55" t="s">
        <v>1926</v>
      </c>
    </row>
    <row r="8" spans="1:45" x14ac:dyDescent="0.2">
      <c r="J8" s="55" t="s">
        <v>1863</v>
      </c>
      <c r="K8" s="574" t="s">
        <v>101</v>
      </c>
      <c r="L8" s="56" t="s">
        <v>101</v>
      </c>
      <c r="N8" s="575">
        <v>15</v>
      </c>
      <c r="O8" s="567" t="s">
        <v>2216</v>
      </c>
      <c r="P8" s="575" t="s">
        <v>1668</v>
      </c>
      <c r="R8" s="55"/>
      <c r="V8" s="55"/>
      <c r="Y8" s="55"/>
      <c r="AA8" s="1301">
        <v>2005</v>
      </c>
      <c r="AE8" s="569" t="s">
        <v>1208</v>
      </c>
      <c r="AG8" s="55" t="s">
        <v>126</v>
      </c>
      <c r="AI8" s="569" t="s">
        <v>1389</v>
      </c>
      <c r="AK8" s="55" t="s">
        <v>123</v>
      </c>
      <c r="AM8" s="568" t="s">
        <v>1395</v>
      </c>
      <c r="AO8" s="55" t="s">
        <v>2359</v>
      </c>
      <c r="AQ8" s="568" t="s">
        <v>2439</v>
      </c>
      <c r="AS8" s="55" t="s">
        <v>1927</v>
      </c>
    </row>
    <row r="9" spans="1:45" x14ac:dyDescent="0.2">
      <c r="J9" s="55" t="s">
        <v>1864</v>
      </c>
      <c r="K9" s="568" t="s">
        <v>2291</v>
      </c>
      <c r="L9" s="26" t="s">
        <v>2344</v>
      </c>
      <c r="AA9" s="1301">
        <v>2006</v>
      </c>
      <c r="AE9" s="569" t="s">
        <v>1209</v>
      </c>
      <c r="AG9" s="55" t="s">
        <v>1674</v>
      </c>
      <c r="AI9" s="569" t="s">
        <v>1390</v>
      </c>
      <c r="AK9" s="55" t="s">
        <v>124</v>
      </c>
      <c r="AM9" s="568" t="s">
        <v>1118</v>
      </c>
      <c r="AO9" s="55" t="s">
        <v>154</v>
      </c>
      <c r="AQ9" s="568" t="s">
        <v>2440</v>
      </c>
      <c r="AS9" s="55" t="s">
        <v>1928</v>
      </c>
    </row>
    <row r="10" spans="1:45" x14ac:dyDescent="0.2">
      <c r="H10" s="55"/>
      <c r="J10" s="55" t="s">
        <v>1391</v>
      </c>
      <c r="K10" s="574" t="s">
        <v>101</v>
      </c>
      <c r="L10" s="56" t="s">
        <v>101</v>
      </c>
      <c r="N10" s="575"/>
      <c r="O10" s="575"/>
      <c r="P10" s="575"/>
      <c r="AA10" s="1301">
        <v>2007</v>
      </c>
      <c r="AE10" s="569" t="s">
        <v>495</v>
      </c>
      <c r="AG10" s="55" t="s">
        <v>2674</v>
      </c>
      <c r="AI10" s="569" t="s">
        <v>1207</v>
      </c>
      <c r="AK10" s="55" t="s">
        <v>125</v>
      </c>
      <c r="AM10" s="568" t="s">
        <v>1117</v>
      </c>
      <c r="AO10" s="55" t="s">
        <v>155</v>
      </c>
      <c r="AQ10" s="568" t="s">
        <v>2441</v>
      </c>
      <c r="AS10" s="55" t="s">
        <v>1929</v>
      </c>
    </row>
    <row r="11" spans="1:45" x14ac:dyDescent="0.2">
      <c r="J11" s="55" t="s">
        <v>665</v>
      </c>
      <c r="K11" s="568" t="s">
        <v>835</v>
      </c>
      <c r="L11" s="26" t="s">
        <v>664</v>
      </c>
      <c r="N11" s="575"/>
      <c r="O11" s="575"/>
      <c r="P11" s="575"/>
      <c r="AE11" s="569" t="s">
        <v>2085</v>
      </c>
      <c r="AG11" s="55" t="s">
        <v>1769</v>
      </c>
      <c r="AI11" s="569" t="s">
        <v>1208</v>
      </c>
      <c r="AK11" s="55" t="s">
        <v>126</v>
      </c>
      <c r="AM11" s="568" t="s">
        <v>1119</v>
      </c>
      <c r="AO11" s="55" t="s">
        <v>156</v>
      </c>
      <c r="AQ11" s="568" t="s">
        <v>2442</v>
      </c>
      <c r="AS11" s="55" t="s">
        <v>1930</v>
      </c>
    </row>
    <row r="12" spans="1:45" x14ac:dyDescent="0.2">
      <c r="J12" s="55" t="s">
        <v>2243</v>
      </c>
      <c r="K12" s="574" t="s">
        <v>101</v>
      </c>
      <c r="L12" s="56" t="s">
        <v>101</v>
      </c>
      <c r="N12" s="575"/>
      <c r="O12" s="575"/>
      <c r="P12" s="575"/>
      <c r="AE12" s="569" t="s">
        <v>937</v>
      </c>
      <c r="AG12" s="55" t="s">
        <v>1610</v>
      </c>
      <c r="AI12" s="569" t="s">
        <v>1209</v>
      </c>
      <c r="AK12" s="55" t="s">
        <v>1674</v>
      </c>
      <c r="AM12" s="568" t="s">
        <v>2698</v>
      </c>
      <c r="AO12" s="55" t="s">
        <v>157</v>
      </c>
      <c r="AQ12" s="568" t="s">
        <v>657</v>
      </c>
      <c r="AS12" s="55" t="s">
        <v>1931</v>
      </c>
    </row>
    <row r="13" spans="1:45" x14ac:dyDescent="0.2">
      <c r="J13" s="55" t="s">
        <v>445</v>
      </c>
      <c r="K13" s="568" t="s">
        <v>1894</v>
      </c>
      <c r="L13" s="26" t="s">
        <v>2244</v>
      </c>
      <c r="N13" s="575"/>
      <c r="O13" s="575"/>
      <c r="P13" s="575"/>
      <c r="AE13" s="569" t="s">
        <v>2696</v>
      </c>
      <c r="AG13" s="55" t="s">
        <v>1676</v>
      </c>
      <c r="AI13" s="569" t="s">
        <v>495</v>
      </c>
      <c r="AK13" s="55" t="s">
        <v>2674</v>
      </c>
      <c r="AM13" s="568" t="s">
        <v>2709</v>
      </c>
      <c r="AO13" s="55" t="s">
        <v>465</v>
      </c>
      <c r="AQ13" s="568" t="s">
        <v>315</v>
      </c>
      <c r="AS13" s="55" t="s">
        <v>1932</v>
      </c>
    </row>
    <row r="14" spans="1:45" x14ac:dyDescent="0.2">
      <c r="J14" s="55" t="s">
        <v>1566</v>
      </c>
      <c r="K14" s="568" t="s">
        <v>746</v>
      </c>
      <c r="L14" s="26" t="s">
        <v>1203</v>
      </c>
      <c r="N14" s="575"/>
      <c r="O14" s="575"/>
      <c r="P14" s="575"/>
      <c r="AE14" s="569" t="s">
        <v>2327</v>
      </c>
      <c r="AG14" s="55" t="s">
        <v>1677</v>
      </c>
      <c r="AI14" s="569" t="s">
        <v>2085</v>
      </c>
      <c r="AK14" s="55" t="s">
        <v>1769</v>
      </c>
      <c r="AM14" s="568" t="s">
        <v>2710</v>
      </c>
      <c r="AO14" s="55" t="s">
        <v>2236</v>
      </c>
      <c r="AQ14" s="568" t="s">
        <v>316</v>
      </c>
      <c r="AS14" s="55" t="s">
        <v>1933</v>
      </c>
    </row>
    <row r="15" spans="1:45" x14ac:dyDescent="0.2">
      <c r="J15" s="55" t="s">
        <v>1590</v>
      </c>
      <c r="K15" s="568" t="s">
        <v>2155</v>
      </c>
      <c r="L15" s="26" t="s">
        <v>1589</v>
      </c>
      <c r="AE15" s="569" t="s">
        <v>1210</v>
      </c>
      <c r="AG15" s="55" t="s">
        <v>1678</v>
      </c>
      <c r="AI15" s="569" t="s">
        <v>937</v>
      </c>
      <c r="AK15" s="55" t="s">
        <v>1610</v>
      </c>
      <c r="AM15" s="568" t="s">
        <v>2711</v>
      </c>
      <c r="AO15" s="55" t="s">
        <v>2237</v>
      </c>
      <c r="AQ15" s="568" t="s">
        <v>317</v>
      </c>
      <c r="AS15" s="55" t="s">
        <v>1934</v>
      </c>
    </row>
    <row r="16" spans="1:45" x14ac:dyDescent="0.2">
      <c r="J16" s="55" t="s">
        <v>474</v>
      </c>
      <c r="K16" s="568" t="s">
        <v>1181</v>
      </c>
      <c r="L16" s="26" t="s">
        <v>473</v>
      </c>
      <c r="AE16" s="569" t="s">
        <v>1211</v>
      </c>
      <c r="AG16" s="55" t="s">
        <v>1770</v>
      </c>
      <c r="AI16" s="569" t="s">
        <v>2696</v>
      </c>
      <c r="AK16" s="55" t="s">
        <v>1676</v>
      </c>
      <c r="AM16" s="568" t="s">
        <v>2797</v>
      </c>
      <c r="AO16" s="55" t="s">
        <v>2238</v>
      </c>
      <c r="AQ16" s="568" t="s">
        <v>318</v>
      </c>
      <c r="AS16" s="55" t="s">
        <v>1935</v>
      </c>
    </row>
    <row r="17" spans="10:45" x14ac:dyDescent="0.2">
      <c r="J17" s="55" t="s">
        <v>441</v>
      </c>
      <c r="K17" s="574" t="s">
        <v>101</v>
      </c>
      <c r="L17" s="56" t="s">
        <v>101</v>
      </c>
      <c r="AE17" s="569" t="s">
        <v>1212</v>
      </c>
      <c r="AG17" s="55" t="s">
        <v>1959</v>
      </c>
      <c r="AI17" s="569" t="s">
        <v>2327</v>
      </c>
      <c r="AK17" s="55" t="s">
        <v>1677</v>
      </c>
      <c r="AM17" s="568" t="s">
        <v>224</v>
      </c>
      <c r="AO17" s="55" t="s">
        <v>2239</v>
      </c>
      <c r="AQ17" s="568" t="s">
        <v>319</v>
      </c>
      <c r="AS17" s="55" t="s">
        <v>1936</v>
      </c>
    </row>
    <row r="18" spans="10:45" x14ac:dyDescent="0.2">
      <c r="J18" s="55" t="s">
        <v>2682</v>
      </c>
      <c r="K18" s="568" t="s">
        <v>2164</v>
      </c>
      <c r="L18" s="26" t="s">
        <v>2681</v>
      </c>
      <c r="AE18" s="569" t="s">
        <v>681</v>
      </c>
      <c r="AG18" s="55" t="s">
        <v>2326</v>
      </c>
      <c r="AI18" s="569" t="s">
        <v>1210</v>
      </c>
      <c r="AK18" s="55" t="s">
        <v>1678</v>
      </c>
      <c r="AM18" s="568" t="s">
        <v>2798</v>
      </c>
      <c r="AO18" s="55" t="s">
        <v>2557</v>
      </c>
      <c r="AQ18" s="568" t="s">
        <v>320</v>
      </c>
      <c r="AS18" s="55" t="s">
        <v>1937</v>
      </c>
    </row>
    <row r="19" spans="10:45" x14ac:dyDescent="0.2">
      <c r="J19" s="55" t="s">
        <v>447</v>
      </c>
      <c r="K19" s="568" t="s">
        <v>291</v>
      </c>
      <c r="L19" s="26" t="s">
        <v>350</v>
      </c>
      <c r="AE19" s="569" t="s">
        <v>246</v>
      </c>
      <c r="AG19" s="55" t="s">
        <v>1960</v>
      </c>
      <c r="AI19" s="569" t="s">
        <v>1211</v>
      </c>
      <c r="AK19" s="55" t="s">
        <v>1770</v>
      </c>
      <c r="AM19" s="568" t="s">
        <v>225</v>
      </c>
      <c r="AO19" s="55" t="s">
        <v>2558</v>
      </c>
      <c r="AQ19" s="568" t="s">
        <v>321</v>
      </c>
      <c r="AS19" s="55" t="s">
        <v>1938</v>
      </c>
    </row>
    <row r="20" spans="10:45" x14ac:dyDescent="0.2">
      <c r="J20" s="55" t="s">
        <v>1802</v>
      </c>
      <c r="K20" s="568" t="s">
        <v>1132</v>
      </c>
      <c r="L20" s="26" t="s">
        <v>1801</v>
      </c>
      <c r="AE20" s="569" t="s">
        <v>558</v>
      </c>
      <c r="AG20" s="55" t="s">
        <v>924</v>
      </c>
      <c r="AI20" s="569" t="s">
        <v>1212</v>
      </c>
      <c r="AK20" s="55" t="s">
        <v>1959</v>
      </c>
      <c r="AM20" s="568" t="s">
        <v>324</v>
      </c>
      <c r="AO20" s="55" t="s">
        <v>242</v>
      </c>
      <c r="AQ20" s="568" t="s">
        <v>1259</v>
      </c>
      <c r="AS20" s="55" t="s">
        <v>1252</v>
      </c>
    </row>
    <row r="21" spans="10:45" x14ac:dyDescent="0.2">
      <c r="J21" s="55" t="s">
        <v>442</v>
      </c>
      <c r="K21" s="568" t="s">
        <v>822</v>
      </c>
      <c r="L21" s="26" t="s">
        <v>962</v>
      </c>
      <c r="AE21" s="569" t="s">
        <v>762</v>
      </c>
      <c r="AG21" s="55" t="s">
        <v>1680</v>
      </c>
      <c r="AI21" s="569" t="s">
        <v>681</v>
      </c>
      <c r="AK21" s="55" t="s">
        <v>2326</v>
      </c>
      <c r="AM21" s="568" t="s">
        <v>226</v>
      </c>
      <c r="AO21" s="55" t="s">
        <v>2559</v>
      </c>
      <c r="AQ21" s="568" t="s">
        <v>520</v>
      </c>
      <c r="AS21" s="55" t="s">
        <v>1939</v>
      </c>
    </row>
    <row r="22" spans="10:45" x14ac:dyDescent="0.2">
      <c r="J22" s="55" t="s">
        <v>460</v>
      </c>
      <c r="K22" s="568" t="s">
        <v>1</v>
      </c>
      <c r="L22" s="26" t="s">
        <v>1348</v>
      </c>
      <c r="AE22" s="569" t="s">
        <v>2165</v>
      </c>
      <c r="AG22" s="55" t="s">
        <v>1166</v>
      </c>
      <c r="AI22" s="569" t="s">
        <v>246</v>
      </c>
      <c r="AK22" s="55" t="s">
        <v>1960</v>
      </c>
      <c r="AM22" s="568" t="s">
        <v>227</v>
      </c>
      <c r="AO22" s="55" t="s">
        <v>2560</v>
      </c>
      <c r="AQ22" s="568" t="s">
        <v>322</v>
      </c>
      <c r="AS22" s="55" t="s">
        <v>1940</v>
      </c>
    </row>
    <row r="23" spans="10:45" x14ac:dyDescent="0.2">
      <c r="J23" s="55" t="s">
        <v>2665</v>
      </c>
      <c r="K23" s="568" t="s">
        <v>2824</v>
      </c>
      <c r="L23" s="26" t="s">
        <v>2664</v>
      </c>
      <c r="AE23" s="569" t="s">
        <v>2166</v>
      </c>
      <c r="AG23" s="55" t="s">
        <v>1167</v>
      </c>
      <c r="AI23" s="569" t="s">
        <v>558</v>
      </c>
      <c r="AK23" s="55" t="s">
        <v>924</v>
      </c>
      <c r="AM23" s="568" t="s">
        <v>1813</v>
      </c>
      <c r="AO23" s="55" t="s">
        <v>2561</v>
      </c>
      <c r="AQ23" s="568" t="s">
        <v>480</v>
      </c>
      <c r="AS23" s="55" t="s">
        <v>1941</v>
      </c>
    </row>
    <row r="24" spans="10:45" x14ac:dyDescent="0.2">
      <c r="J24" s="55" t="s">
        <v>556</v>
      </c>
      <c r="K24" s="568" t="s">
        <v>1472</v>
      </c>
      <c r="L24" s="26" t="s">
        <v>555</v>
      </c>
      <c r="AE24" s="569" t="s">
        <v>2167</v>
      </c>
      <c r="AG24" s="55" t="s">
        <v>1168</v>
      </c>
      <c r="AI24" s="569" t="s">
        <v>762</v>
      </c>
      <c r="AK24" s="55" t="s">
        <v>1680</v>
      </c>
      <c r="AM24" s="568" t="s">
        <v>1814</v>
      </c>
      <c r="AO24" s="55" t="s">
        <v>2562</v>
      </c>
      <c r="AQ24" s="568" t="s">
        <v>521</v>
      </c>
      <c r="AS24" s="55" t="s">
        <v>1942</v>
      </c>
    </row>
    <row r="25" spans="10:45" x14ac:dyDescent="0.2">
      <c r="J25" s="55" t="s">
        <v>1013</v>
      </c>
      <c r="K25" s="568" t="s">
        <v>572</v>
      </c>
      <c r="L25" s="26" t="s">
        <v>1012</v>
      </c>
      <c r="AE25" s="569" t="s">
        <v>2168</v>
      </c>
      <c r="AG25" s="55" t="s">
        <v>1169</v>
      </c>
      <c r="AI25" s="569" t="s">
        <v>2165</v>
      </c>
      <c r="AK25" s="55" t="s">
        <v>1166</v>
      </c>
      <c r="AM25" s="568" t="s">
        <v>1815</v>
      </c>
      <c r="AO25" s="55" t="s">
        <v>2563</v>
      </c>
      <c r="AQ25" s="568" t="s">
        <v>522</v>
      </c>
      <c r="AS25" s="55" t="s">
        <v>1943</v>
      </c>
    </row>
    <row r="26" spans="10:45" x14ac:dyDescent="0.2">
      <c r="J26" s="55" t="s">
        <v>461</v>
      </c>
      <c r="K26" s="568" t="s">
        <v>1077</v>
      </c>
      <c r="L26" s="26" t="s">
        <v>1564</v>
      </c>
      <c r="AE26" s="569" t="s">
        <v>2169</v>
      </c>
      <c r="AG26" s="55" t="s">
        <v>1961</v>
      </c>
      <c r="AI26" s="569" t="s">
        <v>2166</v>
      </c>
      <c r="AK26" s="55" t="s">
        <v>1167</v>
      </c>
      <c r="AM26" s="568" t="s">
        <v>162</v>
      </c>
      <c r="AO26" s="55" t="s">
        <v>2564</v>
      </c>
      <c r="AQ26" s="568" t="s">
        <v>523</v>
      </c>
      <c r="AS26" s="55" t="s">
        <v>1944</v>
      </c>
    </row>
    <row r="27" spans="10:45" x14ac:dyDescent="0.2">
      <c r="J27" s="55" t="s">
        <v>1279</v>
      </c>
      <c r="K27" s="574" t="s">
        <v>101</v>
      </c>
      <c r="L27" s="56" t="s">
        <v>101</v>
      </c>
      <c r="AE27" s="569" t="s">
        <v>228</v>
      </c>
      <c r="AG27" s="55" t="s">
        <v>1303</v>
      </c>
      <c r="AI27" s="569" t="s">
        <v>2167</v>
      </c>
      <c r="AK27" s="55" t="s">
        <v>1168</v>
      </c>
      <c r="AM27" s="568" t="s">
        <v>1816</v>
      </c>
      <c r="AO27" s="55" t="s">
        <v>2565</v>
      </c>
      <c r="AQ27" s="568" t="s">
        <v>524</v>
      </c>
      <c r="AS27" s="55" t="s">
        <v>1945</v>
      </c>
    </row>
    <row r="28" spans="10:45" x14ac:dyDescent="0.2">
      <c r="J28" s="55" t="s">
        <v>1281</v>
      </c>
      <c r="K28" s="568" t="s">
        <v>1076</v>
      </c>
      <c r="L28" s="26" t="s">
        <v>1280</v>
      </c>
      <c r="AE28" s="569" t="s">
        <v>2242</v>
      </c>
      <c r="AG28" s="55" t="s">
        <v>925</v>
      </c>
      <c r="AI28" s="569" t="s">
        <v>2168</v>
      </c>
      <c r="AK28" s="55" t="s">
        <v>1169</v>
      </c>
      <c r="AM28" s="568" t="s">
        <v>325</v>
      </c>
      <c r="AO28" s="55" t="s">
        <v>2566</v>
      </c>
      <c r="AQ28" s="568" t="s">
        <v>266</v>
      </c>
      <c r="AS28" s="55" t="s">
        <v>1946</v>
      </c>
    </row>
    <row r="29" spans="10:45" x14ac:dyDescent="0.2">
      <c r="J29" s="55" t="s">
        <v>443</v>
      </c>
      <c r="K29" s="568" t="s">
        <v>69</v>
      </c>
      <c r="L29" s="26" t="s">
        <v>1039</v>
      </c>
      <c r="AE29" s="569" t="s">
        <v>1672</v>
      </c>
      <c r="AG29" s="55" t="s">
        <v>1430</v>
      </c>
      <c r="AI29" s="569" t="s">
        <v>2169</v>
      </c>
      <c r="AK29" s="55" t="s">
        <v>1961</v>
      </c>
      <c r="AM29" s="568" t="s">
        <v>1817</v>
      </c>
      <c r="AO29" s="55" t="s">
        <v>2567</v>
      </c>
      <c r="AQ29" s="568" t="s">
        <v>267</v>
      </c>
      <c r="AS29" s="55" t="s">
        <v>1947</v>
      </c>
    </row>
    <row r="30" spans="10:45" x14ac:dyDescent="0.2">
      <c r="J30" s="55" t="s">
        <v>1788</v>
      </c>
      <c r="K30" s="568" t="s">
        <v>1786</v>
      </c>
      <c r="L30" s="26" t="s">
        <v>1787</v>
      </c>
      <c r="AE30" s="569" t="s">
        <v>1664</v>
      </c>
      <c r="AG30" s="55" t="s">
        <v>1431</v>
      </c>
      <c r="AI30" s="569" t="s">
        <v>228</v>
      </c>
      <c r="AK30" s="55" t="s">
        <v>1303</v>
      </c>
      <c r="AM30" s="568" t="s">
        <v>1820</v>
      </c>
      <c r="AO30" s="55" t="s">
        <v>2568</v>
      </c>
      <c r="AQ30" s="568" t="s">
        <v>268</v>
      </c>
      <c r="AS30" s="55" t="s">
        <v>1948</v>
      </c>
    </row>
    <row r="31" spans="10:45" x14ac:dyDescent="0.2">
      <c r="J31" s="55" t="s">
        <v>462</v>
      </c>
      <c r="K31" s="568" t="s">
        <v>691</v>
      </c>
      <c r="L31" s="26" t="s">
        <v>2</v>
      </c>
      <c r="AE31" s="569" t="s">
        <v>1665</v>
      </c>
      <c r="AG31" s="55" t="s">
        <v>1963</v>
      </c>
      <c r="AI31" s="569" t="s">
        <v>2242</v>
      </c>
      <c r="AK31" s="55" t="s">
        <v>925</v>
      </c>
      <c r="AM31" s="568" t="s">
        <v>1803</v>
      </c>
      <c r="AO31" s="55" t="s">
        <v>2569</v>
      </c>
      <c r="AQ31" s="568" t="s">
        <v>471</v>
      </c>
      <c r="AS31" s="55" t="s">
        <v>2258</v>
      </c>
    </row>
    <row r="32" spans="10:45" x14ac:dyDescent="0.2">
      <c r="J32" s="55" t="s">
        <v>4</v>
      </c>
      <c r="K32" s="568" t="s">
        <v>2190</v>
      </c>
      <c r="L32" s="26" t="s">
        <v>3</v>
      </c>
      <c r="AE32" s="569" t="s">
        <v>713</v>
      </c>
      <c r="AG32" s="55">
        <v>1035</v>
      </c>
      <c r="AI32" s="569" t="s">
        <v>1672</v>
      </c>
      <c r="AK32" s="55" t="s">
        <v>1430</v>
      </c>
      <c r="AM32" s="568" t="s">
        <v>534</v>
      </c>
      <c r="AO32" s="55" t="s">
        <v>2570</v>
      </c>
      <c r="AQ32" s="568" t="s">
        <v>1905</v>
      </c>
      <c r="AS32" s="55" t="s">
        <v>2259</v>
      </c>
    </row>
    <row r="33" spans="10:45" x14ac:dyDescent="0.2">
      <c r="J33" s="55" t="s">
        <v>199</v>
      </c>
      <c r="K33" s="568" t="s">
        <v>571</v>
      </c>
      <c r="L33" s="26" t="s">
        <v>198</v>
      </c>
      <c r="AE33" s="569" t="s">
        <v>429</v>
      </c>
      <c r="AG33" s="55" t="s">
        <v>1964</v>
      </c>
      <c r="AI33" s="569" t="s">
        <v>1664</v>
      </c>
      <c r="AK33" s="55" t="s">
        <v>1431</v>
      </c>
      <c r="AM33" s="568" t="s">
        <v>1893</v>
      </c>
      <c r="AO33" s="55" t="s">
        <v>2571</v>
      </c>
      <c r="AQ33" s="568" t="s">
        <v>1899</v>
      </c>
      <c r="AS33" s="55" t="s">
        <v>2260</v>
      </c>
    </row>
    <row r="34" spans="10:45" x14ac:dyDescent="0.2">
      <c r="J34" s="55" t="s">
        <v>1479</v>
      </c>
      <c r="K34" s="568" t="s">
        <v>1745</v>
      </c>
      <c r="L34" s="26" t="s">
        <v>1478</v>
      </c>
      <c r="AE34" s="569" t="s">
        <v>229</v>
      </c>
      <c r="AG34" s="55" t="s">
        <v>1965</v>
      </c>
      <c r="AI34" s="569" t="s">
        <v>1665</v>
      </c>
      <c r="AK34" s="55" t="s">
        <v>1963</v>
      </c>
      <c r="AM34" s="568" t="s">
        <v>1819</v>
      </c>
      <c r="AO34" s="55" t="s">
        <v>2572</v>
      </c>
      <c r="AQ34" s="568" t="s">
        <v>269</v>
      </c>
      <c r="AS34" s="55" t="s">
        <v>2261</v>
      </c>
    </row>
    <row r="35" spans="10:45" x14ac:dyDescent="0.2">
      <c r="J35" s="55" t="s">
        <v>1104</v>
      </c>
      <c r="K35" s="568" t="s">
        <v>1952</v>
      </c>
      <c r="L35" s="26" t="s">
        <v>1103</v>
      </c>
      <c r="AE35" s="569" t="s">
        <v>1881</v>
      </c>
      <c r="AG35" s="55" t="s">
        <v>926</v>
      </c>
      <c r="AI35" s="569" t="s">
        <v>713</v>
      </c>
      <c r="AK35" s="55">
        <v>1035</v>
      </c>
      <c r="AM35" s="568" t="s">
        <v>538</v>
      </c>
      <c r="AO35" s="55" t="s">
        <v>2573</v>
      </c>
      <c r="AQ35" s="568" t="s">
        <v>1900</v>
      </c>
      <c r="AS35" s="55" t="s">
        <v>2262</v>
      </c>
    </row>
    <row r="36" spans="10:45" x14ac:dyDescent="0.2">
      <c r="J36" s="55" t="s">
        <v>2671</v>
      </c>
      <c r="K36" s="568" t="s">
        <v>2669</v>
      </c>
      <c r="L36" s="26" t="s">
        <v>2670</v>
      </c>
      <c r="AE36" s="569" t="s">
        <v>430</v>
      </c>
      <c r="AG36" s="55" t="s">
        <v>1969</v>
      </c>
      <c r="AI36" s="569" t="s">
        <v>429</v>
      </c>
      <c r="AK36" s="55" t="s">
        <v>1964</v>
      </c>
      <c r="AM36" s="568" t="s">
        <v>535</v>
      </c>
      <c r="AO36" s="55" t="s">
        <v>35</v>
      </c>
      <c r="AQ36" s="568" t="s">
        <v>1897</v>
      </c>
      <c r="AS36" s="55" t="s">
        <v>2263</v>
      </c>
    </row>
    <row r="37" spans="10:45" x14ac:dyDescent="0.2">
      <c r="J37" s="55" t="s">
        <v>1490</v>
      </c>
      <c r="K37" s="574" t="s">
        <v>101</v>
      </c>
      <c r="L37" s="56" t="s">
        <v>101</v>
      </c>
      <c r="AE37" s="569" t="s">
        <v>431</v>
      </c>
      <c r="AG37" s="55" t="s">
        <v>1970</v>
      </c>
      <c r="AI37" s="569" t="s">
        <v>229</v>
      </c>
      <c r="AK37" s="55" t="s">
        <v>1965</v>
      </c>
      <c r="AM37" s="568" t="s">
        <v>160</v>
      </c>
      <c r="AO37" s="55" t="s">
        <v>776</v>
      </c>
      <c r="AQ37" s="568" t="s">
        <v>1904</v>
      </c>
      <c r="AS37" s="55" t="s">
        <v>2264</v>
      </c>
    </row>
    <row r="38" spans="10:45" x14ac:dyDescent="0.2">
      <c r="J38" s="55" t="s">
        <v>1492</v>
      </c>
      <c r="K38" s="568" t="s">
        <v>2684</v>
      </c>
      <c r="L38" s="26" t="s">
        <v>1491</v>
      </c>
      <c r="AE38" s="569" t="s">
        <v>2325</v>
      </c>
      <c r="AG38" s="55" t="s">
        <v>1156</v>
      </c>
      <c r="AI38" s="569" t="s">
        <v>1881</v>
      </c>
      <c r="AK38" s="55" t="s">
        <v>926</v>
      </c>
      <c r="AM38" s="568" t="s">
        <v>161</v>
      </c>
      <c r="AO38" s="55" t="s">
        <v>777</v>
      </c>
      <c r="AQ38" s="568" t="s">
        <v>1922</v>
      </c>
      <c r="AS38" s="55" t="s">
        <v>2265</v>
      </c>
    </row>
    <row r="39" spans="10:45" x14ac:dyDescent="0.2">
      <c r="J39" s="55" t="s">
        <v>2400</v>
      </c>
      <c r="K39" s="568" t="s">
        <v>193</v>
      </c>
      <c r="L39" s="26" t="s">
        <v>781</v>
      </c>
      <c r="AE39" s="569" t="s">
        <v>230</v>
      </c>
      <c r="AG39" s="55" t="s">
        <v>1966</v>
      </c>
      <c r="AI39" s="569" t="s">
        <v>430</v>
      </c>
      <c r="AK39" s="55" t="s">
        <v>1969</v>
      </c>
      <c r="AM39" s="568" t="s">
        <v>536</v>
      </c>
      <c r="AO39" s="55" t="s">
        <v>778</v>
      </c>
      <c r="AQ39" s="568" t="s">
        <v>1897</v>
      </c>
      <c r="AS39" s="55" t="s">
        <v>2266</v>
      </c>
    </row>
    <row r="40" spans="10:45" x14ac:dyDescent="0.2">
      <c r="J40" s="55" t="s">
        <v>1695</v>
      </c>
      <c r="K40" s="568" t="s">
        <v>1693</v>
      </c>
      <c r="L40" s="26" t="s">
        <v>1694</v>
      </c>
      <c r="AE40" s="569" t="s">
        <v>1880</v>
      </c>
      <c r="AG40" s="55" t="s">
        <v>927</v>
      </c>
      <c r="AI40" s="569" t="s">
        <v>431</v>
      </c>
      <c r="AK40" s="55" t="s">
        <v>1970</v>
      </c>
      <c r="AM40" s="568" t="s">
        <v>537</v>
      </c>
      <c r="AO40" s="55" t="s">
        <v>779</v>
      </c>
      <c r="AQ40" s="568" t="s">
        <v>1902</v>
      </c>
      <c r="AS40" s="55" t="s">
        <v>2267</v>
      </c>
    </row>
    <row r="41" spans="10:45" x14ac:dyDescent="0.2">
      <c r="J41" s="55" t="s">
        <v>812</v>
      </c>
      <c r="K41" s="574" t="s">
        <v>101</v>
      </c>
      <c r="L41" s="56" t="s">
        <v>101</v>
      </c>
      <c r="AE41" s="569" t="s">
        <v>1879</v>
      </c>
      <c r="AG41" s="55" t="s">
        <v>928</v>
      </c>
      <c r="AI41" s="569" t="s">
        <v>2325</v>
      </c>
      <c r="AK41" s="55" t="s">
        <v>1156</v>
      </c>
      <c r="AM41" s="568" t="s">
        <v>2354</v>
      </c>
      <c r="AO41" s="55" t="s">
        <v>780</v>
      </c>
      <c r="AQ41" s="568" t="s">
        <v>1910</v>
      </c>
      <c r="AS41" s="55" t="s">
        <v>1253</v>
      </c>
    </row>
    <row r="42" spans="10:45" x14ac:dyDescent="0.2">
      <c r="J42" s="55" t="s">
        <v>1586</v>
      </c>
      <c r="K42" s="568" t="s">
        <v>2476</v>
      </c>
      <c r="L42" s="26" t="s">
        <v>1585</v>
      </c>
      <c r="AE42" s="569" t="s">
        <v>432</v>
      </c>
      <c r="AG42" s="55" t="s">
        <v>1980</v>
      </c>
      <c r="AI42" s="569" t="s">
        <v>230</v>
      </c>
      <c r="AK42" s="55" t="s">
        <v>1966</v>
      </c>
      <c r="AM42" s="568" t="s">
        <v>158</v>
      </c>
      <c r="AO42" s="55" t="s">
        <v>304</v>
      </c>
      <c r="AQ42" s="568" t="s">
        <v>1911</v>
      </c>
      <c r="AS42" s="55" t="s">
        <v>1254</v>
      </c>
    </row>
    <row r="43" spans="10:45" x14ac:dyDescent="0.2">
      <c r="J43" s="55" t="s">
        <v>813</v>
      </c>
      <c r="K43" s="568" t="s">
        <v>716</v>
      </c>
      <c r="L43" s="26" t="s">
        <v>1072</v>
      </c>
      <c r="AE43" s="569" t="s">
        <v>433</v>
      </c>
      <c r="AG43" s="55" t="s">
        <v>1981</v>
      </c>
      <c r="AI43" s="569" t="s">
        <v>1880</v>
      </c>
      <c r="AK43" s="55" t="s">
        <v>927</v>
      </c>
      <c r="AM43" s="568" t="s">
        <v>163</v>
      </c>
      <c r="AO43" s="55" t="s">
        <v>305</v>
      </c>
      <c r="AQ43" s="568" t="s">
        <v>1909</v>
      </c>
      <c r="AS43" s="55" t="s">
        <v>2268</v>
      </c>
    </row>
    <row r="44" spans="10:45" x14ac:dyDescent="0.2">
      <c r="J44" s="55" t="s">
        <v>815</v>
      </c>
      <c r="K44" s="568" t="s">
        <v>2427</v>
      </c>
      <c r="L44" s="26" t="s">
        <v>1073</v>
      </c>
      <c r="AE44" s="570" t="s">
        <v>28</v>
      </c>
      <c r="AF44" s="571"/>
      <c r="AG44" s="572" t="s">
        <v>1727</v>
      </c>
      <c r="AI44" s="569" t="s">
        <v>1879</v>
      </c>
      <c r="AK44" s="55" t="s">
        <v>928</v>
      </c>
      <c r="AM44" s="568" t="s">
        <v>159</v>
      </c>
      <c r="AO44" s="55" t="s">
        <v>903</v>
      </c>
      <c r="AQ44" s="568" t="s">
        <v>1903</v>
      </c>
      <c r="AS44" s="55" t="s">
        <v>2269</v>
      </c>
    </row>
    <row r="45" spans="10:45" x14ac:dyDescent="0.2">
      <c r="J45" s="55" t="s">
        <v>814</v>
      </c>
      <c r="K45" s="568" t="s">
        <v>658</v>
      </c>
      <c r="L45" s="26" t="s">
        <v>1804</v>
      </c>
      <c r="AE45" s="570" t="s">
        <v>29</v>
      </c>
      <c r="AF45" s="571"/>
      <c r="AG45" s="572" t="s">
        <v>2772</v>
      </c>
      <c r="AI45" s="569" t="s">
        <v>432</v>
      </c>
      <c r="AK45" s="55" t="s">
        <v>1980</v>
      </c>
      <c r="AM45" s="568" t="s">
        <v>1369</v>
      </c>
      <c r="AO45" s="55" t="s">
        <v>306</v>
      </c>
      <c r="AQ45" s="568" t="s">
        <v>1901</v>
      </c>
      <c r="AS45" s="55" t="s">
        <v>2270</v>
      </c>
    </row>
    <row r="46" spans="10:45" x14ac:dyDescent="0.2">
      <c r="J46" s="55" t="s">
        <v>2133</v>
      </c>
      <c r="K46" s="568" t="s">
        <v>852</v>
      </c>
      <c r="L46" s="26" t="s">
        <v>1805</v>
      </c>
      <c r="AE46" s="569" t="s">
        <v>434</v>
      </c>
      <c r="AG46" s="55" t="s">
        <v>901</v>
      </c>
      <c r="AI46" s="569" t="s">
        <v>433</v>
      </c>
      <c r="AK46" s="55" t="s">
        <v>1981</v>
      </c>
      <c r="AM46" s="54" t="s">
        <v>1079</v>
      </c>
      <c r="AO46" s="55" t="s">
        <v>1078</v>
      </c>
      <c r="AQ46" s="568" t="s">
        <v>1896</v>
      </c>
      <c r="AS46" s="55" t="s">
        <v>2271</v>
      </c>
    </row>
    <row r="47" spans="10:45" x14ac:dyDescent="0.2">
      <c r="J47" s="55" t="s">
        <v>2129</v>
      </c>
      <c r="K47" s="568" t="s">
        <v>2663</v>
      </c>
      <c r="L47" s="26" t="s">
        <v>1806</v>
      </c>
      <c r="AE47" s="569" t="s">
        <v>1137</v>
      </c>
      <c r="AG47" s="55" t="s">
        <v>902</v>
      </c>
      <c r="AI47" s="570" t="s">
        <v>28</v>
      </c>
      <c r="AJ47" s="571"/>
      <c r="AK47" s="572" t="s">
        <v>1727</v>
      </c>
      <c r="AO47" s="55"/>
      <c r="AQ47" s="568" t="s">
        <v>1917</v>
      </c>
      <c r="AS47" s="55" t="s">
        <v>1891</v>
      </c>
    </row>
    <row r="48" spans="10:45" x14ac:dyDescent="0.2">
      <c r="J48" s="55" t="s">
        <v>252</v>
      </c>
      <c r="K48" s="568" t="s">
        <v>218</v>
      </c>
      <c r="L48" s="26" t="s">
        <v>2454</v>
      </c>
      <c r="AE48" s="569" t="s">
        <v>559</v>
      </c>
      <c r="AG48" s="55" t="s">
        <v>1967</v>
      </c>
      <c r="AI48" s="570" t="s">
        <v>29</v>
      </c>
      <c r="AJ48" s="571"/>
      <c r="AK48" s="572" t="s">
        <v>2772</v>
      </c>
      <c r="AO48" s="91"/>
      <c r="AQ48" s="568" t="s">
        <v>1914</v>
      </c>
      <c r="AS48" s="55" t="s">
        <v>1234</v>
      </c>
    </row>
    <row r="49" spans="10:45" x14ac:dyDescent="0.2">
      <c r="J49" s="55" t="s">
        <v>1232</v>
      </c>
      <c r="K49" s="568" t="s">
        <v>151</v>
      </c>
      <c r="L49" s="26" t="s">
        <v>2455</v>
      </c>
      <c r="AE49" s="569" t="s">
        <v>1878</v>
      </c>
      <c r="AG49" s="55" t="s">
        <v>929</v>
      </c>
      <c r="AI49" s="569" t="s">
        <v>434</v>
      </c>
      <c r="AK49" s="55" t="s">
        <v>901</v>
      </c>
      <c r="AO49" s="91"/>
      <c r="AQ49" s="568" t="s">
        <v>1915</v>
      </c>
      <c r="AS49" s="55" t="s">
        <v>1235</v>
      </c>
    </row>
    <row r="50" spans="10:45" x14ac:dyDescent="0.2">
      <c r="J50" s="55" t="s">
        <v>2289</v>
      </c>
      <c r="K50" s="568" t="s">
        <v>766</v>
      </c>
      <c r="L50" s="26" t="s">
        <v>2456</v>
      </c>
      <c r="AE50" s="569" t="s">
        <v>1138</v>
      </c>
      <c r="AG50" s="55" t="s">
        <v>903</v>
      </c>
      <c r="AI50" s="569" t="s">
        <v>1137</v>
      </c>
      <c r="AK50" s="55" t="s">
        <v>902</v>
      </c>
      <c r="AO50" s="91"/>
      <c r="AQ50" s="568" t="s">
        <v>1898</v>
      </c>
      <c r="AS50" s="55" t="s">
        <v>1236</v>
      </c>
    </row>
    <row r="51" spans="10:45" x14ac:dyDescent="0.2">
      <c r="J51" s="55" t="s">
        <v>475</v>
      </c>
      <c r="K51" s="568" t="s">
        <v>1205</v>
      </c>
      <c r="L51" s="26" t="s">
        <v>2457</v>
      </c>
      <c r="AE51" s="569" t="s">
        <v>30</v>
      </c>
      <c r="AG51" s="55" t="s">
        <v>904</v>
      </c>
      <c r="AI51" s="569" t="s">
        <v>559</v>
      </c>
      <c r="AK51" s="55" t="s">
        <v>1967</v>
      </c>
      <c r="AO51" s="91"/>
      <c r="AQ51" s="568" t="s">
        <v>1921</v>
      </c>
      <c r="AS51" s="55" t="s">
        <v>1237</v>
      </c>
    </row>
    <row r="52" spans="10:45" x14ac:dyDescent="0.2">
      <c r="J52" s="55" t="s">
        <v>805</v>
      </c>
      <c r="K52" s="568" t="s">
        <v>1343</v>
      </c>
      <c r="L52" s="26" t="s">
        <v>489</v>
      </c>
      <c r="AE52" s="569" t="s">
        <v>31</v>
      </c>
      <c r="AG52" s="55" t="s">
        <v>905</v>
      </c>
      <c r="AI52" s="569" t="s">
        <v>1878</v>
      </c>
      <c r="AK52" s="55" t="s">
        <v>929</v>
      </c>
      <c r="AO52" s="91"/>
      <c r="AQ52" s="568" t="s">
        <v>1912</v>
      </c>
      <c r="AS52" s="55" t="s">
        <v>1238</v>
      </c>
    </row>
    <row r="53" spans="10:45" x14ac:dyDescent="0.2">
      <c r="AE53" s="569" t="s">
        <v>99</v>
      </c>
      <c r="AG53" s="55" t="s">
        <v>906</v>
      </c>
      <c r="AI53" s="569" t="s">
        <v>1138</v>
      </c>
      <c r="AK53" s="55" t="s">
        <v>903</v>
      </c>
      <c r="AO53" s="91"/>
      <c r="AQ53" s="568" t="s">
        <v>1918</v>
      </c>
      <c r="AS53" s="55" t="s">
        <v>1239</v>
      </c>
    </row>
    <row r="54" spans="10:45" x14ac:dyDescent="0.2">
      <c r="AE54" s="569" t="s">
        <v>100</v>
      </c>
      <c r="AG54" s="55" t="s">
        <v>907</v>
      </c>
      <c r="AI54" s="569" t="s">
        <v>30</v>
      </c>
      <c r="AK54" s="55" t="s">
        <v>904</v>
      </c>
      <c r="AO54" s="91"/>
      <c r="AQ54" s="568" t="s">
        <v>801</v>
      </c>
      <c r="AS54" s="55" t="s">
        <v>1240</v>
      </c>
    </row>
    <row r="55" spans="10:45" x14ac:dyDescent="0.2">
      <c r="AE55" s="569" t="s">
        <v>560</v>
      </c>
      <c r="AG55" s="55" t="s">
        <v>1968</v>
      </c>
      <c r="AI55" s="569" t="s">
        <v>31</v>
      </c>
      <c r="AK55" s="55" t="s">
        <v>905</v>
      </c>
      <c r="AO55" s="91"/>
      <c r="AQ55" s="568" t="s">
        <v>1920</v>
      </c>
      <c r="AS55" s="55" t="s">
        <v>1241</v>
      </c>
    </row>
    <row r="56" spans="10:45" x14ac:dyDescent="0.2">
      <c r="AE56" s="569" t="s">
        <v>986</v>
      </c>
      <c r="AG56" s="55" t="s">
        <v>930</v>
      </c>
      <c r="AI56" s="569" t="s">
        <v>99</v>
      </c>
      <c r="AK56" s="55" t="s">
        <v>906</v>
      </c>
      <c r="AO56" s="91"/>
      <c r="AQ56" s="568" t="s">
        <v>1919</v>
      </c>
      <c r="AS56" s="55" t="s">
        <v>1242</v>
      </c>
    </row>
    <row r="57" spans="10:45" x14ac:dyDescent="0.2">
      <c r="AE57" s="91"/>
      <c r="AG57" s="55"/>
      <c r="AI57" s="569" t="s">
        <v>100</v>
      </c>
      <c r="AK57" s="55" t="s">
        <v>907</v>
      </c>
      <c r="AO57" s="91"/>
      <c r="AQ57" s="568" t="s">
        <v>169</v>
      </c>
      <c r="AS57" s="55" t="s">
        <v>1243</v>
      </c>
    </row>
    <row r="58" spans="10:45" x14ac:dyDescent="0.2">
      <c r="AE58" s="91"/>
      <c r="AG58" s="55"/>
      <c r="AI58" s="569" t="s">
        <v>560</v>
      </c>
      <c r="AK58" s="55" t="s">
        <v>1968</v>
      </c>
      <c r="AO58" s="91"/>
      <c r="AQ58" s="568" t="s">
        <v>1258</v>
      </c>
      <c r="AS58" s="55" t="s">
        <v>1244</v>
      </c>
    </row>
    <row r="59" spans="10:45" x14ac:dyDescent="0.2">
      <c r="AE59" s="91"/>
      <c r="AG59" s="55"/>
      <c r="AI59" s="569" t="s">
        <v>986</v>
      </c>
      <c r="AK59" s="55" t="s">
        <v>930</v>
      </c>
      <c r="AO59" s="91"/>
      <c r="AQ59" s="568" t="s">
        <v>1257</v>
      </c>
      <c r="AS59" s="55" t="s">
        <v>1245</v>
      </c>
    </row>
    <row r="60" spans="10:45" x14ac:dyDescent="0.2">
      <c r="AO60" s="91"/>
      <c r="AQ60" s="568" t="s">
        <v>1256</v>
      </c>
      <c r="AS60" s="55" t="s">
        <v>1246</v>
      </c>
    </row>
    <row r="61" spans="10:45" x14ac:dyDescent="0.2">
      <c r="AO61" s="91"/>
      <c r="AQ61" s="568" t="s">
        <v>1906</v>
      </c>
      <c r="AS61" s="55" t="s">
        <v>1247</v>
      </c>
    </row>
    <row r="62" spans="10:45" x14ac:dyDescent="0.2">
      <c r="AO62" s="91"/>
      <c r="AQ62" s="568" t="s">
        <v>1907</v>
      </c>
      <c r="AS62" s="55" t="s">
        <v>1248</v>
      </c>
    </row>
    <row r="63" spans="10:45" x14ac:dyDescent="0.2">
      <c r="AO63" s="91"/>
      <c r="AQ63" s="568" t="s">
        <v>1916</v>
      </c>
      <c r="AS63" s="55" t="s">
        <v>1249</v>
      </c>
    </row>
    <row r="64" spans="10:45" x14ac:dyDescent="0.2">
      <c r="AQ64" s="568" t="s">
        <v>1908</v>
      </c>
      <c r="AS64" s="55" t="s">
        <v>1250</v>
      </c>
    </row>
    <row r="65" spans="43:45" x14ac:dyDescent="0.2">
      <c r="AQ65" s="568" t="s">
        <v>1913</v>
      </c>
      <c r="AS65" s="55" t="s">
        <v>1251</v>
      </c>
    </row>
    <row r="66" spans="43:45" x14ac:dyDescent="0.2">
      <c r="AQ66" s="568" t="s">
        <v>1369</v>
      </c>
      <c r="AS66" s="55" t="s">
        <v>1255</v>
      </c>
    </row>
  </sheetData>
  <sheetProtection password="CD67" sheet="1" objects="1" scenarios="1"/>
  <phoneticPr fontId="9" type="noConversion"/>
  <pageMargins left="0.75" right="0.75" top="0.23" bottom="0.19" header="0.18" footer="0.14000000000000001"/>
  <pageSetup orientation="portrait" horizontalDpi="4294967292"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pageSetUpPr fitToPage="1"/>
  </sheetPr>
  <dimension ref="A1:AD88"/>
  <sheetViews>
    <sheetView showGridLines="0" zoomScaleNormal="100" workbookViewId="0">
      <pane ySplit="9" topLeftCell="A10" activePane="bottomLeft" state="frozen"/>
      <selection pane="bottomLeft" activeCell="U17" sqref="U17"/>
    </sheetView>
  </sheetViews>
  <sheetFormatPr defaultColWidth="0" defaultRowHeight="12.75" zeroHeight="1" x14ac:dyDescent="0.2"/>
  <cols>
    <col min="1" max="1" width="1.7109375" style="219" customWidth="1"/>
    <col min="2" max="2" width="0.85546875" style="20" customWidth="1"/>
    <col min="3" max="3" width="4.28515625" style="31" customWidth="1"/>
    <col min="4" max="4" width="0.85546875" style="20" customWidth="1"/>
    <col min="5" max="5" width="8.7109375" style="32" customWidth="1"/>
    <col min="6" max="7" width="3.7109375" style="32" hidden="1" customWidth="1"/>
    <col min="8" max="8" width="8.7109375" style="32" hidden="1" customWidth="1"/>
    <col min="9" max="10" width="3.7109375" style="32" hidden="1" customWidth="1"/>
    <col min="11" max="11" width="18.7109375" style="32" customWidth="1"/>
    <col min="12" max="16" width="3.7109375" style="32" customWidth="1"/>
    <col min="17" max="17" width="5.7109375" style="32" hidden="1" customWidth="1"/>
    <col min="18" max="18" width="0.85546875" style="32" customWidth="1"/>
    <col min="19" max="21" width="13.7109375" style="32" customWidth="1"/>
    <col min="22" max="22" width="0.85546875" style="32" customWidth="1"/>
    <col min="23" max="23" width="2.7109375" style="32" customWidth="1"/>
    <col min="24" max="16384" width="0" style="32" hidden="1"/>
  </cols>
  <sheetData>
    <row r="1" spans="1:30" s="205" customFormat="1" ht="9.9499999999999993" customHeight="1" x14ac:dyDescent="0.2">
      <c r="A1" s="799"/>
      <c r="B1" s="201"/>
      <c r="C1" s="796" t="e">
        <f>IF(LANGUAGE="English","Province of Ontario  -  Ministry of Municipal Affairs","Province de l'Ontario  -  Ministère des Affaires municipales")</f>
        <v>#REF!</v>
      </c>
      <c r="D1" s="201"/>
      <c r="E1" s="162"/>
      <c r="F1" s="203" t="s">
        <v>2419</v>
      </c>
      <c r="G1" s="203" t="s">
        <v>2419</v>
      </c>
      <c r="H1" s="162" t="s">
        <v>1188</v>
      </c>
      <c r="I1" s="203" t="s">
        <v>2419</v>
      </c>
      <c r="J1" s="203" t="s">
        <v>2419</v>
      </c>
      <c r="K1" s="203"/>
      <c r="L1" s="203"/>
      <c r="M1" s="204"/>
      <c r="N1" s="203"/>
      <c r="O1" s="203"/>
      <c r="P1" s="203"/>
      <c r="Q1" s="203" t="s">
        <v>1188</v>
      </c>
      <c r="R1" s="203"/>
      <c r="S1" s="203"/>
      <c r="T1" s="203"/>
      <c r="U1" s="824">
        <f ca="1">NOW()</f>
        <v>42893.551110185188</v>
      </c>
      <c r="V1" s="203"/>
    </row>
    <row r="2" spans="1:30" s="174" customFormat="1" ht="6" customHeight="1" x14ac:dyDescent="0.15">
      <c r="A2" s="213"/>
      <c r="B2" s="967"/>
      <c r="C2" s="955" t="e">
        <f>#REF!</f>
        <v>#REF!</v>
      </c>
      <c r="D2" s="968"/>
      <c r="E2" s="967"/>
      <c r="F2" s="969"/>
      <c r="G2" s="971"/>
      <c r="H2" s="970"/>
      <c r="I2" s="969"/>
      <c r="J2" s="971"/>
      <c r="K2" s="969"/>
      <c r="L2" s="971"/>
      <c r="M2" s="970"/>
      <c r="N2" s="970"/>
      <c r="O2" s="970"/>
      <c r="P2" s="970"/>
      <c r="Q2" s="970"/>
      <c r="R2" s="970"/>
      <c r="S2" s="970"/>
      <c r="T2" s="970"/>
      <c r="U2" s="986"/>
      <c r="V2" s="970"/>
    </row>
    <row r="3" spans="1:30" s="177" customFormat="1" ht="17.100000000000001" customHeight="1" x14ac:dyDescent="0.25">
      <c r="A3" s="209"/>
      <c r="B3" s="972"/>
      <c r="C3" s="957" t="e">
        <f>"FIR"&amp;#REF!&amp;":   "&amp;#REF!</f>
        <v>#REF!</v>
      </c>
      <c r="D3" s="973"/>
      <c r="E3" s="972"/>
      <c r="F3" s="974"/>
      <c r="G3" s="976"/>
      <c r="H3" s="975"/>
      <c r="I3" s="974"/>
      <c r="J3" s="976"/>
      <c r="K3" s="974"/>
      <c r="L3" s="976"/>
      <c r="M3" s="975"/>
      <c r="N3" s="975"/>
      <c r="O3" s="975"/>
      <c r="P3" s="975"/>
      <c r="Q3" s="975"/>
      <c r="R3" s="975"/>
      <c r="S3" s="975"/>
      <c r="T3" s="975"/>
      <c r="U3" s="959" t="s">
        <v>222</v>
      </c>
      <c r="V3" s="975"/>
    </row>
    <row r="4" spans="1:30" s="182" customFormat="1" ht="15" customHeight="1" x14ac:dyDescent="0.25">
      <c r="A4" s="162"/>
      <c r="B4" s="960"/>
      <c r="C4" s="961" t="e">
        <f>"Asmt Code:   "&amp;#REF!</f>
        <v>#REF!</v>
      </c>
      <c r="D4" s="962"/>
      <c r="E4" s="963"/>
      <c r="F4" s="977"/>
      <c r="G4" s="979"/>
      <c r="H4" s="978"/>
      <c r="I4" s="977"/>
      <c r="J4" s="979"/>
      <c r="K4" s="980"/>
      <c r="L4" s="980"/>
      <c r="M4" s="977"/>
      <c r="N4" s="977"/>
      <c r="O4" s="977"/>
      <c r="P4" s="977"/>
      <c r="Q4" s="977"/>
      <c r="R4" s="977"/>
      <c r="S4" s="977"/>
      <c r="T4" s="977"/>
      <c r="U4" s="964" t="s">
        <v>1370</v>
      </c>
      <c r="V4" s="980"/>
      <c r="AD4" s="186"/>
    </row>
    <row r="5" spans="1:30" s="182" customFormat="1" ht="11.1" customHeight="1" x14ac:dyDescent="0.2">
      <c r="A5" s="162"/>
      <c r="B5" s="963"/>
      <c r="C5" s="965" t="e">
        <f>"MAH Code:   "&amp;#REF!</f>
        <v>#REF!</v>
      </c>
      <c r="D5" s="963"/>
      <c r="E5" s="963"/>
      <c r="F5" s="978"/>
      <c r="G5" s="981"/>
      <c r="H5" s="978"/>
      <c r="I5" s="978"/>
      <c r="J5" s="978"/>
      <c r="K5" s="978"/>
      <c r="L5" s="978"/>
      <c r="M5" s="987"/>
      <c r="N5" s="977"/>
      <c r="O5" s="977"/>
      <c r="P5" s="977"/>
      <c r="Q5" s="977"/>
      <c r="R5" s="977"/>
      <c r="S5" s="977"/>
      <c r="T5" s="977"/>
      <c r="U5" s="966" t="e">
        <f>"for the year ended December 31, "&amp;#REF!</f>
        <v>#REF!</v>
      </c>
      <c r="V5" s="980"/>
      <c r="AD5" s="170"/>
    </row>
    <row r="6" spans="1:30" s="180" customFormat="1" ht="17.100000000000001" hidden="1" customHeight="1" x14ac:dyDescent="0.25">
      <c r="A6" s="209"/>
      <c r="B6" s="972"/>
      <c r="C6" s="957" t="e">
        <f>"RIF"&amp;#REF!&amp;":   "&amp;#REF!</f>
        <v>#REF!</v>
      </c>
      <c r="D6" s="973"/>
      <c r="E6" s="972"/>
      <c r="F6" s="974"/>
      <c r="G6" s="988"/>
      <c r="H6" s="975"/>
      <c r="I6" s="974"/>
      <c r="J6" s="982"/>
      <c r="K6" s="974"/>
      <c r="L6" s="976"/>
      <c r="M6" s="975"/>
      <c r="N6" s="975"/>
      <c r="O6" s="975"/>
      <c r="P6" s="975"/>
      <c r="Q6" s="975"/>
      <c r="R6" s="975"/>
      <c r="S6" s="975"/>
      <c r="T6" s="975"/>
      <c r="U6" s="959" t="s">
        <v>223</v>
      </c>
      <c r="V6" s="975"/>
    </row>
    <row r="7" spans="1:30" s="184" customFormat="1" ht="15" hidden="1" customHeight="1" x14ac:dyDescent="0.25">
      <c r="A7" s="162"/>
      <c r="B7" s="960"/>
      <c r="C7" s="961" t="e">
        <f>"Code mun.   "&amp;#REF!</f>
        <v>#REF!</v>
      </c>
      <c r="D7" s="962"/>
      <c r="E7" s="963"/>
      <c r="F7" s="977"/>
      <c r="G7" s="989"/>
      <c r="H7" s="978"/>
      <c r="I7" s="977"/>
      <c r="J7" s="979"/>
      <c r="K7" s="980"/>
      <c r="L7" s="980"/>
      <c r="M7" s="977"/>
      <c r="N7" s="977"/>
      <c r="O7" s="977"/>
      <c r="P7" s="977"/>
      <c r="Q7" s="977"/>
      <c r="R7" s="977"/>
      <c r="S7" s="977"/>
      <c r="T7" s="977"/>
      <c r="U7" s="964"/>
      <c r="V7" s="980"/>
      <c r="AD7" s="189"/>
    </row>
    <row r="8" spans="1:30" s="184" customFormat="1" ht="11.1" hidden="1" customHeight="1" x14ac:dyDescent="0.2">
      <c r="A8" s="162"/>
      <c r="B8" s="963"/>
      <c r="C8" s="965" t="e">
        <f>"AML   "&amp;#REF!</f>
        <v>#REF!</v>
      </c>
      <c r="D8" s="963"/>
      <c r="E8" s="963"/>
      <c r="F8" s="978"/>
      <c r="G8" s="981"/>
      <c r="H8" s="978"/>
      <c r="I8" s="978"/>
      <c r="J8" s="978"/>
      <c r="K8" s="978"/>
      <c r="L8" s="978"/>
      <c r="M8" s="987"/>
      <c r="N8" s="977"/>
      <c r="O8" s="977"/>
      <c r="P8" s="977"/>
      <c r="Q8" s="977"/>
      <c r="R8" s="977"/>
      <c r="S8" s="977"/>
      <c r="T8" s="977"/>
      <c r="U8" s="966" t="e">
        <f>"pour l'exercice terminé le 31 décembre "&amp;#REF!</f>
        <v>#REF!</v>
      </c>
      <c r="V8" s="980"/>
      <c r="AD8" s="171"/>
    </row>
    <row r="9" spans="1:30" s="171" customFormat="1" ht="3.95" customHeight="1" x14ac:dyDescent="0.2">
      <c r="A9" s="131"/>
      <c r="B9" s="958"/>
      <c r="C9" s="958"/>
      <c r="D9" s="956"/>
      <c r="E9" s="956"/>
      <c r="F9" s="983"/>
      <c r="G9" s="983"/>
      <c r="H9" s="983"/>
      <c r="I9" s="983"/>
      <c r="J9" s="983"/>
      <c r="K9" s="983"/>
      <c r="L9" s="983"/>
      <c r="M9" s="990"/>
      <c r="N9" s="984"/>
      <c r="O9" s="985"/>
      <c r="P9" s="985"/>
      <c r="Q9" s="985"/>
      <c r="R9" s="985"/>
      <c r="S9" s="985"/>
      <c r="T9" s="985"/>
      <c r="U9" s="985"/>
      <c r="V9" s="985"/>
    </row>
    <row r="10" spans="1:30" s="419" customFormat="1" ht="5.0999999999999996" customHeight="1" x14ac:dyDescent="0.15">
      <c r="A10" s="417"/>
      <c r="B10" s="227"/>
      <c r="C10" s="197"/>
      <c r="D10" s="227"/>
      <c r="E10" s="424"/>
      <c r="F10" s="424"/>
      <c r="G10" s="424"/>
      <c r="H10" s="424"/>
      <c r="I10" s="424"/>
      <c r="J10" s="424"/>
      <c r="K10" s="426"/>
      <c r="L10" s="426"/>
      <c r="M10" s="426"/>
      <c r="N10" s="426"/>
      <c r="O10" s="426"/>
      <c r="P10" s="426"/>
      <c r="Q10" s="426"/>
      <c r="R10" s="426"/>
      <c r="S10" s="426"/>
      <c r="T10" s="426"/>
      <c r="U10" s="427"/>
      <c r="V10" s="424"/>
    </row>
    <row r="11" spans="1:30" s="419" customFormat="1" x14ac:dyDescent="0.25">
      <c r="A11" s="417"/>
      <c r="B11" s="227"/>
      <c r="C11" s="197"/>
      <c r="D11" s="227"/>
      <c r="E11" s="194" t="s">
        <v>1698</v>
      </c>
      <c r="F11" s="432"/>
      <c r="G11" s="432"/>
      <c r="H11" s="194"/>
      <c r="I11" s="432"/>
      <c r="J11" s="432"/>
      <c r="K11" s="426"/>
      <c r="L11" s="426"/>
      <c r="M11" s="426"/>
      <c r="N11" s="426"/>
      <c r="O11" s="426"/>
      <c r="P11" s="426"/>
      <c r="Q11" s="426"/>
      <c r="R11" s="426"/>
      <c r="S11" s="1463" t="s">
        <v>955</v>
      </c>
      <c r="T11" s="1463"/>
      <c r="U11" s="1463"/>
      <c r="V11" s="424"/>
    </row>
    <row r="12" spans="1:30" s="4" customFormat="1" x14ac:dyDescent="0.2">
      <c r="A12" s="224"/>
      <c r="B12" s="227"/>
      <c r="C12" s="197"/>
      <c r="D12" s="227"/>
      <c r="E12" s="194"/>
      <c r="F12" s="193"/>
      <c r="G12" s="193"/>
      <c r="H12" s="194"/>
      <c r="I12" s="193"/>
      <c r="J12" s="193"/>
      <c r="K12" s="227"/>
      <c r="L12" s="193"/>
      <c r="M12" s="193"/>
      <c r="N12" s="537"/>
      <c r="O12" s="537"/>
      <c r="P12" s="282"/>
      <c r="Q12" s="193"/>
      <c r="R12" s="538"/>
      <c r="S12" s="79" t="s">
        <v>2796</v>
      </c>
      <c r="T12" s="80"/>
      <c r="U12" s="10" t="s">
        <v>1696</v>
      </c>
      <c r="V12" s="227"/>
    </row>
    <row r="13" spans="1:30" s="4" customFormat="1" ht="24" customHeight="1" x14ac:dyDescent="0.2">
      <c r="A13" s="224"/>
      <c r="B13" s="227"/>
      <c r="C13" s="197"/>
      <c r="D13" s="227"/>
      <c r="E13" s="193"/>
      <c r="F13" s="194"/>
      <c r="G13" s="193"/>
      <c r="H13" s="193"/>
      <c r="I13" s="193"/>
      <c r="J13" s="193"/>
      <c r="K13" s="227"/>
      <c r="L13" s="193"/>
      <c r="M13" s="193"/>
      <c r="N13" s="282"/>
      <c r="O13" s="282"/>
      <c r="P13" s="282"/>
      <c r="Q13" s="279"/>
      <c r="R13" s="538"/>
      <c r="S13" s="37" t="s">
        <v>2474</v>
      </c>
      <c r="T13" s="37" t="s">
        <v>2475</v>
      </c>
      <c r="U13" s="37" t="s">
        <v>1697</v>
      </c>
      <c r="V13" s="227"/>
    </row>
    <row r="14" spans="1:30" s="4" customFormat="1" hidden="1" x14ac:dyDescent="0.2">
      <c r="A14" s="224" t="s">
        <v>1188</v>
      </c>
      <c r="B14" s="227"/>
      <c r="C14" s="197"/>
      <c r="D14" s="227"/>
      <c r="E14" s="193"/>
      <c r="F14" s="194"/>
      <c r="G14" s="193"/>
      <c r="H14" s="193"/>
      <c r="I14" s="193"/>
      <c r="J14" s="193"/>
      <c r="K14" s="227"/>
      <c r="L14" s="193"/>
      <c r="M14" s="193"/>
      <c r="N14" s="282"/>
      <c r="O14" s="282"/>
      <c r="P14" s="282"/>
      <c r="Q14" s="279"/>
      <c r="R14" s="538"/>
      <c r="S14" s="37"/>
      <c r="T14" s="37"/>
      <c r="U14" s="37"/>
      <c r="V14" s="227"/>
    </row>
    <row r="15" spans="1:30" s="4" customFormat="1" hidden="1" x14ac:dyDescent="0.2">
      <c r="A15" s="224" t="s">
        <v>1188</v>
      </c>
      <c r="B15" s="227"/>
      <c r="C15" s="197"/>
      <c r="D15" s="227"/>
      <c r="E15" s="193"/>
      <c r="F15" s="194"/>
      <c r="G15" s="193"/>
      <c r="H15" s="193"/>
      <c r="I15" s="193"/>
      <c r="J15" s="193"/>
      <c r="K15" s="227"/>
      <c r="L15" s="193"/>
      <c r="M15" s="193"/>
      <c r="N15" s="282"/>
      <c r="O15" s="282"/>
      <c r="P15" s="282"/>
      <c r="Q15" s="279"/>
      <c r="R15" s="538"/>
      <c r="S15" s="37"/>
      <c r="T15" s="37"/>
      <c r="U15" s="37"/>
      <c r="V15" s="227"/>
    </row>
    <row r="16" spans="1:30" s="4" customFormat="1" ht="11.1" customHeight="1" x14ac:dyDescent="0.2">
      <c r="A16" s="224"/>
      <c r="B16" s="227"/>
      <c r="C16" s="197"/>
      <c r="D16" s="227"/>
      <c r="E16" s="194" t="s">
        <v>221</v>
      </c>
      <c r="F16" s="194"/>
      <c r="G16" s="193"/>
      <c r="H16" s="194"/>
      <c r="I16" s="193"/>
      <c r="J16" s="193"/>
      <c r="K16" s="227"/>
      <c r="L16" s="193"/>
      <c r="M16" s="193"/>
      <c r="N16" s="282"/>
      <c r="O16" s="282"/>
      <c r="P16" s="282"/>
      <c r="Q16" s="279"/>
      <c r="R16" s="538"/>
      <c r="S16" s="37">
        <v>2</v>
      </c>
      <c r="T16" s="37">
        <v>3</v>
      </c>
      <c r="U16" s="37">
        <v>4</v>
      </c>
      <c r="V16" s="227"/>
    </row>
    <row r="17" spans="1:22" s="4" customFormat="1" ht="11.1" customHeight="1" x14ac:dyDescent="0.2">
      <c r="A17" s="224"/>
      <c r="B17" s="227"/>
      <c r="C17" s="197"/>
      <c r="D17" s="227"/>
      <c r="E17" s="193"/>
      <c r="F17" s="193"/>
      <c r="G17" s="193"/>
      <c r="H17" s="193"/>
      <c r="I17" s="193"/>
      <c r="J17" s="193"/>
      <c r="K17" s="227"/>
      <c r="L17" s="193"/>
      <c r="M17" s="235"/>
      <c r="N17" s="279"/>
      <c r="O17" s="279"/>
      <c r="P17" s="279"/>
      <c r="Q17" s="279"/>
      <c r="R17" s="538"/>
      <c r="S17" s="46" t="s">
        <v>1476</v>
      </c>
      <c r="T17" s="46" t="s">
        <v>1476</v>
      </c>
      <c r="U17" s="46" t="s">
        <v>149</v>
      </c>
      <c r="V17" s="227"/>
    </row>
    <row r="18" spans="1:22" s="419" customFormat="1" ht="9.9499999999999993" customHeight="1" x14ac:dyDescent="0.15">
      <c r="A18" s="417"/>
      <c r="B18" s="227"/>
      <c r="C18" s="197" t="s">
        <v>1609</v>
      </c>
      <c r="D18" s="227"/>
      <c r="E18" s="313" t="s">
        <v>2823</v>
      </c>
      <c r="F18" s="194"/>
      <c r="G18" s="193"/>
      <c r="H18" s="313"/>
      <c r="I18" s="193"/>
      <c r="J18" s="193"/>
      <c r="K18" s="227"/>
      <c r="L18" s="235"/>
      <c r="M18" s="235"/>
      <c r="N18" s="235"/>
      <c r="O18" s="235"/>
      <c r="P18" s="193"/>
      <c r="Q18" s="235"/>
      <c r="R18" s="195" t="s">
        <v>1625</v>
      </c>
      <c r="S18" s="111" t="e">
        <f>VLOOKUP(#REF!,DATA,19,FALSE)</f>
        <v>#REF!</v>
      </c>
      <c r="T18" s="334">
        <f>SUM('12'!U15)</f>
        <v>32413</v>
      </c>
      <c r="U18" s="477" t="e">
        <f>IF(AND(S18=0,T18=0),"-",IF(OR(AND(S18=0,T18&gt;0),AND(S18&lt;0,T18=0)),1,IF(OR(AND(S18&gt;0,T18=0),AND(S18=0,T18&lt;0)),-1,(T18-S18)/S18)))</f>
        <v>#REF!</v>
      </c>
      <c r="V18" s="424"/>
    </row>
    <row r="19" spans="1:22" s="419" customFormat="1" ht="5.0999999999999996" customHeight="1" x14ac:dyDescent="0.15">
      <c r="A19" s="417"/>
      <c r="B19" s="227"/>
      <c r="C19" s="197"/>
      <c r="D19" s="227"/>
      <c r="E19" s="193"/>
      <c r="F19" s="193"/>
      <c r="G19" s="193"/>
      <c r="H19" s="193"/>
      <c r="I19" s="193"/>
      <c r="J19" s="193"/>
      <c r="K19" s="227"/>
      <c r="L19" s="235"/>
      <c r="M19" s="235"/>
      <c r="N19" s="235"/>
      <c r="O19" s="235"/>
      <c r="P19" s="193"/>
      <c r="Q19" s="235"/>
      <c r="R19" s="195"/>
      <c r="S19" s="410"/>
      <c r="T19" s="410"/>
      <c r="U19" s="471"/>
      <c r="V19" s="424"/>
    </row>
    <row r="20" spans="1:22" s="419" customFormat="1" ht="9.9499999999999993" customHeight="1" x14ac:dyDescent="0.15">
      <c r="A20" s="417"/>
      <c r="B20" s="227"/>
      <c r="C20" s="197"/>
      <c r="D20" s="227"/>
      <c r="E20" s="313" t="s">
        <v>1475</v>
      </c>
      <c r="F20" s="194"/>
      <c r="G20" s="193"/>
      <c r="H20" s="313"/>
      <c r="I20" s="193"/>
      <c r="J20" s="193"/>
      <c r="K20" s="227"/>
      <c r="L20" s="235"/>
      <c r="M20" s="235"/>
      <c r="N20" s="235"/>
      <c r="O20" s="235"/>
      <c r="P20" s="193"/>
      <c r="Q20" s="193"/>
      <c r="R20" s="195" t="s">
        <v>1625</v>
      </c>
      <c r="S20" s="350"/>
      <c r="T20" s="350"/>
      <c r="U20" s="472"/>
      <c r="V20" s="424"/>
    </row>
    <row r="21" spans="1:22" s="419" customFormat="1" ht="9.9499999999999993" customHeight="1" x14ac:dyDescent="0.15">
      <c r="A21" s="417"/>
      <c r="B21" s="227"/>
      <c r="C21" s="197" t="s">
        <v>123</v>
      </c>
      <c r="D21" s="227"/>
      <c r="E21" s="314" t="s">
        <v>816</v>
      </c>
      <c r="F21" s="193"/>
      <c r="G21" s="193"/>
      <c r="H21" s="314"/>
      <c r="I21" s="193"/>
      <c r="J21" s="193"/>
      <c r="K21" s="227"/>
      <c r="L21" s="235"/>
      <c r="M21" s="235"/>
      <c r="N21" s="235"/>
      <c r="O21" s="235"/>
      <c r="P21" s="193"/>
      <c r="Q21" s="235"/>
      <c r="R21" s="195" t="s">
        <v>1625</v>
      </c>
      <c r="S21" s="111" t="e">
        <f>VLOOKUP(#REF!,DATA,20,FALSE)</f>
        <v>#REF!</v>
      </c>
      <c r="T21" s="334">
        <f>SUM('12'!U18)</f>
        <v>9294</v>
      </c>
      <c r="U21" s="477" t="e">
        <f t="shared" ref="U21:U28" si="0">IF(AND(S21=0,T21=0),"-",IF(OR(AND(S21=0,T21&gt;0),AND(S21&lt;0,T21=0)),1,IF(OR(AND(S21&gt;0,T21=0),AND(S21=0,T21&lt;0)),-1,(T21-S21)/S21)))</f>
        <v>#REF!</v>
      </c>
      <c r="V21" s="424"/>
    </row>
    <row r="22" spans="1:22" s="419" customFormat="1" ht="9.9499999999999993" customHeight="1" x14ac:dyDescent="0.15">
      <c r="A22" s="417"/>
      <c r="B22" s="227"/>
      <c r="C22" s="197" t="s">
        <v>124</v>
      </c>
      <c r="D22" s="227"/>
      <c r="E22" s="314" t="s">
        <v>1565</v>
      </c>
      <c r="F22" s="193"/>
      <c r="G22" s="193"/>
      <c r="H22" s="314"/>
      <c r="I22" s="193"/>
      <c r="J22" s="193"/>
      <c r="K22" s="227"/>
      <c r="L22" s="235"/>
      <c r="M22" s="235"/>
      <c r="N22" s="235"/>
      <c r="O22" s="235"/>
      <c r="P22" s="193"/>
      <c r="Q22" s="235"/>
      <c r="R22" s="195" t="s">
        <v>1625</v>
      </c>
      <c r="S22" s="111" t="e">
        <f>VLOOKUP(#REF!,DATA,21,FALSE)</f>
        <v>#REF!</v>
      </c>
      <c r="T22" s="334">
        <f>SUM('12'!U19)</f>
        <v>0</v>
      </c>
      <c r="U22" s="477" t="e">
        <f t="shared" si="0"/>
        <v>#REF!</v>
      </c>
      <c r="V22" s="424"/>
    </row>
    <row r="23" spans="1:22" s="419" customFormat="1" ht="9.9499999999999993" customHeight="1" x14ac:dyDescent="0.15">
      <c r="A23" s="417"/>
      <c r="B23" s="227"/>
      <c r="C23" s="197" t="s">
        <v>125</v>
      </c>
      <c r="D23" s="227"/>
      <c r="E23" s="314" t="s">
        <v>2500</v>
      </c>
      <c r="F23" s="193"/>
      <c r="G23" s="193"/>
      <c r="H23" s="314"/>
      <c r="I23" s="193"/>
      <c r="J23" s="193"/>
      <c r="K23" s="227"/>
      <c r="L23" s="235"/>
      <c r="M23" s="235"/>
      <c r="N23" s="235"/>
      <c r="O23" s="235"/>
      <c r="P23" s="193"/>
      <c r="Q23" s="235"/>
      <c r="R23" s="195" t="s">
        <v>1625</v>
      </c>
      <c r="S23" s="111" t="e">
        <f>VLOOKUP(#REF!,DATA,22,FALSE)</f>
        <v>#REF!</v>
      </c>
      <c r="T23" s="334">
        <f>SUM('12'!U20)</f>
        <v>0</v>
      </c>
      <c r="U23" s="477" t="e">
        <f t="shared" si="0"/>
        <v>#REF!</v>
      </c>
      <c r="V23" s="424"/>
    </row>
    <row r="24" spans="1:22" s="419" customFormat="1" ht="9.9499999999999993" customHeight="1" x14ac:dyDescent="0.15">
      <c r="A24" s="417"/>
      <c r="B24" s="227"/>
      <c r="C24" s="197" t="s">
        <v>126</v>
      </c>
      <c r="D24" s="227"/>
      <c r="E24" s="314" t="s">
        <v>485</v>
      </c>
      <c r="F24" s="193"/>
      <c r="G24" s="193"/>
      <c r="H24" s="314"/>
      <c r="I24" s="193"/>
      <c r="J24" s="193"/>
      <c r="K24" s="227"/>
      <c r="L24" s="235"/>
      <c r="M24" s="235"/>
      <c r="N24" s="235"/>
      <c r="O24" s="235"/>
      <c r="P24" s="193"/>
      <c r="Q24" s="235"/>
      <c r="R24" s="195" t="s">
        <v>1625</v>
      </c>
      <c r="S24" s="111" t="e">
        <f>VLOOKUP(#REF!,DATA,23,FALSE)</f>
        <v>#REF!</v>
      </c>
      <c r="T24" s="334">
        <f>SUM('12'!U21)</f>
        <v>18340</v>
      </c>
      <c r="U24" s="477" t="e">
        <f t="shared" si="0"/>
        <v>#REF!</v>
      </c>
      <c r="V24" s="424"/>
    </row>
    <row r="25" spans="1:22" s="419" customFormat="1" ht="9.9499999999999993" customHeight="1" x14ac:dyDescent="0.15">
      <c r="A25" s="417"/>
      <c r="B25" s="227"/>
      <c r="C25" s="197" t="s">
        <v>1674</v>
      </c>
      <c r="D25" s="227"/>
      <c r="E25" s="314" t="s">
        <v>1473</v>
      </c>
      <c r="F25" s="193"/>
      <c r="G25" s="193"/>
      <c r="H25" s="314"/>
      <c r="I25" s="193"/>
      <c r="J25" s="193"/>
      <c r="K25" s="227"/>
      <c r="L25" s="235"/>
      <c r="M25" s="235"/>
      <c r="N25" s="235"/>
      <c r="O25" s="235"/>
      <c r="P25" s="193"/>
      <c r="Q25" s="235"/>
      <c r="R25" s="195" t="s">
        <v>1625</v>
      </c>
      <c r="S25" s="111" t="e">
        <f>VLOOKUP(#REF!,DATA,24,FALSE)</f>
        <v>#REF!</v>
      </c>
      <c r="T25" s="334">
        <f>SUM('12'!U22)</f>
        <v>0</v>
      </c>
      <c r="U25" s="477" t="e">
        <f>IF(AND(S25=0,T25=0),"-",IF(OR(AND(S25=0,T25&gt;0),AND(S25&lt;0,T25=0)),1,IF(OR(AND(S25&gt;0,T25=0),AND(S25=0,T25&lt;0)),-1,(T25-S25)/S25)))</f>
        <v>#REF!</v>
      </c>
      <c r="V25" s="424"/>
    </row>
    <row r="26" spans="1:22" s="419" customFormat="1" ht="9.9499999999999993" customHeight="1" x14ac:dyDescent="0.15">
      <c r="A26" s="417"/>
      <c r="B26" s="227"/>
      <c r="C26" s="197" t="s">
        <v>2674</v>
      </c>
      <c r="D26" s="227"/>
      <c r="E26" s="314" t="s">
        <v>49</v>
      </c>
      <c r="F26" s="193"/>
      <c r="G26" s="193"/>
      <c r="H26" s="314"/>
      <c r="I26" s="193"/>
      <c r="J26" s="193"/>
      <c r="K26" s="227"/>
      <c r="L26" s="235"/>
      <c r="M26" s="235"/>
      <c r="N26" s="235"/>
      <c r="O26" s="235"/>
      <c r="P26" s="193"/>
      <c r="Q26" s="235"/>
      <c r="R26" s="195" t="s">
        <v>1625</v>
      </c>
      <c r="S26" s="111" t="e">
        <f>VLOOKUP(#REF!,DATA,25,FALSE)</f>
        <v>#REF!</v>
      </c>
      <c r="T26" s="334">
        <f>SUM('12'!U23)</f>
        <v>0</v>
      </c>
      <c r="U26" s="477" t="e">
        <f>IF(AND(S26=0,T26=0),"-",IF(OR(AND(S26=0,T26&gt;0),AND(S26&lt;0,T26=0)),1,IF(OR(AND(S26&gt;0,T26=0),AND(S26=0,T26&lt;0)),-1,(T26-S26)/S26)))</f>
        <v>#REF!</v>
      </c>
      <c r="V26" s="424"/>
    </row>
    <row r="27" spans="1:22" s="419" customFormat="1" ht="9.9499999999999993" customHeight="1" x14ac:dyDescent="0.15">
      <c r="A27" s="417"/>
      <c r="B27" s="227"/>
      <c r="C27" s="197" t="s">
        <v>1769</v>
      </c>
      <c r="D27" s="227"/>
      <c r="E27" s="314" t="s">
        <v>1369</v>
      </c>
      <c r="F27" s="193"/>
      <c r="G27" s="193"/>
      <c r="H27" s="314" t="s">
        <v>492</v>
      </c>
      <c r="I27" s="193"/>
      <c r="J27" s="193"/>
      <c r="K27" s="475" t="str">
        <f>IF('12'!K24="","",'12'!K24)</f>
        <v/>
      </c>
      <c r="L27" s="235" t="s">
        <v>247</v>
      </c>
      <c r="M27" s="235"/>
      <c r="N27" s="235"/>
      <c r="O27" s="235"/>
      <c r="P27" s="193"/>
      <c r="Q27" s="235"/>
      <c r="R27" s="195" t="s">
        <v>1625</v>
      </c>
      <c r="S27" s="111" t="e">
        <f>VLOOKUP(#REF!,DATA,26,FALSE)</f>
        <v>#REF!</v>
      </c>
      <c r="T27" s="334">
        <f>SUM('12'!U24)</f>
        <v>0</v>
      </c>
      <c r="U27" s="477" t="e">
        <f t="shared" si="0"/>
        <v>#REF!</v>
      </c>
      <c r="V27" s="424"/>
    </row>
    <row r="28" spans="1:22" s="419" customFormat="1" ht="9.9499999999999993" customHeight="1" x14ac:dyDescent="0.15">
      <c r="A28" s="417"/>
      <c r="B28" s="227"/>
      <c r="C28" s="197" t="s">
        <v>1610</v>
      </c>
      <c r="D28" s="227"/>
      <c r="E28" s="193"/>
      <c r="F28" s="193"/>
      <c r="G28" s="193"/>
      <c r="H28" s="193"/>
      <c r="I28" s="193"/>
      <c r="J28" s="193"/>
      <c r="K28" s="227"/>
      <c r="L28" s="235"/>
      <c r="M28" s="235"/>
      <c r="N28" s="235"/>
      <c r="O28" s="235"/>
      <c r="P28" s="196" t="s">
        <v>796</v>
      </c>
      <c r="Q28" s="196" t="s">
        <v>1682</v>
      </c>
      <c r="R28" s="195" t="s">
        <v>1625</v>
      </c>
      <c r="S28" s="334" t="e">
        <f>SUM(S21:S27)</f>
        <v>#REF!</v>
      </c>
      <c r="T28" s="334">
        <f>SUM('12'!U25)</f>
        <v>27634</v>
      </c>
      <c r="U28" s="477" t="e">
        <f t="shared" si="0"/>
        <v>#REF!</v>
      </c>
      <c r="V28" s="424"/>
    </row>
    <row r="29" spans="1:22" s="419" customFormat="1" ht="9.9499999999999993" customHeight="1" x14ac:dyDescent="0.15">
      <c r="A29" s="417"/>
      <c r="B29" s="227"/>
      <c r="C29" s="197"/>
      <c r="D29" s="227"/>
      <c r="E29" s="313" t="s">
        <v>797</v>
      </c>
      <c r="F29" s="194"/>
      <c r="G29" s="193"/>
      <c r="H29" s="313"/>
      <c r="I29" s="193"/>
      <c r="J29" s="193"/>
      <c r="K29" s="227"/>
      <c r="L29" s="235"/>
      <c r="M29" s="235"/>
      <c r="N29" s="235"/>
      <c r="O29" s="235"/>
      <c r="P29" s="193"/>
      <c r="Q29" s="193"/>
      <c r="R29" s="195" t="s">
        <v>1625</v>
      </c>
      <c r="S29" s="438"/>
      <c r="T29" s="438"/>
      <c r="U29" s="473"/>
      <c r="V29" s="424"/>
    </row>
    <row r="30" spans="1:22" s="419" customFormat="1" ht="9.9499999999999993" customHeight="1" x14ac:dyDescent="0.15">
      <c r="A30" s="417"/>
      <c r="B30" s="227"/>
      <c r="C30" s="197" t="s">
        <v>1676</v>
      </c>
      <c r="D30" s="227"/>
      <c r="E30" s="314" t="s">
        <v>2695</v>
      </c>
      <c r="F30" s="193"/>
      <c r="G30" s="193"/>
      <c r="H30" s="314"/>
      <c r="I30" s="193"/>
      <c r="J30" s="193"/>
      <c r="K30" s="227"/>
      <c r="L30" s="235"/>
      <c r="M30" s="235"/>
      <c r="N30" s="235"/>
      <c r="O30" s="235"/>
      <c r="P30" s="193"/>
      <c r="Q30" s="235"/>
      <c r="R30" s="195" t="s">
        <v>1625</v>
      </c>
      <c r="S30" s="111" t="e">
        <f>VLOOKUP(#REF!,DATA,27,FALSE)</f>
        <v>#REF!</v>
      </c>
      <c r="T30" s="334">
        <f>SUM('12'!U27)</f>
        <v>0</v>
      </c>
      <c r="U30" s="477" t="e">
        <f t="shared" ref="U30:U37" si="1">IF(AND(S30=0,T30=0),"-",IF(OR(AND(S30=0,T30&gt;0),AND(S30&lt;0,T30=0)),1,IF(OR(AND(S30&gt;0,T30=0),AND(S30=0,T30&lt;0)),-1,(T30-S30)/S30)))</f>
        <v>#REF!</v>
      </c>
      <c r="V30" s="424"/>
    </row>
    <row r="31" spans="1:22" s="419" customFormat="1" ht="9.9499999999999993" customHeight="1" x14ac:dyDescent="0.15">
      <c r="A31" s="417"/>
      <c r="B31" s="227"/>
      <c r="C31" s="197" t="s">
        <v>1677</v>
      </c>
      <c r="D31" s="227"/>
      <c r="E31" s="314" t="s">
        <v>1647</v>
      </c>
      <c r="F31" s="193"/>
      <c r="G31" s="193"/>
      <c r="H31" s="314"/>
      <c r="I31" s="193"/>
      <c r="J31" s="193"/>
      <c r="K31" s="227"/>
      <c r="L31" s="235"/>
      <c r="M31" s="235"/>
      <c r="N31" s="235"/>
      <c r="O31" s="235"/>
      <c r="P31" s="193"/>
      <c r="Q31" s="235"/>
      <c r="R31" s="195" t="s">
        <v>1625</v>
      </c>
      <c r="S31" s="111" t="e">
        <f>VLOOKUP(#REF!,DATA,28,FALSE)</f>
        <v>#REF!</v>
      </c>
      <c r="T31" s="334">
        <f>SUM('12'!U28)</f>
        <v>0</v>
      </c>
      <c r="U31" s="477" t="e">
        <f t="shared" si="1"/>
        <v>#REF!</v>
      </c>
      <c r="V31" s="424"/>
    </row>
    <row r="32" spans="1:22" s="419" customFormat="1" ht="9.9499999999999993" customHeight="1" x14ac:dyDescent="0.15">
      <c r="A32" s="417"/>
      <c r="B32" s="227"/>
      <c r="C32" s="197" t="s">
        <v>1678</v>
      </c>
      <c r="D32" s="227"/>
      <c r="E32" s="314" t="s">
        <v>72</v>
      </c>
      <c r="F32" s="193"/>
      <c r="G32" s="193"/>
      <c r="H32" s="314"/>
      <c r="I32" s="193"/>
      <c r="J32" s="193"/>
      <c r="K32" s="227"/>
      <c r="L32" s="235"/>
      <c r="M32" s="235"/>
      <c r="N32" s="235"/>
      <c r="O32" s="235"/>
      <c r="P32" s="193"/>
      <c r="Q32" s="235"/>
      <c r="R32" s="195" t="s">
        <v>1625</v>
      </c>
      <c r="S32" s="111" t="e">
        <f>VLOOKUP(#REF!,DATA,29,FALSE)</f>
        <v>#REF!</v>
      </c>
      <c r="T32" s="334">
        <f>SUM('12'!U29)</f>
        <v>0</v>
      </c>
      <c r="U32" s="477" t="e">
        <f t="shared" si="1"/>
        <v>#REF!</v>
      </c>
      <c r="V32" s="424"/>
    </row>
    <row r="33" spans="1:22" s="419" customFormat="1" ht="9.9499999999999993" customHeight="1" x14ac:dyDescent="0.15">
      <c r="A33" s="417"/>
      <c r="B33" s="227"/>
      <c r="C33" s="197" t="s">
        <v>1770</v>
      </c>
      <c r="D33" s="227"/>
      <c r="E33" s="314" t="s">
        <v>1371</v>
      </c>
      <c r="F33" s="193"/>
      <c r="G33" s="193"/>
      <c r="H33" s="314"/>
      <c r="I33" s="193"/>
      <c r="J33" s="193"/>
      <c r="K33" s="227"/>
      <c r="L33" s="235"/>
      <c r="M33" s="235"/>
      <c r="N33" s="235"/>
      <c r="O33" s="235"/>
      <c r="P33" s="193"/>
      <c r="Q33" s="235"/>
      <c r="R33" s="195" t="s">
        <v>1625</v>
      </c>
      <c r="S33" s="111" t="e">
        <f>VLOOKUP(#REF!,DATA,30,FALSE)</f>
        <v>#REF!</v>
      </c>
      <c r="T33" s="334">
        <f>SUM('12'!U30)</f>
        <v>0</v>
      </c>
      <c r="U33" s="477" t="e">
        <f>IF(AND(S33=0,T33=0),"-",IF(OR(AND(S33=0,T33&gt;0),AND(S33&lt;0,T33=0)),1,IF(OR(AND(S33&gt;0,T33=0),AND(S33=0,T33&lt;0)),-1,(T33-S33)/S33)))</f>
        <v>#REF!</v>
      </c>
      <c r="V33" s="424"/>
    </row>
    <row r="34" spans="1:22" s="419" customFormat="1" ht="9.9499999999999993" customHeight="1" x14ac:dyDescent="0.15">
      <c r="A34" s="417"/>
      <c r="B34" s="227"/>
      <c r="C34" s="197" t="s">
        <v>1959</v>
      </c>
      <c r="D34" s="227"/>
      <c r="E34" s="314" t="s">
        <v>1215</v>
      </c>
      <c r="F34" s="193"/>
      <c r="G34" s="193"/>
      <c r="H34" s="314"/>
      <c r="I34" s="193"/>
      <c r="J34" s="193"/>
      <c r="K34" s="227"/>
      <c r="L34" s="235"/>
      <c r="M34" s="235"/>
      <c r="N34" s="235"/>
      <c r="O34" s="235"/>
      <c r="P34" s="193"/>
      <c r="Q34" s="235"/>
      <c r="R34" s="195" t="s">
        <v>1625</v>
      </c>
      <c r="S34" s="111" t="e">
        <f>VLOOKUP(#REF!,DATA,31,FALSE)</f>
        <v>#REF!</v>
      </c>
      <c r="T34" s="334">
        <f>SUM('12'!U31)</f>
        <v>0</v>
      </c>
      <c r="U34" s="477" t="e">
        <f t="shared" si="1"/>
        <v>#REF!</v>
      </c>
      <c r="V34" s="424"/>
    </row>
    <row r="35" spans="1:22" s="419" customFormat="1" ht="9.9499999999999993" customHeight="1" x14ac:dyDescent="0.15">
      <c r="A35" s="417"/>
      <c r="B35" s="227"/>
      <c r="C35" s="197" t="s">
        <v>2326</v>
      </c>
      <c r="D35" s="227"/>
      <c r="E35" s="314" t="s">
        <v>1221</v>
      </c>
      <c r="F35" s="193"/>
      <c r="G35" s="193"/>
      <c r="H35" s="314"/>
      <c r="I35" s="193"/>
      <c r="J35" s="193"/>
      <c r="K35" s="227"/>
      <c r="L35" s="235"/>
      <c r="M35" s="235"/>
      <c r="N35" s="235"/>
      <c r="O35" s="235"/>
      <c r="P35" s="193"/>
      <c r="Q35" s="235"/>
      <c r="R35" s="195" t="s">
        <v>1625</v>
      </c>
      <c r="S35" s="111" t="e">
        <f>VLOOKUP(#REF!,DATA,32,FALSE)</f>
        <v>#REF!</v>
      </c>
      <c r="T35" s="334">
        <f>SUM('12'!U32)</f>
        <v>0</v>
      </c>
      <c r="U35" s="477" t="e">
        <f t="shared" si="1"/>
        <v>#REF!</v>
      </c>
      <c r="V35" s="424"/>
    </row>
    <row r="36" spans="1:22" s="419" customFormat="1" ht="9.9499999999999993" customHeight="1" x14ac:dyDescent="0.15">
      <c r="A36" s="417"/>
      <c r="B36" s="227"/>
      <c r="C36" s="197" t="s">
        <v>1960</v>
      </c>
      <c r="D36" s="227"/>
      <c r="E36" s="314" t="s">
        <v>1369</v>
      </c>
      <c r="F36" s="193"/>
      <c r="G36" s="193"/>
      <c r="H36" s="314" t="s">
        <v>492</v>
      </c>
      <c r="I36" s="193"/>
      <c r="J36" s="193"/>
      <c r="K36" s="475" t="str">
        <f>IF('12'!K33="","",'12'!K33)</f>
        <v/>
      </c>
      <c r="L36" s="235" t="s">
        <v>247</v>
      </c>
      <c r="M36" s="235"/>
      <c r="N36" s="235"/>
      <c r="O36" s="235"/>
      <c r="P36" s="193"/>
      <c r="Q36" s="235"/>
      <c r="R36" s="195" t="s">
        <v>1625</v>
      </c>
      <c r="S36" s="111" t="e">
        <f>VLOOKUP(#REF!,DATA,33,FALSE)</f>
        <v>#REF!</v>
      </c>
      <c r="T36" s="334">
        <f>SUM('12'!U33)</f>
        <v>0</v>
      </c>
      <c r="U36" s="477" t="e">
        <f t="shared" si="1"/>
        <v>#REF!</v>
      </c>
      <c r="V36" s="424"/>
    </row>
    <row r="37" spans="1:22" s="419" customFormat="1" ht="9.9499999999999993" customHeight="1" x14ac:dyDescent="0.15">
      <c r="A37" s="417"/>
      <c r="B37" s="227"/>
      <c r="C37" s="197" t="s">
        <v>924</v>
      </c>
      <c r="D37" s="227"/>
      <c r="E37" s="193"/>
      <c r="F37" s="193"/>
      <c r="G37" s="193"/>
      <c r="H37" s="193"/>
      <c r="I37" s="193"/>
      <c r="J37" s="193"/>
      <c r="K37" s="227"/>
      <c r="L37" s="235"/>
      <c r="M37" s="235"/>
      <c r="N37" s="235"/>
      <c r="O37" s="235"/>
      <c r="P37" s="196" t="s">
        <v>796</v>
      </c>
      <c r="Q37" s="196" t="s">
        <v>1682</v>
      </c>
      <c r="R37" s="195" t="s">
        <v>1625</v>
      </c>
      <c r="S37" s="334" t="e">
        <f>SUM(S30:S36)</f>
        <v>#REF!</v>
      </c>
      <c r="T37" s="334">
        <f>SUM('12'!U34)</f>
        <v>0</v>
      </c>
      <c r="U37" s="477" t="e">
        <f t="shared" si="1"/>
        <v>#REF!</v>
      </c>
      <c r="V37" s="424"/>
    </row>
    <row r="38" spans="1:22" s="419" customFormat="1" ht="9.9499999999999993" customHeight="1" x14ac:dyDescent="0.15">
      <c r="A38" s="417"/>
      <c r="B38" s="227"/>
      <c r="C38" s="197"/>
      <c r="D38" s="227"/>
      <c r="E38" s="313" t="s">
        <v>798</v>
      </c>
      <c r="F38" s="194"/>
      <c r="G38" s="193"/>
      <c r="H38" s="313"/>
      <c r="I38" s="193"/>
      <c r="J38" s="193"/>
      <c r="K38" s="227"/>
      <c r="L38" s="235"/>
      <c r="M38" s="235"/>
      <c r="N38" s="235"/>
      <c r="O38" s="235"/>
      <c r="P38" s="193"/>
      <c r="Q38" s="193"/>
      <c r="R38" s="195" t="s">
        <v>1625</v>
      </c>
      <c r="S38" s="438"/>
      <c r="T38" s="438"/>
      <c r="U38" s="473"/>
      <c r="V38" s="424"/>
    </row>
    <row r="39" spans="1:22" s="419" customFormat="1" ht="9.9499999999999993" customHeight="1" x14ac:dyDescent="0.15">
      <c r="A39" s="417"/>
      <c r="B39" s="227"/>
      <c r="C39" s="197" t="s">
        <v>1680</v>
      </c>
      <c r="D39" s="227"/>
      <c r="E39" s="314" t="s">
        <v>2234</v>
      </c>
      <c r="F39" s="193"/>
      <c r="G39" s="193"/>
      <c r="H39" s="314"/>
      <c r="I39" s="193"/>
      <c r="J39" s="193"/>
      <c r="K39" s="227"/>
      <c r="L39" s="235"/>
      <c r="M39" s="235"/>
      <c r="N39" s="235"/>
      <c r="O39" s="235"/>
      <c r="P39" s="193"/>
      <c r="Q39" s="235"/>
      <c r="R39" s="195" t="s">
        <v>1625</v>
      </c>
      <c r="S39" s="111" t="e">
        <f>VLOOKUP(#REF!,DATA,34,FALSE)</f>
        <v>#REF!</v>
      </c>
      <c r="T39" s="334">
        <f>SUM('12'!U36)</f>
        <v>134408</v>
      </c>
      <c r="U39" s="477" t="e">
        <f t="shared" ref="U39:U46" si="2">IF(AND(S39=0,T39=0),"-",IF(OR(AND(S39=0,T39&gt;0),AND(S39&lt;0,T39=0)),1,IF(OR(AND(S39&gt;0,T39=0),AND(S39=0,T39&lt;0)),-1,(T39-S39)/S39)))</f>
        <v>#REF!</v>
      </c>
      <c r="V39" s="424"/>
    </row>
    <row r="40" spans="1:22" s="419" customFormat="1" ht="9.9499999999999993" customHeight="1" x14ac:dyDescent="0.15">
      <c r="A40" s="417"/>
      <c r="B40" s="227"/>
      <c r="C40" s="197" t="s">
        <v>1166</v>
      </c>
      <c r="D40" s="227"/>
      <c r="E40" s="314" t="s">
        <v>557</v>
      </c>
      <c r="F40" s="193"/>
      <c r="G40" s="193"/>
      <c r="H40" s="314"/>
      <c r="I40" s="193"/>
      <c r="J40" s="193"/>
      <c r="K40" s="227"/>
      <c r="L40" s="235"/>
      <c r="M40" s="235"/>
      <c r="N40" s="235"/>
      <c r="O40" s="235"/>
      <c r="P40" s="193"/>
      <c r="Q40" s="235"/>
      <c r="R40" s="195" t="s">
        <v>1625</v>
      </c>
      <c r="S40" s="111" t="e">
        <f>VLOOKUP(#REF!,DATA,35,FALSE)</f>
        <v>#REF!</v>
      </c>
      <c r="T40" s="334">
        <f>SUM('12'!U37)</f>
        <v>0</v>
      </c>
      <c r="U40" s="477" t="e">
        <f t="shared" si="2"/>
        <v>#REF!</v>
      </c>
      <c r="V40" s="424"/>
    </row>
    <row r="41" spans="1:22" s="419" customFormat="1" ht="9.9499999999999993" customHeight="1" x14ac:dyDescent="0.15">
      <c r="A41" s="417"/>
      <c r="B41" s="227"/>
      <c r="C41" s="197" t="s">
        <v>1167</v>
      </c>
      <c r="D41" s="227"/>
      <c r="E41" s="314" t="s">
        <v>345</v>
      </c>
      <c r="F41" s="193"/>
      <c r="G41" s="193"/>
      <c r="H41" s="314"/>
      <c r="I41" s="193"/>
      <c r="J41" s="193"/>
      <c r="K41" s="227"/>
      <c r="L41" s="235"/>
      <c r="M41" s="235"/>
      <c r="N41" s="235"/>
      <c r="O41" s="235"/>
      <c r="P41" s="193"/>
      <c r="Q41" s="235"/>
      <c r="R41" s="195" t="s">
        <v>1625</v>
      </c>
      <c r="S41" s="111" t="e">
        <f>VLOOKUP(#REF!,DATA,36,FALSE)</f>
        <v>#REF!</v>
      </c>
      <c r="T41" s="334">
        <f>SUM('12'!U38)</f>
        <v>108822</v>
      </c>
      <c r="U41" s="477" t="e">
        <f t="shared" si="2"/>
        <v>#REF!</v>
      </c>
      <c r="V41" s="424"/>
    </row>
    <row r="42" spans="1:22" s="419" customFormat="1" ht="9.9499999999999993" customHeight="1" x14ac:dyDescent="0.15">
      <c r="A42" s="417"/>
      <c r="B42" s="227"/>
      <c r="C42" s="197" t="s">
        <v>1168</v>
      </c>
      <c r="D42" s="227"/>
      <c r="E42" s="314" t="s">
        <v>274</v>
      </c>
      <c r="F42" s="193"/>
      <c r="G42" s="193"/>
      <c r="H42" s="314"/>
      <c r="I42" s="193"/>
      <c r="J42" s="193"/>
      <c r="K42" s="227"/>
      <c r="L42" s="235"/>
      <c r="M42" s="235"/>
      <c r="N42" s="235"/>
      <c r="O42" s="235"/>
      <c r="P42" s="193"/>
      <c r="Q42" s="235"/>
      <c r="R42" s="195" t="s">
        <v>1625</v>
      </c>
      <c r="S42" s="111" t="e">
        <f>VLOOKUP(#REF!,DATA,37,FALSE)</f>
        <v>#REF!</v>
      </c>
      <c r="T42" s="334">
        <f>SUM('12'!U39)</f>
        <v>0</v>
      </c>
      <c r="U42" s="477" t="e">
        <f t="shared" si="2"/>
        <v>#REF!</v>
      </c>
      <c r="V42" s="424"/>
    </row>
    <row r="43" spans="1:22" s="419" customFormat="1" ht="9.9499999999999993" customHeight="1" x14ac:dyDescent="0.15">
      <c r="A43" s="417"/>
      <c r="B43" s="227"/>
      <c r="C43" s="197" t="s">
        <v>1169</v>
      </c>
      <c r="D43" s="227"/>
      <c r="E43" s="314" t="s">
        <v>83</v>
      </c>
      <c r="F43" s="193"/>
      <c r="G43" s="193"/>
      <c r="H43" s="314"/>
      <c r="I43" s="193"/>
      <c r="J43" s="193"/>
      <c r="K43" s="227"/>
      <c r="L43" s="235"/>
      <c r="M43" s="235"/>
      <c r="N43" s="235"/>
      <c r="O43" s="235"/>
      <c r="P43" s="193"/>
      <c r="Q43" s="235"/>
      <c r="R43" s="195" t="s">
        <v>1625</v>
      </c>
      <c r="S43" s="111" t="e">
        <f>VLOOKUP(#REF!,DATA,38,FALSE)</f>
        <v>#REF!</v>
      </c>
      <c r="T43" s="334">
        <f>SUM('12'!U40)</f>
        <v>78041</v>
      </c>
      <c r="U43" s="477" t="e">
        <f t="shared" si="2"/>
        <v>#REF!</v>
      </c>
      <c r="V43" s="424"/>
    </row>
    <row r="44" spans="1:22" s="419" customFormat="1" ht="9.9499999999999993" customHeight="1" x14ac:dyDescent="0.15">
      <c r="A44" s="417"/>
      <c r="B44" s="227"/>
      <c r="C44" s="197" t="s">
        <v>1961</v>
      </c>
      <c r="D44" s="227"/>
      <c r="E44" s="314" t="s">
        <v>1495</v>
      </c>
      <c r="F44" s="193"/>
      <c r="G44" s="193"/>
      <c r="H44" s="314"/>
      <c r="I44" s="193"/>
      <c r="J44" s="193"/>
      <c r="K44" s="227"/>
      <c r="L44" s="235"/>
      <c r="M44" s="235"/>
      <c r="N44" s="235"/>
      <c r="O44" s="235"/>
      <c r="P44" s="193"/>
      <c r="Q44" s="235"/>
      <c r="R44" s="195" t="s">
        <v>1625</v>
      </c>
      <c r="S44" s="111" t="e">
        <f>VLOOKUP(#REF!,DATA,39,FALSE)</f>
        <v>#REF!</v>
      </c>
      <c r="T44" s="334">
        <f>SUM('12'!U41)</f>
        <v>0</v>
      </c>
      <c r="U44" s="477" t="e">
        <f t="shared" si="2"/>
        <v>#REF!</v>
      </c>
      <c r="V44" s="424"/>
    </row>
    <row r="45" spans="1:22" s="419" customFormat="1" ht="9.9499999999999993" customHeight="1" x14ac:dyDescent="0.15">
      <c r="A45" s="417"/>
      <c r="B45" s="227"/>
      <c r="C45" s="197" t="s">
        <v>1303</v>
      </c>
      <c r="D45" s="227"/>
      <c r="E45" s="314" t="s">
        <v>1369</v>
      </c>
      <c r="F45" s="193"/>
      <c r="G45" s="193"/>
      <c r="H45" s="314" t="s">
        <v>492</v>
      </c>
      <c r="I45" s="193"/>
      <c r="J45" s="193"/>
      <c r="K45" s="475" t="str">
        <f>IF('12'!K42="","",'12'!K42)</f>
        <v/>
      </c>
      <c r="L45" s="235" t="s">
        <v>247</v>
      </c>
      <c r="M45" s="235"/>
      <c r="N45" s="235"/>
      <c r="O45" s="235"/>
      <c r="P45" s="193"/>
      <c r="Q45" s="235"/>
      <c r="R45" s="195" t="s">
        <v>1625</v>
      </c>
      <c r="S45" s="111" t="e">
        <f>VLOOKUP(#REF!,DATA,40,FALSE)</f>
        <v>#REF!</v>
      </c>
      <c r="T45" s="334">
        <f>SUM('12'!U42)</f>
        <v>0</v>
      </c>
      <c r="U45" s="477" t="e">
        <f t="shared" si="2"/>
        <v>#REF!</v>
      </c>
      <c r="V45" s="424"/>
    </row>
    <row r="46" spans="1:22" s="419" customFormat="1" ht="9.9499999999999993" customHeight="1" x14ac:dyDescent="0.15">
      <c r="A46" s="417"/>
      <c r="B46" s="227"/>
      <c r="C46" s="197" t="s">
        <v>925</v>
      </c>
      <c r="D46" s="227"/>
      <c r="E46" s="193"/>
      <c r="F46" s="193"/>
      <c r="G46" s="193"/>
      <c r="H46" s="193"/>
      <c r="I46" s="193"/>
      <c r="J46" s="193"/>
      <c r="K46" s="227"/>
      <c r="L46" s="235"/>
      <c r="M46" s="235"/>
      <c r="N46" s="235"/>
      <c r="O46" s="235"/>
      <c r="P46" s="196" t="s">
        <v>796</v>
      </c>
      <c r="Q46" s="196" t="s">
        <v>1682</v>
      </c>
      <c r="R46" s="195" t="s">
        <v>1625</v>
      </c>
      <c r="S46" s="334" t="e">
        <f>SUM(S39:S45)</f>
        <v>#REF!</v>
      </c>
      <c r="T46" s="334">
        <f>SUM('12'!U43)</f>
        <v>321271</v>
      </c>
      <c r="U46" s="477" t="e">
        <f t="shared" si="2"/>
        <v>#REF!</v>
      </c>
      <c r="V46" s="424"/>
    </row>
    <row r="47" spans="1:22" s="419" customFormat="1" ht="9.9499999999999993" customHeight="1" x14ac:dyDescent="0.15">
      <c r="A47" s="417"/>
      <c r="B47" s="227"/>
      <c r="C47" s="197"/>
      <c r="D47" s="227"/>
      <c r="E47" s="313" t="s">
        <v>799</v>
      </c>
      <c r="F47" s="194"/>
      <c r="G47" s="193"/>
      <c r="H47" s="313"/>
      <c r="I47" s="193"/>
      <c r="J47" s="193"/>
      <c r="K47" s="227"/>
      <c r="L47" s="235"/>
      <c r="M47" s="235"/>
      <c r="N47" s="235"/>
      <c r="O47" s="235"/>
      <c r="P47" s="193"/>
      <c r="Q47" s="193"/>
      <c r="R47" s="195" t="s">
        <v>1625</v>
      </c>
      <c r="S47" s="438"/>
      <c r="T47" s="438"/>
      <c r="U47" s="473"/>
      <c r="V47" s="424"/>
    </row>
    <row r="48" spans="1:22" s="419" customFormat="1" ht="9.9499999999999993" customHeight="1" x14ac:dyDescent="0.15">
      <c r="A48" s="417"/>
      <c r="B48" s="227"/>
      <c r="C48" s="197" t="s">
        <v>1430</v>
      </c>
      <c r="D48" s="227"/>
      <c r="E48" s="314" t="s">
        <v>2764</v>
      </c>
      <c r="F48" s="193"/>
      <c r="G48" s="193"/>
      <c r="H48" s="314"/>
      <c r="I48" s="193"/>
      <c r="J48" s="193"/>
      <c r="K48" s="227"/>
      <c r="L48" s="235"/>
      <c r="M48" s="235"/>
      <c r="N48" s="235"/>
      <c r="O48" s="235"/>
      <c r="P48" s="193"/>
      <c r="Q48" s="235"/>
      <c r="R48" s="195" t="s">
        <v>1625</v>
      </c>
      <c r="S48" s="111" t="e">
        <f>VLOOKUP(#REF!,DATA,41,FALSE)</f>
        <v>#REF!</v>
      </c>
      <c r="T48" s="334">
        <f>SUM('12'!U45)</f>
        <v>0</v>
      </c>
      <c r="U48" s="477" t="e">
        <f t="shared" ref="U48:U54" si="3">IF(AND(S48=0,T48=0),"-",IF(OR(AND(S48=0,T48&gt;0),AND(S48&lt;0,T48=0)),1,IF(OR(AND(S48&gt;0,T48=0),AND(S48=0,T48&lt;0)),-1,(T48-S48)/S48)))</f>
        <v>#REF!</v>
      </c>
      <c r="V48" s="424"/>
    </row>
    <row r="49" spans="1:22" s="419" customFormat="1" ht="9.9499999999999993" customHeight="1" x14ac:dyDescent="0.15">
      <c r="A49" s="417"/>
      <c r="B49" s="227"/>
      <c r="C49" s="197" t="s">
        <v>1431</v>
      </c>
      <c r="D49" s="227"/>
      <c r="E49" s="314" t="s">
        <v>1659</v>
      </c>
      <c r="F49" s="193"/>
      <c r="G49" s="193"/>
      <c r="H49" s="314"/>
      <c r="I49" s="193"/>
      <c r="J49" s="193"/>
      <c r="K49" s="227"/>
      <c r="L49" s="235"/>
      <c r="M49" s="235"/>
      <c r="N49" s="235"/>
      <c r="O49" s="235"/>
      <c r="P49" s="193"/>
      <c r="Q49" s="235"/>
      <c r="R49" s="195" t="s">
        <v>1625</v>
      </c>
      <c r="S49" s="111" t="e">
        <f>VLOOKUP(#REF!,DATA,42,FALSE)</f>
        <v>#REF!</v>
      </c>
      <c r="T49" s="334">
        <f>SUM('12'!U46)</f>
        <v>0</v>
      </c>
      <c r="U49" s="477" t="e">
        <f t="shared" si="3"/>
        <v>#REF!</v>
      </c>
      <c r="V49" s="424"/>
    </row>
    <row r="50" spans="1:22" s="419" customFormat="1" ht="9.9499999999999993" customHeight="1" x14ac:dyDescent="0.15">
      <c r="A50" s="417"/>
      <c r="B50" s="227"/>
      <c r="C50" s="197" t="s">
        <v>1963</v>
      </c>
      <c r="D50" s="227"/>
      <c r="E50" s="314" t="s">
        <v>634</v>
      </c>
      <c r="F50" s="193"/>
      <c r="G50" s="193"/>
      <c r="H50" s="314"/>
      <c r="I50" s="193"/>
      <c r="J50" s="193"/>
      <c r="K50" s="227"/>
      <c r="L50" s="235"/>
      <c r="M50" s="235"/>
      <c r="N50" s="235"/>
      <c r="O50" s="235"/>
      <c r="P50" s="193"/>
      <c r="Q50" s="235"/>
      <c r="R50" s="195" t="s">
        <v>1625</v>
      </c>
      <c r="S50" s="111" t="e">
        <f>VLOOKUP(#REF!,DATA,43,FALSE)</f>
        <v>#REF!</v>
      </c>
      <c r="T50" s="334">
        <f>SUM('12'!U47)</f>
        <v>0</v>
      </c>
      <c r="U50" s="477" t="e">
        <f t="shared" si="3"/>
        <v>#REF!</v>
      </c>
      <c r="V50" s="424"/>
    </row>
    <row r="51" spans="1:22" s="419" customFormat="1" ht="9.9499999999999993" customHeight="1" x14ac:dyDescent="0.15">
      <c r="A51" s="417"/>
      <c r="B51" s="227"/>
      <c r="C51" s="197" t="s">
        <v>756</v>
      </c>
      <c r="D51" s="227"/>
      <c r="E51" s="314" t="s">
        <v>1501</v>
      </c>
      <c r="F51" s="193"/>
      <c r="G51" s="193"/>
      <c r="H51" s="314"/>
      <c r="I51" s="193"/>
      <c r="J51" s="193"/>
      <c r="K51" s="227"/>
      <c r="L51" s="235"/>
      <c r="M51" s="235"/>
      <c r="N51" s="235"/>
      <c r="O51" s="235"/>
      <c r="P51" s="193"/>
      <c r="Q51" s="235"/>
      <c r="R51" s="195" t="s">
        <v>1625</v>
      </c>
      <c r="S51" s="111" t="e">
        <f>VLOOKUP(#REF!,DATA,44,FALSE)</f>
        <v>#REF!</v>
      </c>
      <c r="T51" s="334">
        <f>SUM('12'!U48)</f>
        <v>0</v>
      </c>
      <c r="U51" s="477" t="e">
        <f>IF(AND(S51=0,T51=0),"-",IF(OR(AND(S51=0,T51&gt;0),AND(S51&lt;0,T51=0)),1,IF(OR(AND(S51&gt;0,T51=0),AND(S51=0,T51&lt;0)),-1,(T51-S51)/S51)))</f>
        <v>#REF!</v>
      </c>
      <c r="V51" s="424"/>
    </row>
    <row r="52" spans="1:22" s="419" customFormat="1" ht="9.9499999999999993" customHeight="1" x14ac:dyDescent="0.15">
      <c r="A52" s="417"/>
      <c r="B52" s="227"/>
      <c r="C52" s="197" t="s">
        <v>1964</v>
      </c>
      <c r="D52" s="227"/>
      <c r="E52" s="314" t="s">
        <v>1551</v>
      </c>
      <c r="F52" s="193"/>
      <c r="G52" s="193"/>
      <c r="H52" s="314"/>
      <c r="I52" s="193"/>
      <c r="J52" s="193"/>
      <c r="K52" s="227"/>
      <c r="L52" s="235"/>
      <c r="M52" s="235"/>
      <c r="N52" s="235"/>
      <c r="O52" s="235"/>
      <c r="P52" s="193"/>
      <c r="Q52" s="235"/>
      <c r="R52" s="195" t="s">
        <v>1625</v>
      </c>
      <c r="S52" s="111" t="e">
        <f>VLOOKUP(#REF!,DATA,45,FALSE)</f>
        <v>#REF!</v>
      </c>
      <c r="T52" s="334">
        <f>SUM('12'!U49)</f>
        <v>0</v>
      </c>
      <c r="U52" s="477" t="e">
        <f t="shared" si="3"/>
        <v>#REF!</v>
      </c>
      <c r="V52" s="424"/>
    </row>
    <row r="53" spans="1:22" s="419" customFormat="1" ht="9.9499999999999993" customHeight="1" x14ac:dyDescent="0.15">
      <c r="A53" s="417"/>
      <c r="B53" s="227"/>
      <c r="C53" s="197" t="s">
        <v>1965</v>
      </c>
      <c r="D53" s="227"/>
      <c r="E53" s="314" t="s">
        <v>1369</v>
      </c>
      <c r="F53" s="193"/>
      <c r="G53" s="193"/>
      <c r="H53" s="314" t="s">
        <v>492</v>
      </c>
      <c r="I53" s="193"/>
      <c r="J53" s="193"/>
      <c r="K53" s="475" t="str">
        <f>IF('12'!K50="","",'12'!K50)</f>
        <v/>
      </c>
      <c r="L53" s="235" t="s">
        <v>247</v>
      </c>
      <c r="M53" s="235"/>
      <c r="N53" s="235"/>
      <c r="O53" s="235"/>
      <c r="P53" s="193"/>
      <c r="Q53" s="235"/>
      <c r="R53" s="195" t="s">
        <v>1625</v>
      </c>
      <c r="S53" s="111" t="e">
        <f>VLOOKUP(#REF!,DATA,46,FALSE)</f>
        <v>#REF!</v>
      </c>
      <c r="T53" s="334">
        <f>SUM('12'!U50)</f>
        <v>0</v>
      </c>
      <c r="U53" s="477" t="e">
        <f t="shared" si="3"/>
        <v>#REF!</v>
      </c>
      <c r="V53" s="424"/>
    </row>
    <row r="54" spans="1:22" s="419" customFormat="1" ht="9.9499999999999993" customHeight="1" x14ac:dyDescent="0.15">
      <c r="A54" s="417"/>
      <c r="B54" s="227"/>
      <c r="C54" s="197" t="s">
        <v>926</v>
      </c>
      <c r="D54" s="227"/>
      <c r="E54" s="193"/>
      <c r="F54" s="193"/>
      <c r="G54" s="193"/>
      <c r="H54" s="193"/>
      <c r="I54" s="193"/>
      <c r="J54" s="193"/>
      <c r="K54" s="227"/>
      <c r="L54" s="235"/>
      <c r="M54" s="235"/>
      <c r="N54" s="235"/>
      <c r="O54" s="235"/>
      <c r="P54" s="196" t="s">
        <v>796</v>
      </c>
      <c r="Q54" s="196" t="s">
        <v>1682</v>
      </c>
      <c r="R54" s="195" t="s">
        <v>1625</v>
      </c>
      <c r="S54" s="334" t="e">
        <f>SUM(S48:S53)</f>
        <v>#REF!</v>
      </c>
      <c r="T54" s="334">
        <f>SUM('12'!U51)</f>
        <v>0</v>
      </c>
      <c r="U54" s="477" t="e">
        <f t="shared" si="3"/>
        <v>#REF!</v>
      </c>
      <c r="V54" s="424"/>
    </row>
    <row r="55" spans="1:22" s="419" customFormat="1" ht="9.9499999999999993" customHeight="1" x14ac:dyDescent="0.15">
      <c r="A55" s="417"/>
      <c r="B55" s="227"/>
      <c r="C55" s="197"/>
      <c r="D55" s="227"/>
      <c r="E55" s="313" t="s">
        <v>1080</v>
      </c>
      <c r="F55" s="194"/>
      <c r="G55" s="193"/>
      <c r="H55" s="313"/>
      <c r="I55" s="193"/>
      <c r="J55" s="193"/>
      <c r="K55" s="227"/>
      <c r="L55" s="235"/>
      <c r="M55" s="235"/>
      <c r="N55" s="235"/>
      <c r="O55" s="235"/>
      <c r="P55" s="193"/>
      <c r="Q55" s="193"/>
      <c r="R55" s="195" t="s">
        <v>1625</v>
      </c>
      <c r="S55" s="438"/>
      <c r="T55" s="438"/>
      <c r="U55" s="473"/>
      <c r="V55" s="424"/>
    </row>
    <row r="56" spans="1:22" s="419" customFormat="1" ht="9.9499999999999993" customHeight="1" x14ac:dyDescent="0.15">
      <c r="A56" s="417"/>
      <c r="B56" s="227"/>
      <c r="C56" s="197" t="s">
        <v>1969</v>
      </c>
      <c r="D56" s="227"/>
      <c r="E56" s="314" t="s">
        <v>1309</v>
      </c>
      <c r="F56" s="193"/>
      <c r="G56" s="193"/>
      <c r="H56" s="314"/>
      <c r="I56" s="193"/>
      <c r="J56" s="193"/>
      <c r="K56" s="227"/>
      <c r="L56" s="235"/>
      <c r="M56" s="235"/>
      <c r="N56" s="235"/>
      <c r="O56" s="235"/>
      <c r="P56" s="193"/>
      <c r="Q56" s="235"/>
      <c r="R56" s="195" t="s">
        <v>1625</v>
      </c>
      <c r="S56" s="111" t="e">
        <f>VLOOKUP(#REF!,DATA,47,FALSE)</f>
        <v>#REF!</v>
      </c>
      <c r="T56" s="334">
        <f>SUM('12'!U53)</f>
        <v>0</v>
      </c>
      <c r="U56" s="477" t="e">
        <f>IF(AND(S56=0,T56=0),"-",IF(OR(AND(S56=0,T56&gt;0),AND(S56&lt;0,T56=0)),1,IF(OR(AND(S56&gt;0,T56=0),AND(S56=0,T56&lt;0)),-1,(T56-S56)/S56)))</f>
        <v>#REF!</v>
      </c>
      <c r="V56" s="424"/>
    </row>
    <row r="57" spans="1:22" s="419" customFormat="1" ht="9.9499999999999993" customHeight="1" x14ac:dyDescent="0.15">
      <c r="A57" s="417"/>
      <c r="B57" s="227"/>
      <c r="C57" s="197" t="s">
        <v>1970</v>
      </c>
      <c r="D57" s="227"/>
      <c r="E57" s="314" t="s">
        <v>1363</v>
      </c>
      <c r="F57" s="193"/>
      <c r="G57" s="193"/>
      <c r="H57" s="314"/>
      <c r="I57" s="193"/>
      <c r="J57" s="193"/>
      <c r="K57" s="227"/>
      <c r="L57" s="235"/>
      <c r="M57" s="235"/>
      <c r="N57" s="235"/>
      <c r="O57" s="235"/>
      <c r="P57" s="193"/>
      <c r="Q57" s="235"/>
      <c r="R57" s="195" t="s">
        <v>1625</v>
      </c>
      <c r="S57" s="111" t="e">
        <f>VLOOKUP(#REF!,DATA,48,FALSE)</f>
        <v>#REF!</v>
      </c>
      <c r="T57" s="334">
        <f>SUM('12'!U54)</f>
        <v>0</v>
      </c>
      <c r="U57" s="477" t="e">
        <f>IF(AND(S57=0,T57=0),"-",IF(OR(AND(S57=0,T57&gt;0),AND(S57&lt;0,T57=0)),1,IF(OR(AND(S57&gt;0,T57=0),AND(S57=0,T57&lt;0)),-1,(T57-S57)/S57)))</f>
        <v>#REF!</v>
      </c>
      <c r="V57" s="424"/>
    </row>
    <row r="58" spans="1:22" s="419" customFormat="1" ht="9.9499999999999993" customHeight="1" x14ac:dyDescent="0.15">
      <c r="A58" s="417"/>
      <c r="B58" s="227"/>
      <c r="C58" s="197" t="s">
        <v>1156</v>
      </c>
      <c r="D58" s="227"/>
      <c r="E58" s="314" t="s">
        <v>2324</v>
      </c>
      <c r="F58" s="193"/>
      <c r="G58" s="193"/>
      <c r="H58" s="314"/>
      <c r="I58" s="193"/>
      <c r="J58" s="193"/>
      <c r="K58" s="227"/>
      <c r="L58" s="235"/>
      <c r="M58" s="235"/>
      <c r="N58" s="235"/>
      <c r="O58" s="235"/>
      <c r="P58" s="193"/>
      <c r="Q58" s="235"/>
      <c r="R58" s="195" t="s">
        <v>1625</v>
      </c>
      <c r="S58" s="111" t="e">
        <f>VLOOKUP(#REF!,DATA,49,FALSE)</f>
        <v>#REF!</v>
      </c>
      <c r="T58" s="334">
        <f>SUM('12'!U55)</f>
        <v>0</v>
      </c>
      <c r="U58" s="477" t="e">
        <f>IF(AND(S58=0,T58=0),"-",IF(OR(AND(S58=0,T58&gt;0),AND(S58&lt;0,T58=0)),1,IF(OR(AND(S58&gt;0,T58=0),AND(S58=0,T58&lt;0)),-1,(T58-S58)/S58)))</f>
        <v>#REF!</v>
      </c>
      <c r="V58" s="424"/>
    </row>
    <row r="59" spans="1:22" s="419" customFormat="1" ht="9.9499999999999993" customHeight="1" x14ac:dyDescent="0.15">
      <c r="A59" s="417"/>
      <c r="B59" s="227"/>
      <c r="C59" s="197" t="s">
        <v>1966</v>
      </c>
      <c r="D59" s="227"/>
      <c r="E59" s="314" t="s">
        <v>1369</v>
      </c>
      <c r="F59" s="193"/>
      <c r="G59" s="193"/>
      <c r="H59" s="314" t="s">
        <v>492</v>
      </c>
      <c r="I59" s="193"/>
      <c r="J59" s="193"/>
      <c r="K59" s="475" t="str">
        <f>IF('12'!K56="","",'12'!K56)</f>
        <v/>
      </c>
      <c r="L59" s="235" t="s">
        <v>247</v>
      </c>
      <c r="M59" s="235"/>
      <c r="N59" s="235"/>
      <c r="O59" s="235"/>
      <c r="P59" s="193"/>
      <c r="Q59" s="235"/>
      <c r="R59" s="195" t="s">
        <v>1625</v>
      </c>
      <c r="S59" s="111" t="e">
        <f>VLOOKUP(#REF!,DATA,50,FALSE)</f>
        <v>#REF!</v>
      </c>
      <c r="T59" s="334">
        <f>SUM('12'!U56)</f>
        <v>0</v>
      </c>
      <c r="U59" s="477" t="e">
        <f>IF(AND(S59=0,T59=0),"-",IF(OR(AND(S59=0,T59&gt;0),AND(S59&lt;0,T59=0)),1,IF(OR(AND(S59&gt;0,T59=0),AND(S59=0,T59&lt;0)),-1,(T59-S59)/S59)))</f>
        <v>#REF!</v>
      </c>
      <c r="V59" s="424"/>
    </row>
    <row r="60" spans="1:22" s="419" customFormat="1" ht="9.9499999999999993" customHeight="1" x14ac:dyDescent="0.15">
      <c r="A60" s="417"/>
      <c r="B60" s="227"/>
      <c r="C60" s="197" t="s">
        <v>927</v>
      </c>
      <c r="D60" s="227"/>
      <c r="E60" s="193"/>
      <c r="F60" s="193"/>
      <c r="G60" s="193"/>
      <c r="H60" s="193"/>
      <c r="I60" s="193"/>
      <c r="J60" s="193"/>
      <c r="K60" s="227"/>
      <c r="L60" s="235"/>
      <c r="M60" s="235"/>
      <c r="N60" s="235"/>
      <c r="O60" s="235"/>
      <c r="P60" s="196" t="s">
        <v>796</v>
      </c>
      <c r="Q60" s="196" t="s">
        <v>1682</v>
      </c>
      <c r="R60" s="195" t="s">
        <v>1625</v>
      </c>
      <c r="S60" s="334" t="e">
        <f>SUM(S56:S59)</f>
        <v>#REF!</v>
      </c>
      <c r="T60" s="334">
        <f>SUM('12'!U57)</f>
        <v>0</v>
      </c>
      <c r="U60" s="477" t="e">
        <f>IF(AND(S60=0,T60=0),"-",IF(OR(AND(S60=0,T60&gt;0),AND(S60&lt;0,T60=0)),1,IF(OR(AND(S60&gt;0,T60=0),AND(S60=0,T60&lt;0)),-1,(T60-S60)/S60)))</f>
        <v>#REF!</v>
      </c>
      <c r="V60" s="424"/>
    </row>
    <row r="61" spans="1:22" s="419" customFormat="1" ht="5.0999999999999996" customHeight="1" x14ac:dyDescent="0.15">
      <c r="A61" s="417"/>
      <c r="B61" s="227"/>
      <c r="C61" s="197"/>
      <c r="D61" s="227"/>
      <c r="E61" s="193"/>
      <c r="F61" s="193"/>
      <c r="G61" s="193"/>
      <c r="H61" s="193"/>
      <c r="I61" s="193"/>
      <c r="J61" s="193"/>
      <c r="K61" s="227"/>
      <c r="L61" s="235"/>
      <c r="M61" s="235"/>
      <c r="N61" s="235"/>
      <c r="O61" s="235"/>
      <c r="P61" s="193"/>
      <c r="Q61" s="193"/>
      <c r="R61" s="195" t="s">
        <v>1625</v>
      </c>
      <c r="S61" s="410"/>
      <c r="T61" s="410"/>
      <c r="U61" s="471"/>
      <c r="V61" s="424"/>
    </row>
    <row r="62" spans="1:22" s="419" customFormat="1" ht="9.9499999999999993" customHeight="1" x14ac:dyDescent="0.15">
      <c r="A62" s="417"/>
      <c r="B62" s="227"/>
      <c r="C62" s="197" t="s">
        <v>928</v>
      </c>
      <c r="D62" s="227"/>
      <c r="E62" s="313" t="s">
        <v>1105</v>
      </c>
      <c r="F62" s="194"/>
      <c r="G62" s="193"/>
      <c r="H62" s="313"/>
      <c r="I62" s="193"/>
      <c r="J62" s="193"/>
      <c r="K62" s="227"/>
      <c r="L62" s="235"/>
      <c r="M62" s="235"/>
      <c r="N62" s="235"/>
      <c r="O62" s="235"/>
      <c r="P62" s="193"/>
      <c r="Q62" s="239"/>
      <c r="R62" s="195" t="s">
        <v>1625</v>
      </c>
      <c r="S62" s="111" t="e">
        <f>VLOOKUP(#REF!,DATA,51,FALSE)</f>
        <v>#REF!</v>
      </c>
      <c r="T62" s="334">
        <f>SUM('12'!U59)</f>
        <v>0</v>
      </c>
      <c r="U62" s="477" t="e">
        <f>IF(AND(S62=0,T62=0),"-",IF(OR(AND(S62=0,T62&gt;0),AND(S62&lt;0,T62=0)),1,IF(OR(AND(S62&gt;0,T62=0),AND(S62=0,T62&lt;0)),-1,(T62-S62)/S62)))</f>
        <v>#REF!</v>
      </c>
      <c r="V62" s="424"/>
    </row>
    <row r="63" spans="1:22" s="419" customFormat="1" ht="5.0999999999999996" customHeight="1" x14ac:dyDescent="0.15">
      <c r="A63" s="417"/>
      <c r="B63" s="227"/>
      <c r="C63" s="197"/>
      <c r="D63" s="227"/>
      <c r="E63" s="193"/>
      <c r="F63" s="193"/>
      <c r="G63" s="193"/>
      <c r="H63" s="193"/>
      <c r="I63" s="193"/>
      <c r="J63" s="193"/>
      <c r="K63" s="227"/>
      <c r="L63" s="235"/>
      <c r="M63" s="235"/>
      <c r="N63" s="235"/>
      <c r="O63" s="235"/>
      <c r="P63" s="193"/>
      <c r="Q63" s="193"/>
      <c r="R63" s="195" t="s">
        <v>1625</v>
      </c>
      <c r="S63" s="394"/>
      <c r="T63" s="394"/>
      <c r="U63" s="474"/>
      <c r="V63" s="424"/>
    </row>
    <row r="64" spans="1:22" s="419" customFormat="1" ht="9.9499999999999993" customHeight="1" x14ac:dyDescent="0.15">
      <c r="A64" s="417"/>
      <c r="B64" s="227"/>
      <c r="C64" s="197"/>
      <c r="D64" s="227"/>
      <c r="E64" s="313" t="s">
        <v>1844</v>
      </c>
      <c r="F64" s="194"/>
      <c r="G64" s="193"/>
      <c r="H64" s="313"/>
      <c r="I64" s="193"/>
      <c r="J64" s="193"/>
      <c r="K64" s="227"/>
      <c r="L64" s="235"/>
      <c r="M64" s="235"/>
      <c r="N64" s="235"/>
      <c r="O64" s="235"/>
      <c r="P64" s="193"/>
      <c r="Q64" s="193"/>
      <c r="R64" s="195" t="s">
        <v>1625</v>
      </c>
      <c r="S64" s="394"/>
      <c r="T64" s="394"/>
      <c r="U64" s="474"/>
      <c r="V64" s="424"/>
    </row>
    <row r="65" spans="1:22" s="419" customFormat="1" ht="9.9499999999999993" customHeight="1" x14ac:dyDescent="0.15">
      <c r="A65" s="417"/>
      <c r="B65" s="227"/>
      <c r="C65" s="197" t="s">
        <v>1980</v>
      </c>
      <c r="D65" s="227"/>
      <c r="E65" s="314" t="s">
        <v>2683</v>
      </c>
      <c r="F65" s="193"/>
      <c r="G65" s="193"/>
      <c r="H65" s="314"/>
      <c r="I65" s="193"/>
      <c r="J65" s="193"/>
      <c r="K65" s="227"/>
      <c r="L65" s="235"/>
      <c r="M65" s="235"/>
      <c r="N65" s="235"/>
      <c r="O65" s="235"/>
      <c r="P65" s="193"/>
      <c r="Q65" s="235"/>
      <c r="R65" s="195" t="s">
        <v>1625</v>
      </c>
      <c r="S65" s="111" t="e">
        <f>VLOOKUP(#REF!,DATA,52,FALSE)</f>
        <v>#REF!</v>
      </c>
      <c r="T65" s="334">
        <f>SUM('12'!U62)</f>
        <v>0</v>
      </c>
      <c r="U65" s="477" t="e">
        <f t="shared" ref="U65:U72" si="4">IF(AND(S65=0,T65=0),"-",IF(OR(AND(S65=0,T65&gt;0),AND(S65&lt;0,T65=0)),1,IF(OR(AND(S65&gt;0,T65=0),AND(S65=0,T65&lt;0)),-1,(T65-S65)/S65)))</f>
        <v>#REF!</v>
      </c>
      <c r="V65" s="424"/>
    </row>
    <row r="66" spans="1:22" s="419" customFormat="1" ht="9.9499999999999993" customHeight="1" x14ac:dyDescent="0.15">
      <c r="A66" s="417"/>
      <c r="B66" s="227"/>
      <c r="C66" s="197" t="s">
        <v>1981</v>
      </c>
      <c r="D66" s="227"/>
      <c r="E66" s="314" t="s">
        <v>2793</v>
      </c>
      <c r="F66" s="193"/>
      <c r="G66" s="193"/>
      <c r="H66" s="314"/>
      <c r="I66" s="193"/>
      <c r="J66" s="193"/>
      <c r="K66" s="227"/>
      <c r="L66" s="235"/>
      <c r="M66" s="235"/>
      <c r="N66" s="235"/>
      <c r="O66" s="235"/>
      <c r="P66" s="193"/>
      <c r="Q66" s="235"/>
      <c r="R66" s="195" t="s">
        <v>1625</v>
      </c>
      <c r="S66" s="111" t="e">
        <f>VLOOKUP(#REF!,DATA,53,FALSE)</f>
        <v>#REF!</v>
      </c>
      <c r="T66" s="334">
        <f>SUM('12'!U63)</f>
        <v>26271</v>
      </c>
      <c r="U66" s="477" t="e">
        <f t="shared" si="4"/>
        <v>#REF!</v>
      </c>
      <c r="V66" s="424"/>
    </row>
    <row r="67" spans="1:22" s="899" customFormat="1" ht="9.9499999999999993" customHeight="1" x14ac:dyDescent="0.15">
      <c r="A67" s="895"/>
      <c r="B67" s="877"/>
      <c r="C67" s="992" t="s">
        <v>1727</v>
      </c>
      <c r="D67" s="993"/>
      <c r="E67" s="996" t="s">
        <v>2716</v>
      </c>
      <c r="F67" s="995"/>
      <c r="G67" s="995"/>
      <c r="H67" s="996"/>
      <c r="I67" s="995"/>
      <c r="J67" s="995"/>
      <c r="K67" s="993"/>
      <c r="L67" s="998"/>
      <c r="M67" s="879"/>
      <c r="N67" s="879"/>
      <c r="O67" s="879"/>
      <c r="P67" s="878"/>
      <c r="Q67" s="879"/>
      <c r="R67" s="892" t="s">
        <v>1625</v>
      </c>
      <c r="S67" s="881"/>
      <c r="T67" s="896">
        <f>SUM('12'!U64)</f>
        <v>0</v>
      </c>
      <c r="U67" s="897" t="str">
        <f t="shared" si="4"/>
        <v>-</v>
      </c>
      <c r="V67" s="898"/>
    </row>
    <row r="68" spans="1:22" s="899" customFormat="1" ht="9.9499999999999993" customHeight="1" x14ac:dyDescent="0.15">
      <c r="A68" s="895"/>
      <c r="B68" s="877"/>
      <c r="C68" s="992" t="s">
        <v>2772</v>
      </c>
      <c r="D68" s="993"/>
      <c r="E68" s="996" t="s">
        <v>2607</v>
      </c>
      <c r="F68" s="995"/>
      <c r="G68" s="995"/>
      <c r="H68" s="996"/>
      <c r="I68" s="995"/>
      <c r="J68" s="995"/>
      <c r="K68" s="993"/>
      <c r="L68" s="998"/>
      <c r="M68" s="879"/>
      <c r="N68" s="879"/>
      <c r="O68" s="879"/>
      <c r="P68" s="878"/>
      <c r="Q68" s="879"/>
      <c r="R68" s="892" t="s">
        <v>1625</v>
      </c>
      <c r="S68" s="881" t="e">
        <f>VLOOKUP(#REF!,DATA,54,FALSE)</f>
        <v>#REF!</v>
      </c>
      <c r="T68" s="896">
        <f>SUM('12'!U65)</f>
        <v>0</v>
      </c>
      <c r="U68" s="897" t="e">
        <f>IF(AND(S68=0,T68=0),"-",IF(OR(AND(S68=0,T68&gt;0),AND(S68&lt;0,T68=0)),1,IF(OR(AND(S68&gt;0,T68=0),AND(S68=0,T68&lt;0)),-1,(T68-S68)/S68)))</f>
        <v>#REF!</v>
      </c>
      <c r="V68" s="898"/>
    </row>
    <row r="69" spans="1:22" s="419" customFormat="1" ht="9.9499999999999993" customHeight="1" x14ac:dyDescent="0.15">
      <c r="A69" s="417"/>
      <c r="B69" s="227"/>
      <c r="C69" s="197" t="s">
        <v>901</v>
      </c>
      <c r="D69" s="227"/>
      <c r="E69" s="314" t="s">
        <v>751</v>
      </c>
      <c r="F69" s="193"/>
      <c r="G69" s="193"/>
      <c r="H69" s="314"/>
      <c r="I69" s="193"/>
      <c r="J69" s="193"/>
      <c r="K69" s="227"/>
      <c r="L69" s="235"/>
      <c r="M69" s="235"/>
      <c r="N69" s="235"/>
      <c r="O69" s="235"/>
      <c r="P69" s="193"/>
      <c r="Q69" s="235"/>
      <c r="R69" s="195" t="s">
        <v>1625</v>
      </c>
      <c r="S69" s="111" t="e">
        <f>VLOOKUP(#REF!,DATA,55,FALSE)</f>
        <v>#REF!</v>
      </c>
      <c r="T69" s="334">
        <f>SUM('12'!U66)</f>
        <v>8420</v>
      </c>
      <c r="U69" s="477" t="e">
        <f t="shared" si="4"/>
        <v>#REF!</v>
      </c>
      <c r="V69" s="424"/>
    </row>
    <row r="70" spans="1:22" s="419" customFormat="1" ht="9.9499999999999993" customHeight="1" x14ac:dyDescent="0.15">
      <c r="A70" s="417"/>
      <c r="B70" s="227"/>
      <c r="C70" s="197" t="s">
        <v>902</v>
      </c>
      <c r="D70" s="227"/>
      <c r="E70" s="314" t="s">
        <v>62</v>
      </c>
      <c r="F70" s="193"/>
      <c r="G70" s="193"/>
      <c r="H70" s="314"/>
      <c r="I70" s="193"/>
      <c r="J70" s="193"/>
      <c r="K70" s="227"/>
      <c r="L70" s="235"/>
      <c r="M70" s="235"/>
      <c r="N70" s="235"/>
      <c r="O70" s="235"/>
      <c r="P70" s="193"/>
      <c r="Q70" s="235"/>
      <c r="R70" s="195" t="s">
        <v>1625</v>
      </c>
      <c r="S70" s="111" t="e">
        <f>VLOOKUP(#REF!,DATA,56,FALSE)</f>
        <v>#REF!</v>
      </c>
      <c r="T70" s="334">
        <f>SUM('12'!U67)</f>
        <v>0</v>
      </c>
      <c r="U70" s="477" t="e">
        <f t="shared" si="4"/>
        <v>#REF!</v>
      </c>
      <c r="V70" s="424"/>
    </row>
    <row r="71" spans="1:22" s="419" customFormat="1" ht="9.9499999999999993" customHeight="1" x14ac:dyDescent="0.15">
      <c r="A71" s="417"/>
      <c r="B71" s="227"/>
      <c r="C71" s="197" t="s">
        <v>1967</v>
      </c>
      <c r="D71" s="227"/>
      <c r="E71" s="314" t="s">
        <v>1369</v>
      </c>
      <c r="F71" s="193"/>
      <c r="G71" s="193"/>
      <c r="H71" s="314" t="s">
        <v>492</v>
      </c>
      <c r="I71" s="193"/>
      <c r="J71" s="193"/>
      <c r="K71" s="475" t="str">
        <f>IF('12'!K68="","",'12'!K68)</f>
        <v/>
      </c>
      <c r="L71" s="235" t="s">
        <v>247</v>
      </c>
      <c r="M71" s="235"/>
      <c r="N71" s="235"/>
      <c r="O71" s="235"/>
      <c r="P71" s="193"/>
      <c r="Q71" s="235"/>
      <c r="R71" s="195" t="s">
        <v>1625</v>
      </c>
      <c r="S71" s="111" t="e">
        <f>VLOOKUP(#REF!,DATA,57,FALSE)</f>
        <v>#REF!</v>
      </c>
      <c r="T71" s="334">
        <f>SUM('12'!U68)</f>
        <v>0</v>
      </c>
      <c r="U71" s="477" t="e">
        <f t="shared" si="4"/>
        <v>#REF!</v>
      </c>
      <c r="V71" s="424"/>
    </row>
    <row r="72" spans="1:22" s="419" customFormat="1" ht="9.9499999999999993" customHeight="1" x14ac:dyDescent="0.15">
      <c r="A72" s="417"/>
      <c r="B72" s="227"/>
      <c r="C72" s="197" t="s">
        <v>929</v>
      </c>
      <c r="D72" s="227"/>
      <c r="E72" s="193"/>
      <c r="F72" s="193"/>
      <c r="G72" s="193"/>
      <c r="H72" s="193"/>
      <c r="I72" s="193"/>
      <c r="J72" s="193"/>
      <c r="K72" s="227"/>
      <c r="L72" s="235"/>
      <c r="M72" s="235"/>
      <c r="N72" s="235"/>
      <c r="O72" s="235"/>
      <c r="P72" s="196" t="s">
        <v>796</v>
      </c>
      <c r="Q72" s="196" t="s">
        <v>1682</v>
      </c>
      <c r="R72" s="195" t="s">
        <v>1625</v>
      </c>
      <c r="S72" s="334" t="e">
        <f>SUM(S65:S71)</f>
        <v>#REF!</v>
      </c>
      <c r="T72" s="334">
        <f>SUM('12'!U69)</f>
        <v>34691</v>
      </c>
      <c r="U72" s="477" t="e">
        <f t="shared" si="4"/>
        <v>#REF!</v>
      </c>
      <c r="V72" s="424"/>
    </row>
    <row r="73" spans="1:22" s="419" customFormat="1" ht="9.9499999999999993" customHeight="1" x14ac:dyDescent="0.15">
      <c r="A73" s="417"/>
      <c r="B73" s="227"/>
      <c r="C73" s="197"/>
      <c r="D73" s="227"/>
      <c r="E73" s="313" t="s">
        <v>2771</v>
      </c>
      <c r="F73" s="194"/>
      <c r="G73" s="193"/>
      <c r="H73" s="313"/>
      <c r="I73" s="193"/>
      <c r="J73" s="193"/>
      <c r="K73" s="227"/>
      <c r="L73" s="235"/>
      <c r="M73" s="235"/>
      <c r="N73" s="235"/>
      <c r="O73" s="235"/>
      <c r="P73" s="193"/>
      <c r="Q73" s="193"/>
      <c r="R73" s="195" t="s">
        <v>1625</v>
      </c>
      <c r="S73" s="350"/>
      <c r="T73" s="350"/>
      <c r="U73" s="472"/>
      <c r="V73" s="424"/>
    </row>
    <row r="74" spans="1:22" s="419" customFormat="1" ht="9.9499999999999993" customHeight="1" x14ac:dyDescent="0.15">
      <c r="A74" s="417"/>
      <c r="B74" s="227"/>
      <c r="C74" s="197" t="s">
        <v>903</v>
      </c>
      <c r="D74" s="227"/>
      <c r="E74" s="314" t="s">
        <v>1407</v>
      </c>
      <c r="F74" s="193"/>
      <c r="G74" s="193"/>
      <c r="H74" s="314"/>
      <c r="I74" s="235"/>
      <c r="J74" s="235"/>
      <c r="K74" s="228"/>
      <c r="L74" s="235"/>
      <c r="M74" s="235"/>
      <c r="N74" s="239"/>
      <c r="O74" s="239"/>
      <c r="P74" s="193"/>
      <c r="Q74" s="235"/>
      <c r="R74" s="195" t="s">
        <v>1625</v>
      </c>
      <c r="S74" s="111" t="e">
        <f>VLOOKUP(#REF!,DATA,58,FALSE)</f>
        <v>#REF!</v>
      </c>
      <c r="T74" s="334">
        <f>SUM('12'!U71)</f>
        <v>425</v>
      </c>
      <c r="U74" s="477" t="e">
        <f t="shared" ref="U74:U80" si="5">IF(AND(S74=0,T74=0),"-",IF(OR(AND(S74=0,T74&gt;0),AND(S74&lt;0,T74=0)),1,IF(OR(AND(S74&gt;0,T74=0),AND(S74=0,T74&lt;0)),-1,(T74-S74)/S74)))</f>
        <v>#REF!</v>
      </c>
      <c r="V74" s="424"/>
    </row>
    <row r="75" spans="1:22" s="419" customFormat="1" ht="9.9499999999999993" customHeight="1" x14ac:dyDescent="0.15">
      <c r="A75" s="417"/>
      <c r="B75" s="227"/>
      <c r="C75" s="197" t="s">
        <v>904</v>
      </c>
      <c r="D75" s="227"/>
      <c r="E75" s="314" t="s">
        <v>2157</v>
      </c>
      <c r="F75" s="193"/>
      <c r="G75" s="193"/>
      <c r="H75" s="314"/>
      <c r="I75" s="235"/>
      <c r="J75" s="235"/>
      <c r="K75" s="228"/>
      <c r="L75" s="235"/>
      <c r="M75" s="235"/>
      <c r="N75" s="239"/>
      <c r="O75" s="239"/>
      <c r="P75" s="193"/>
      <c r="Q75" s="235"/>
      <c r="R75" s="195" t="s">
        <v>1625</v>
      </c>
      <c r="S75" s="111" t="e">
        <f>VLOOKUP(#REF!,DATA,59,FALSE)</f>
        <v>#REF!</v>
      </c>
      <c r="T75" s="334">
        <f>SUM('12'!U72)</f>
        <v>0</v>
      </c>
      <c r="U75" s="477" t="e">
        <f t="shared" si="5"/>
        <v>#REF!</v>
      </c>
      <c r="V75" s="424"/>
    </row>
    <row r="76" spans="1:22" s="419" customFormat="1" ht="9.9499999999999993" customHeight="1" x14ac:dyDescent="0.15">
      <c r="A76" s="417"/>
      <c r="B76" s="227"/>
      <c r="C76" s="197" t="s">
        <v>905</v>
      </c>
      <c r="D76" s="227"/>
      <c r="E76" s="314" t="s">
        <v>800</v>
      </c>
      <c r="F76" s="193"/>
      <c r="G76" s="193"/>
      <c r="H76" s="314"/>
      <c r="I76" s="235"/>
      <c r="J76" s="235"/>
      <c r="K76" s="228"/>
      <c r="L76" s="235"/>
      <c r="M76" s="235"/>
      <c r="N76" s="239"/>
      <c r="O76" s="239"/>
      <c r="P76" s="193"/>
      <c r="Q76" s="235"/>
      <c r="R76" s="195" t="s">
        <v>1625</v>
      </c>
      <c r="S76" s="111" t="e">
        <f>VLOOKUP(#REF!,DATA,60,FALSE)</f>
        <v>#REF!</v>
      </c>
      <c r="T76" s="334">
        <f>SUM('12'!U73)</f>
        <v>0</v>
      </c>
      <c r="U76" s="477" t="e">
        <f t="shared" si="5"/>
        <v>#REF!</v>
      </c>
      <c r="V76" s="424"/>
    </row>
    <row r="77" spans="1:22" s="419" customFormat="1" ht="9.9499999999999993" customHeight="1" x14ac:dyDescent="0.15">
      <c r="A77" s="417"/>
      <c r="B77" s="227"/>
      <c r="C77" s="197" t="s">
        <v>906</v>
      </c>
      <c r="D77" s="227"/>
      <c r="E77" s="314" t="s">
        <v>2763</v>
      </c>
      <c r="F77" s="193"/>
      <c r="G77" s="193"/>
      <c r="H77" s="314"/>
      <c r="I77" s="235"/>
      <c r="J77" s="235"/>
      <c r="K77" s="228"/>
      <c r="L77" s="235"/>
      <c r="M77" s="235"/>
      <c r="N77" s="239"/>
      <c r="O77" s="239"/>
      <c r="P77" s="193"/>
      <c r="Q77" s="235"/>
      <c r="R77" s="195" t="s">
        <v>1625</v>
      </c>
      <c r="S77" s="111" t="e">
        <f>VLOOKUP(#REF!,DATA,61,FALSE)</f>
        <v>#REF!</v>
      </c>
      <c r="T77" s="334">
        <f>SUM('12'!U74)</f>
        <v>0</v>
      </c>
      <c r="U77" s="477" t="e">
        <f t="shared" si="5"/>
        <v>#REF!</v>
      </c>
      <c r="V77" s="424"/>
    </row>
    <row r="78" spans="1:22" s="419" customFormat="1" ht="9.9499999999999993" customHeight="1" x14ac:dyDescent="0.15">
      <c r="A78" s="417"/>
      <c r="B78" s="227"/>
      <c r="C78" s="197" t="s">
        <v>907</v>
      </c>
      <c r="D78" s="227"/>
      <c r="E78" s="314" t="s">
        <v>718</v>
      </c>
      <c r="F78" s="193"/>
      <c r="G78" s="193"/>
      <c r="H78" s="314"/>
      <c r="I78" s="235"/>
      <c r="J78" s="235"/>
      <c r="K78" s="228"/>
      <c r="L78" s="235"/>
      <c r="M78" s="235"/>
      <c r="N78" s="239"/>
      <c r="O78" s="239"/>
      <c r="P78" s="193"/>
      <c r="Q78" s="235"/>
      <c r="R78" s="195" t="s">
        <v>1625</v>
      </c>
      <c r="S78" s="111" t="e">
        <f>VLOOKUP(#REF!,DATA,62,FALSE)</f>
        <v>#REF!</v>
      </c>
      <c r="T78" s="334">
        <f>SUM('12'!U75)</f>
        <v>0</v>
      </c>
      <c r="U78" s="477" t="e">
        <f t="shared" si="5"/>
        <v>#REF!</v>
      </c>
      <c r="V78" s="424"/>
    </row>
    <row r="79" spans="1:22" s="419" customFormat="1" ht="9.9499999999999993" customHeight="1" x14ac:dyDescent="0.15">
      <c r="A79" s="417"/>
      <c r="B79" s="227"/>
      <c r="C79" s="197" t="s">
        <v>1968</v>
      </c>
      <c r="D79" s="227"/>
      <c r="E79" s="314" t="s">
        <v>1369</v>
      </c>
      <c r="F79" s="193"/>
      <c r="G79" s="193"/>
      <c r="H79" s="314" t="s">
        <v>492</v>
      </c>
      <c r="I79" s="193"/>
      <c r="J79" s="193"/>
      <c r="K79" s="475" t="str">
        <f>IF('12'!K76="","",'12'!K76)</f>
        <v/>
      </c>
      <c r="L79" s="235" t="s">
        <v>247</v>
      </c>
      <c r="M79" s="235"/>
      <c r="N79" s="239"/>
      <c r="O79" s="239"/>
      <c r="P79" s="193"/>
      <c r="Q79" s="235"/>
      <c r="R79" s="195" t="s">
        <v>1625</v>
      </c>
      <c r="S79" s="111" t="e">
        <f>VLOOKUP(#REF!,DATA,63,FALSE)</f>
        <v>#REF!</v>
      </c>
      <c r="T79" s="334">
        <f>SUM('12'!U76)</f>
        <v>0</v>
      </c>
      <c r="U79" s="477" t="e">
        <f t="shared" si="5"/>
        <v>#REF!</v>
      </c>
      <c r="V79" s="424"/>
    </row>
    <row r="80" spans="1:22" s="419" customFormat="1" ht="9.9499999999999993" customHeight="1" x14ac:dyDescent="0.15">
      <c r="A80" s="417"/>
      <c r="B80" s="227"/>
      <c r="C80" s="197" t="s">
        <v>930</v>
      </c>
      <c r="D80" s="227"/>
      <c r="E80" s="193"/>
      <c r="F80" s="193"/>
      <c r="G80" s="193"/>
      <c r="H80" s="193"/>
      <c r="I80" s="235"/>
      <c r="J80" s="235"/>
      <c r="K80" s="228"/>
      <c r="L80" s="235"/>
      <c r="M80" s="235"/>
      <c r="N80" s="239"/>
      <c r="O80" s="239"/>
      <c r="P80" s="196" t="s">
        <v>796</v>
      </c>
      <c r="Q80" s="196" t="s">
        <v>1682</v>
      </c>
      <c r="R80" s="195" t="s">
        <v>1625</v>
      </c>
      <c r="S80" s="334" t="e">
        <f>SUM(S74:S79)</f>
        <v>#REF!</v>
      </c>
      <c r="T80" s="334">
        <f>SUM('12'!U77)</f>
        <v>425</v>
      </c>
      <c r="U80" s="477" t="e">
        <f t="shared" si="5"/>
        <v>#REF!</v>
      </c>
      <c r="V80" s="424"/>
    </row>
    <row r="81" spans="1:22" s="419" customFormat="1" ht="5.0999999999999996" customHeight="1" x14ac:dyDescent="0.15">
      <c r="A81" s="417"/>
      <c r="B81" s="227"/>
      <c r="C81" s="197"/>
      <c r="D81" s="227"/>
      <c r="E81" s="193"/>
      <c r="F81" s="193"/>
      <c r="G81" s="193"/>
      <c r="H81" s="193"/>
      <c r="I81" s="235"/>
      <c r="J81" s="235"/>
      <c r="K81" s="228"/>
      <c r="L81" s="235"/>
      <c r="M81" s="235"/>
      <c r="N81" s="239"/>
      <c r="O81" s="239"/>
      <c r="P81" s="193"/>
      <c r="Q81" s="193"/>
      <c r="R81" s="195" t="s">
        <v>1625</v>
      </c>
      <c r="S81" s="438"/>
      <c r="T81" s="438"/>
      <c r="U81" s="473"/>
      <c r="V81" s="424"/>
    </row>
    <row r="82" spans="1:22" s="419" customFormat="1" x14ac:dyDescent="0.15">
      <c r="A82" s="417"/>
      <c r="B82" s="227"/>
      <c r="C82" s="197" t="s">
        <v>909</v>
      </c>
      <c r="D82" s="227"/>
      <c r="E82" s="193"/>
      <c r="F82" s="193"/>
      <c r="G82" s="235"/>
      <c r="H82" s="193"/>
      <c r="I82" s="235"/>
      <c r="J82" s="235"/>
      <c r="K82" s="228"/>
      <c r="L82" s="235"/>
      <c r="M82" s="279"/>
      <c r="N82" s="239"/>
      <c r="O82" s="239"/>
      <c r="P82" s="196" t="s">
        <v>758</v>
      </c>
      <c r="Q82" s="196" t="s">
        <v>73</v>
      </c>
      <c r="R82" s="195" t="s">
        <v>1625</v>
      </c>
      <c r="S82" s="364" t="e">
        <f>SUM(S18,S28,S37,S46,S54,S60,S62,S72,S80)</f>
        <v>#REF!</v>
      </c>
      <c r="T82" s="364">
        <f>SUM('12'!U81)</f>
        <v>416434</v>
      </c>
      <c r="U82" s="476" t="e">
        <f>IF(AND(S82=0,T82=0),"-",IF(OR(AND(S82=0,T82&gt;0),AND(S82&lt;0,T82=0)),1,IF(OR(AND(S82&gt;0,T82=0),AND(S82=0,T82&lt;0)),-1,(T82-S82)/S82)))</f>
        <v>#REF!</v>
      </c>
      <c r="V82" s="424"/>
    </row>
    <row r="83" spans="1:22" s="419" customFormat="1" ht="5.0999999999999996" customHeight="1" x14ac:dyDescent="0.15">
      <c r="A83" s="417"/>
      <c r="B83" s="227"/>
      <c r="C83" s="197"/>
      <c r="D83" s="227"/>
      <c r="E83" s="424"/>
      <c r="F83" s="424"/>
      <c r="G83" s="424"/>
      <c r="H83" s="424"/>
      <c r="I83" s="424"/>
      <c r="J83" s="424"/>
      <c r="K83" s="424"/>
      <c r="L83" s="424"/>
      <c r="M83" s="424"/>
      <c r="N83" s="424"/>
      <c r="O83" s="424"/>
      <c r="P83" s="424"/>
      <c r="Q83" s="424"/>
      <c r="R83" s="424"/>
      <c r="S83" s="424"/>
      <c r="T83" s="424"/>
      <c r="U83" s="424"/>
      <c r="V83" s="424"/>
    </row>
    <row r="84" spans="1:22" s="24" customFormat="1" x14ac:dyDescent="0.25">
      <c r="A84" s="218"/>
      <c r="B84" s="6"/>
      <c r="C84" s="31"/>
      <c r="D84" s="6"/>
    </row>
    <row r="85" spans="1:22" hidden="1" x14ac:dyDescent="0.2"/>
    <row r="86" spans="1:22" hidden="1" x14ac:dyDescent="0.2"/>
    <row r="87" spans="1:22" hidden="1" x14ac:dyDescent="0.2"/>
    <row r="88" spans="1:22" hidden="1" x14ac:dyDescent="0.2"/>
  </sheetData>
  <sheetProtection password="CD67" sheet="1" objects="1" scenarios="1"/>
  <mergeCells count="1">
    <mergeCell ref="S11:U11"/>
  </mergeCells>
  <phoneticPr fontId="9" type="noConversion"/>
  <dataValidations disablePrompts="1" count="1">
    <dataValidation type="whole" operator="lessThan" allowBlank="1" showInputMessage="1" showErrorMessage="1" errorTitle="Enter Whole Number" error="Please enter amounts as Whole numbers only.  Numbers with Decimals are not permitted." sqref="S18 S21:S27 S30:S36 S39:S45 S48:S53 S62 S56:S59 S74:S79 S65:S71">
      <formula1>999999999999999</formula1>
    </dataValidation>
  </dataValidations>
  <printOptions horizontalCentered="1"/>
  <pageMargins left="0.51181102362204722" right="0" top="0.19685039370078741" bottom="0" header="0.19685039370078741" footer="0"/>
  <pageSetup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V89"/>
  <sheetViews>
    <sheetView showGridLines="0" topLeftCell="A38" workbookViewId="0"/>
  </sheetViews>
  <sheetFormatPr defaultColWidth="0" defaultRowHeight="12.75" zeroHeight="1" x14ac:dyDescent="0.2"/>
  <cols>
    <col min="1" max="1" width="1.7109375" style="220" customWidth="1"/>
    <col min="2" max="2" width="0.85546875" style="20" customWidth="1"/>
    <col min="3" max="3" width="4.28515625" style="21" customWidth="1"/>
    <col min="4" max="4" width="0.85546875" style="20" customWidth="1"/>
    <col min="5" max="5" width="7.7109375" style="20" customWidth="1"/>
    <col min="6" max="7" width="5.7109375" style="20" hidden="1" customWidth="1"/>
    <col min="8" max="8" width="7.7109375" style="20" hidden="1" customWidth="1"/>
    <col min="9" max="10" width="5.7109375" style="20" hidden="1" customWidth="1"/>
    <col min="11" max="11" width="18.7109375" style="20" customWidth="1"/>
    <col min="12" max="14" width="2.7109375" style="20" customWidth="1"/>
    <col min="15" max="15" width="5.7109375" style="20" customWidth="1"/>
    <col min="16" max="16" width="5.7109375" style="20" hidden="1" customWidth="1"/>
    <col min="17" max="17" width="0.85546875" style="20" customWidth="1"/>
    <col min="18" max="21" width="12.7109375" style="20" customWidth="1"/>
    <col min="22" max="22" width="0.85546875" style="20" customWidth="1"/>
    <col min="23" max="23" width="2.7109375" style="20" customWidth="1"/>
    <col min="24" max="16384" width="0" style="20" hidden="1"/>
  </cols>
  <sheetData>
    <row r="1" spans="1:22" s="208" customFormat="1" ht="9.9499999999999993" customHeight="1" x14ac:dyDescent="0.2">
      <c r="A1" s="799"/>
      <c r="B1" s="198"/>
      <c r="C1" s="796" t="s">
        <v>2857</v>
      </c>
      <c r="D1" s="198"/>
      <c r="E1" s="131"/>
      <c r="F1" s="199" t="s">
        <v>2419</v>
      </c>
      <c r="G1" s="199" t="s">
        <v>2419</v>
      </c>
      <c r="H1" s="131" t="s">
        <v>1188</v>
      </c>
      <c r="I1" s="131" t="s">
        <v>2419</v>
      </c>
      <c r="J1" s="131" t="s">
        <v>2419</v>
      </c>
      <c r="K1" s="199"/>
      <c r="L1" s="199"/>
      <c r="M1" s="199"/>
      <c r="N1" s="199"/>
      <c r="O1" s="199"/>
      <c r="P1" s="199" t="s">
        <v>1188</v>
      </c>
      <c r="Q1" s="199"/>
      <c r="R1" s="199"/>
      <c r="S1" s="199"/>
      <c r="T1" s="199"/>
      <c r="U1" s="824">
        <v>42893.551104050923</v>
      </c>
      <c r="V1" s="199"/>
    </row>
    <row r="2" spans="1:22" s="150" customFormat="1" ht="6" customHeight="1" x14ac:dyDescent="0.2">
      <c r="A2" s="141"/>
      <c r="B2" s="1258"/>
      <c r="C2" s="1218" t="s">
        <v>2703</v>
      </c>
      <c r="D2" s="1259"/>
      <c r="E2" s="1258"/>
      <c r="F2" s="1260"/>
      <c r="G2" s="1260"/>
      <c r="H2" s="1261"/>
      <c r="I2" s="1261"/>
      <c r="J2" s="1261"/>
      <c r="K2" s="1260"/>
      <c r="L2" s="1262"/>
      <c r="M2" s="1260"/>
      <c r="N2" s="1261"/>
      <c r="O2" s="1261"/>
      <c r="P2" s="1261"/>
      <c r="Q2" s="1261"/>
      <c r="R2" s="1261"/>
      <c r="S2" s="1261"/>
      <c r="T2" s="1261"/>
      <c r="U2" s="1263"/>
      <c r="V2" s="1261"/>
    </row>
    <row r="3" spans="1:22" s="151" customFormat="1" ht="17.100000000000001" customHeight="1" x14ac:dyDescent="0.2">
      <c r="A3" s="141"/>
      <c r="B3" s="1264"/>
      <c r="C3" s="1220" t="s">
        <v>2860</v>
      </c>
      <c r="D3" s="1265"/>
      <c r="E3" s="1264"/>
      <c r="F3" s="1266"/>
      <c r="G3" s="1266"/>
      <c r="H3" s="1267"/>
      <c r="I3" s="1267"/>
      <c r="J3" s="1267"/>
      <c r="K3" s="1266"/>
      <c r="L3" s="1268"/>
      <c r="M3" s="1266"/>
      <c r="N3" s="1267"/>
      <c r="O3" s="1267"/>
      <c r="P3" s="1267"/>
      <c r="Q3" s="1267"/>
      <c r="R3" s="1267"/>
      <c r="S3" s="1267"/>
      <c r="T3" s="1267"/>
      <c r="U3" s="1223" t="s">
        <v>2524</v>
      </c>
      <c r="V3" s="1267"/>
    </row>
    <row r="4" spans="1:22" s="146" customFormat="1" ht="15" customHeight="1" x14ac:dyDescent="0.2">
      <c r="A4" s="141"/>
      <c r="B4" s="1224"/>
      <c r="C4" s="1225" t="s">
        <v>2861</v>
      </c>
      <c r="D4" s="1226"/>
      <c r="E4" s="1227"/>
      <c r="F4" s="1269"/>
      <c r="G4" s="1269"/>
      <c r="H4" s="1270"/>
      <c r="I4" s="1270"/>
      <c r="J4" s="1270"/>
      <c r="K4" s="1269"/>
      <c r="L4" s="1271"/>
      <c r="M4" s="1272"/>
      <c r="N4" s="1269"/>
      <c r="O4" s="1269"/>
      <c r="P4" s="1269"/>
      <c r="Q4" s="1269"/>
      <c r="R4" s="1269"/>
      <c r="S4" s="1269"/>
      <c r="T4" s="1269"/>
      <c r="U4" s="1229" t="s">
        <v>2403</v>
      </c>
      <c r="V4" s="1272"/>
    </row>
    <row r="5" spans="1:22" s="146" customFormat="1" ht="11.1" customHeight="1" x14ac:dyDescent="0.2">
      <c r="A5" s="141"/>
      <c r="B5" s="1227"/>
      <c r="C5" s="1230" t="s">
        <v>2862</v>
      </c>
      <c r="D5" s="1227"/>
      <c r="E5" s="1227"/>
      <c r="F5" s="1270"/>
      <c r="G5" s="1273"/>
      <c r="H5" s="1270"/>
      <c r="I5" s="1270"/>
      <c r="J5" s="1270"/>
      <c r="K5" s="1270"/>
      <c r="L5" s="1270"/>
      <c r="M5" s="1270"/>
      <c r="N5" s="1269"/>
      <c r="O5" s="1269"/>
      <c r="P5" s="1269"/>
      <c r="Q5" s="1269"/>
      <c r="R5" s="1269"/>
      <c r="S5" s="1269"/>
      <c r="T5" s="1269"/>
      <c r="U5" s="1233" t="s">
        <v>2863</v>
      </c>
      <c r="V5" s="1272"/>
    </row>
    <row r="6" spans="1:22" s="166" customFormat="1" ht="17.100000000000001" hidden="1" customHeight="1" x14ac:dyDescent="0.2">
      <c r="A6" s="141" t="s">
        <v>1188</v>
      </c>
      <c r="B6" s="1264"/>
      <c r="C6" s="1220" t="s">
        <v>2864</v>
      </c>
      <c r="D6" s="1265"/>
      <c r="E6" s="1264"/>
      <c r="F6" s="1266"/>
      <c r="G6" s="1266"/>
      <c r="H6" s="1267"/>
      <c r="I6" s="1267"/>
      <c r="J6" s="1267"/>
      <c r="K6" s="1266"/>
      <c r="L6" s="1274"/>
      <c r="M6" s="1266"/>
      <c r="N6" s="1267"/>
      <c r="O6" s="1267"/>
      <c r="P6" s="1267"/>
      <c r="Q6" s="1267"/>
      <c r="R6" s="1267"/>
      <c r="S6" s="1267"/>
      <c r="T6" s="1267"/>
      <c r="U6" s="1223" t="s">
        <v>2523</v>
      </c>
      <c r="V6" s="1267"/>
    </row>
    <row r="7" spans="1:22" s="167" customFormat="1" ht="15" hidden="1" customHeight="1" x14ac:dyDescent="0.2">
      <c r="A7" s="141" t="s">
        <v>1188</v>
      </c>
      <c r="B7" s="1224"/>
      <c r="C7" s="1225" t="s">
        <v>2865</v>
      </c>
      <c r="D7" s="1226"/>
      <c r="E7" s="1227"/>
      <c r="F7" s="1269"/>
      <c r="G7" s="1269"/>
      <c r="H7" s="1270"/>
      <c r="I7" s="1270"/>
      <c r="J7" s="1270"/>
      <c r="K7" s="1269"/>
      <c r="L7" s="1271"/>
      <c r="M7" s="1272"/>
      <c r="N7" s="1269"/>
      <c r="O7" s="1269"/>
      <c r="P7" s="1269"/>
      <c r="Q7" s="1269"/>
      <c r="R7" s="1269"/>
      <c r="S7" s="1269"/>
      <c r="T7" s="1269"/>
      <c r="U7" s="1229"/>
      <c r="V7" s="1272"/>
    </row>
    <row r="8" spans="1:22" s="167" customFormat="1" ht="11.1" hidden="1" customHeight="1" x14ac:dyDescent="0.2">
      <c r="A8" s="141" t="s">
        <v>1188</v>
      </c>
      <c r="B8" s="1227"/>
      <c r="C8" s="1230" t="s">
        <v>2866</v>
      </c>
      <c r="D8" s="1227"/>
      <c r="E8" s="1227"/>
      <c r="F8" s="1270"/>
      <c r="G8" s="1270"/>
      <c r="H8" s="1270"/>
      <c r="I8" s="1270"/>
      <c r="J8" s="1270"/>
      <c r="K8" s="1270"/>
      <c r="L8" s="1270"/>
      <c r="M8" s="1270"/>
      <c r="N8" s="1269"/>
      <c r="O8" s="1269"/>
      <c r="P8" s="1269"/>
      <c r="Q8" s="1269"/>
      <c r="R8" s="1269"/>
      <c r="S8" s="1269"/>
      <c r="T8" s="1269"/>
      <c r="U8" s="1233" t="s">
        <v>2867</v>
      </c>
      <c r="V8" s="1272"/>
    </row>
    <row r="9" spans="1:22" s="168" customFormat="1" ht="3.95" customHeight="1" x14ac:dyDescent="0.2">
      <c r="A9" s="141"/>
      <c r="B9" s="1221"/>
      <c r="C9" s="1235"/>
      <c r="D9" s="1219"/>
      <c r="E9" s="1219"/>
      <c r="F9" s="1275"/>
      <c r="G9" s="1275"/>
      <c r="H9" s="1275"/>
      <c r="I9" s="1275"/>
      <c r="J9" s="1275"/>
      <c r="K9" s="1275"/>
      <c r="L9" s="1275"/>
      <c r="M9" s="1275"/>
      <c r="N9" s="1276"/>
      <c r="O9" s="1277"/>
      <c r="P9" s="1277"/>
      <c r="Q9" s="1277"/>
      <c r="R9" s="1277"/>
      <c r="S9" s="1277"/>
      <c r="T9" s="1277"/>
      <c r="U9" s="1277"/>
      <c r="V9" s="1277"/>
    </row>
    <row r="10" spans="1:22" s="14" customFormat="1" ht="5.0999999999999996" customHeight="1" x14ac:dyDescent="0.2">
      <c r="A10" s="220"/>
      <c r="B10" s="227"/>
      <c r="C10" s="197"/>
      <c r="D10" s="227"/>
      <c r="E10" s="227"/>
      <c r="F10" s="227"/>
      <c r="G10" s="227"/>
      <c r="H10" s="227"/>
      <c r="I10" s="227"/>
      <c r="J10" s="227"/>
      <c r="K10" s="227"/>
      <c r="L10" s="227"/>
      <c r="M10" s="227"/>
      <c r="N10" s="228"/>
      <c r="O10" s="228"/>
      <c r="P10" s="228"/>
      <c r="Q10" s="228"/>
      <c r="R10" s="228"/>
      <c r="S10" s="227"/>
      <c r="T10" s="227"/>
      <c r="U10" s="227"/>
      <c r="V10" s="227"/>
    </row>
    <row r="11" spans="1:22" s="14" customFormat="1" ht="18" x14ac:dyDescent="0.2">
      <c r="A11" s="220"/>
      <c r="B11" s="227"/>
      <c r="C11" s="197"/>
      <c r="D11" s="227"/>
      <c r="E11" s="227"/>
      <c r="F11" s="227"/>
      <c r="G11" s="227"/>
      <c r="H11" s="227"/>
      <c r="I11" s="227"/>
      <c r="J11" s="227"/>
      <c r="K11" s="227"/>
      <c r="L11" s="227"/>
      <c r="M11" s="227"/>
      <c r="N11" s="228"/>
      <c r="O11" s="228"/>
      <c r="P11" s="228"/>
      <c r="Q11" s="228"/>
      <c r="R11" s="10" t="s">
        <v>2082</v>
      </c>
      <c r="S11" s="10" t="s">
        <v>564</v>
      </c>
      <c r="T11" s="10" t="s">
        <v>341</v>
      </c>
      <c r="U11" s="10" t="s">
        <v>2796</v>
      </c>
      <c r="V11" s="227"/>
    </row>
    <row r="12" spans="1:22" s="211" customFormat="1" ht="18" hidden="1" customHeight="1" x14ac:dyDescent="0.2">
      <c r="A12" s="221" t="s">
        <v>1188</v>
      </c>
      <c r="B12" s="229"/>
      <c r="C12" s="230"/>
      <c r="D12" s="229"/>
      <c r="E12" s="229"/>
      <c r="F12" s="229"/>
      <c r="G12" s="229"/>
      <c r="H12" s="229"/>
      <c r="I12" s="229"/>
      <c r="J12" s="229"/>
      <c r="K12" s="229"/>
      <c r="L12" s="229"/>
      <c r="M12" s="229"/>
      <c r="N12" s="231"/>
      <c r="O12" s="229"/>
      <c r="P12" s="231"/>
      <c r="Q12" s="232"/>
      <c r="R12" s="37" t="s">
        <v>1188</v>
      </c>
      <c r="S12" s="37" t="s">
        <v>1188</v>
      </c>
      <c r="T12" s="37" t="s">
        <v>1188</v>
      </c>
      <c r="U12" s="37" t="s">
        <v>1188</v>
      </c>
      <c r="V12" s="229"/>
    </row>
    <row r="13" spans="1:22" s="9" customFormat="1" ht="9" customHeight="1" x14ac:dyDescent="0.2">
      <c r="A13" s="212"/>
      <c r="B13" s="227"/>
      <c r="C13" s="230"/>
      <c r="D13" s="227"/>
      <c r="E13" s="227"/>
      <c r="F13" s="227"/>
      <c r="G13" s="227"/>
      <c r="H13" s="227"/>
      <c r="I13" s="227"/>
      <c r="J13" s="227"/>
      <c r="K13" s="227"/>
      <c r="L13" s="227"/>
      <c r="M13" s="227"/>
      <c r="N13" s="229"/>
      <c r="O13" s="227"/>
      <c r="P13" s="229"/>
      <c r="Q13" s="233"/>
      <c r="R13" s="254">
        <v>1</v>
      </c>
      <c r="S13" s="37">
        <v>2</v>
      </c>
      <c r="T13" s="37">
        <v>3</v>
      </c>
      <c r="U13" s="37">
        <v>4</v>
      </c>
      <c r="V13" s="227"/>
    </row>
    <row r="14" spans="1:22" s="9" customFormat="1" ht="9" customHeight="1" x14ac:dyDescent="0.2">
      <c r="A14" s="212"/>
      <c r="B14" s="227"/>
      <c r="C14" s="192"/>
      <c r="D14" s="227"/>
      <c r="E14" s="227"/>
      <c r="F14" s="227"/>
      <c r="G14" s="227"/>
      <c r="H14" s="227"/>
      <c r="I14" s="227"/>
      <c r="J14" s="227"/>
      <c r="K14" s="227"/>
      <c r="L14" s="227"/>
      <c r="M14" s="227"/>
      <c r="N14" s="229"/>
      <c r="O14" s="227"/>
      <c r="P14" s="229"/>
      <c r="Q14" s="233"/>
      <c r="R14" s="38" t="s">
        <v>1476</v>
      </c>
      <c r="S14" s="38" t="s">
        <v>1476</v>
      </c>
      <c r="T14" s="38" t="s">
        <v>1476</v>
      </c>
      <c r="U14" s="38" t="s">
        <v>1476</v>
      </c>
      <c r="V14" s="227"/>
    </row>
    <row r="15" spans="1:22" s="9" customFormat="1" ht="11.1" customHeight="1" x14ac:dyDescent="0.2">
      <c r="A15" s="212"/>
      <c r="B15" s="227"/>
      <c r="C15" s="197" t="s">
        <v>1609</v>
      </c>
      <c r="D15" s="227"/>
      <c r="E15" s="194" t="s">
        <v>795</v>
      </c>
      <c r="F15" s="194"/>
      <c r="G15" s="194"/>
      <c r="H15" s="194"/>
      <c r="I15" s="194"/>
      <c r="J15" s="194"/>
      <c r="K15" s="234"/>
      <c r="L15" s="194"/>
      <c r="M15" s="194"/>
      <c r="N15" s="235"/>
      <c r="O15" s="193"/>
      <c r="P15" s="235"/>
      <c r="Q15" s="233" t="s">
        <v>1625</v>
      </c>
      <c r="R15" s="111">
        <v>648</v>
      </c>
      <c r="S15" s="111">
        <v>6837</v>
      </c>
      <c r="T15" s="111"/>
      <c r="U15" s="111">
        <v>32413</v>
      </c>
      <c r="V15" s="227"/>
    </row>
    <row r="16" spans="1:22" s="9" customFormat="1" ht="5.0999999999999996" customHeight="1" x14ac:dyDescent="0.2">
      <c r="A16" s="212"/>
      <c r="B16" s="227"/>
      <c r="C16" s="197"/>
      <c r="D16" s="227"/>
      <c r="E16" s="193"/>
      <c r="F16" s="193"/>
      <c r="G16" s="193"/>
      <c r="H16" s="193"/>
      <c r="I16" s="193"/>
      <c r="J16" s="193"/>
      <c r="K16" s="227"/>
      <c r="L16" s="193"/>
      <c r="M16" s="193"/>
      <c r="N16" s="235"/>
      <c r="O16" s="193"/>
      <c r="P16" s="235"/>
      <c r="Q16" s="233"/>
      <c r="R16" s="394"/>
      <c r="S16" s="394"/>
      <c r="T16" s="394"/>
      <c r="U16" s="394"/>
      <c r="V16" s="227"/>
    </row>
    <row r="17" spans="1:22" s="9" customFormat="1" ht="9.9499999999999993" customHeight="1" x14ac:dyDescent="0.2">
      <c r="A17" s="212"/>
      <c r="B17" s="227"/>
      <c r="C17" s="197"/>
      <c r="D17" s="227"/>
      <c r="E17" s="194" t="s">
        <v>1475</v>
      </c>
      <c r="F17" s="194"/>
      <c r="G17" s="194"/>
      <c r="H17" s="194"/>
      <c r="I17" s="194"/>
      <c r="J17" s="194"/>
      <c r="K17" s="234"/>
      <c r="L17" s="194"/>
      <c r="M17" s="194"/>
      <c r="N17" s="193"/>
      <c r="O17" s="193"/>
      <c r="P17" s="193"/>
      <c r="Q17" s="233" t="s">
        <v>1625</v>
      </c>
      <c r="R17" s="394"/>
      <c r="S17" s="394"/>
      <c r="T17" s="394"/>
      <c r="U17" s="394"/>
      <c r="V17" s="227"/>
    </row>
    <row r="18" spans="1:22" s="9" customFormat="1" ht="9.9499999999999993" customHeight="1" x14ac:dyDescent="0.2">
      <c r="A18" s="212"/>
      <c r="B18" s="227"/>
      <c r="C18" s="197" t="s">
        <v>123</v>
      </c>
      <c r="D18" s="227"/>
      <c r="E18" s="236" t="s">
        <v>816</v>
      </c>
      <c r="F18" s="193"/>
      <c r="G18" s="193"/>
      <c r="H18" s="236"/>
      <c r="I18" s="193"/>
      <c r="J18" s="193"/>
      <c r="K18" s="227"/>
      <c r="L18" s="193"/>
      <c r="M18" s="193"/>
      <c r="N18" s="235"/>
      <c r="O18" s="193"/>
      <c r="P18" s="235"/>
      <c r="Q18" s="233" t="s">
        <v>1625</v>
      </c>
      <c r="R18" s="111">
        <v>2800</v>
      </c>
      <c r="S18" s="111"/>
      <c r="T18" s="111">
        <v>1239</v>
      </c>
      <c r="U18" s="111">
        <v>9294</v>
      </c>
      <c r="V18" s="227"/>
    </row>
    <row r="19" spans="1:22" s="9" customFormat="1" ht="9.9499999999999993" customHeight="1" x14ac:dyDescent="0.2">
      <c r="A19" s="212"/>
      <c r="B19" s="227"/>
      <c r="C19" s="197" t="s">
        <v>124</v>
      </c>
      <c r="D19" s="227"/>
      <c r="E19" s="236" t="s">
        <v>1565</v>
      </c>
      <c r="F19" s="193"/>
      <c r="G19" s="193"/>
      <c r="H19" s="236"/>
      <c r="I19" s="193"/>
      <c r="J19" s="193"/>
      <c r="K19" s="227"/>
      <c r="L19" s="193"/>
      <c r="M19" s="193"/>
      <c r="N19" s="235"/>
      <c r="O19" s="193"/>
      <c r="P19" s="235"/>
      <c r="Q19" s="233" t="s">
        <v>1625</v>
      </c>
      <c r="R19" s="111"/>
      <c r="S19" s="111"/>
      <c r="T19" s="111"/>
      <c r="U19" s="111"/>
      <c r="V19" s="227"/>
    </row>
    <row r="20" spans="1:22" s="9" customFormat="1" ht="9.9499999999999993" customHeight="1" x14ac:dyDescent="0.2">
      <c r="A20" s="212"/>
      <c r="B20" s="227"/>
      <c r="C20" s="197" t="s">
        <v>125</v>
      </c>
      <c r="D20" s="227"/>
      <c r="E20" s="236" t="s">
        <v>2500</v>
      </c>
      <c r="F20" s="193"/>
      <c r="G20" s="193"/>
      <c r="H20" s="236"/>
      <c r="I20" s="193"/>
      <c r="J20" s="193"/>
      <c r="K20" s="227"/>
      <c r="L20" s="193"/>
      <c r="M20" s="193"/>
      <c r="N20" s="235"/>
      <c r="O20" s="193"/>
      <c r="P20" s="235"/>
      <c r="Q20" s="233" t="s">
        <v>1625</v>
      </c>
      <c r="R20" s="111"/>
      <c r="S20" s="111"/>
      <c r="T20" s="111"/>
      <c r="U20" s="111"/>
      <c r="V20" s="227"/>
    </row>
    <row r="21" spans="1:22" s="9" customFormat="1" ht="9.9499999999999993" customHeight="1" x14ac:dyDescent="0.2">
      <c r="A21" s="212"/>
      <c r="B21" s="227"/>
      <c r="C21" s="197" t="s">
        <v>126</v>
      </c>
      <c r="D21" s="227"/>
      <c r="E21" s="236" t="s">
        <v>485</v>
      </c>
      <c r="F21" s="193"/>
      <c r="G21" s="193"/>
      <c r="H21" s="236"/>
      <c r="I21" s="193"/>
      <c r="J21" s="193"/>
      <c r="K21" s="227"/>
      <c r="L21" s="193"/>
      <c r="M21" s="193"/>
      <c r="N21" s="235"/>
      <c r="O21" s="193"/>
      <c r="P21" s="235"/>
      <c r="Q21" s="233" t="s">
        <v>1625</v>
      </c>
      <c r="R21" s="111">
        <v>500</v>
      </c>
      <c r="S21" s="111"/>
      <c r="T21" s="111"/>
      <c r="U21" s="111">
        <v>18340</v>
      </c>
      <c r="V21" s="227"/>
    </row>
    <row r="22" spans="1:22" s="9" customFormat="1" ht="9.9499999999999993" customHeight="1" x14ac:dyDescent="0.2">
      <c r="A22" s="212"/>
      <c r="B22" s="227"/>
      <c r="C22" s="197" t="s">
        <v>1674</v>
      </c>
      <c r="D22" s="227"/>
      <c r="E22" s="236" t="s">
        <v>1473</v>
      </c>
      <c r="F22" s="193"/>
      <c r="G22" s="193"/>
      <c r="H22" s="236"/>
      <c r="I22" s="193"/>
      <c r="J22" s="193"/>
      <c r="K22" s="227"/>
      <c r="L22" s="193"/>
      <c r="M22" s="193"/>
      <c r="N22" s="235"/>
      <c r="O22" s="193"/>
      <c r="P22" s="235"/>
      <c r="Q22" s="233" t="s">
        <v>1625</v>
      </c>
      <c r="R22" s="111"/>
      <c r="S22" s="111"/>
      <c r="T22" s="111"/>
      <c r="U22" s="111"/>
      <c r="V22" s="227"/>
    </row>
    <row r="23" spans="1:22" s="9" customFormat="1" ht="9.9499999999999993" customHeight="1" x14ac:dyDescent="0.2">
      <c r="A23" s="212"/>
      <c r="B23" s="227"/>
      <c r="C23" s="197" t="s">
        <v>2674</v>
      </c>
      <c r="D23" s="227"/>
      <c r="E23" s="236" t="s">
        <v>49</v>
      </c>
      <c r="F23" s="193"/>
      <c r="G23" s="193"/>
      <c r="H23" s="236"/>
      <c r="I23" s="193"/>
      <c r="J23" s="193"/>
      <c r="K23" s="227"/>
      <c r="L23" s="193"/>
      <c r="M23" s="193"/>
      <c r="N23" s="235"/>
      <c r="O23" s="193"/>
      <c r="P23" s="235"/>
      <c r="Q23" s="233" t="s">
        <v>1625</v>
      </c>
      <c r="R23" s="786"/>
      <c r="S23" s="803"/>
      <c r="T23" s="111"/>
      <c r="U23" s="804"/>
      <c r="V23" s="227"/>
    </row>
    <row r="24" spans="1:22" s="9" customFormat="1" ht="9.9499999999999993" customHeight="1" x14ac:dyDescent="0.2">
      <c r="A24" s="212"/>
      <c r="B24" s="227"/>
      <c r="C24" s="197" t="s">
        <v>1769</v>
      </c>
      <c r="D24" s="227"/>
      <c r="E24" s="236" t="s">
        <v>1369</v>
      </c>
      <c r="F24" s="193"/>
      <c r="G24" s="193"/>
      <c r="H24" s="236" t="s">
        <v>492</v>
      </c>
      <c r="I24" s="193"/>
      <c r="J24" s="193"/>
      <c r="K24" s="110"/>
      <c r="L24" s="193" t="s">
        <v>247</v>
      </c>
      <c r="M24" s="193"/>
      <c r="N24" s="193"/>
      <c r="O24" s="193"/>
      <c r="P24" s="235"/>
      <c r="Q24" s="233" t="s">
        <v>1625</v>
      </c>
      <c r="R24" s="111"/>
      <c r="S24" s="111"/>
      <c r="T24" s="111"/>
      <c r="U24" s="111"/>
      <c r="V24" s="227"/>
    </row>
    <row r="25" spans="1:22" s="7" customFormat="1" ht="11.1" customHeight="1" x14ac:dyDescent="0.2">
      <c r="A25" s="212"/>
      <c r="B25" s="234"/>
      <c r="C25" s="197" t="s">
        <v>1610</v>
      </c>
      <c r="D25" s="234"/>
      <c r="E25" s="196"/>
      <c r="F25" s="196"/>
      <c r="G25" s="196"/>
      <c r="H25" s="196"/>
      <c r="I25" s="196"/>
      <c r="J25" s="196"/>
      <c r="K25" s="237"/>
      <c r="L25" s="196"/>
      <c r="M25" s="196"/>
      <c r="N25" s="239"/>
      <c r="O25" s="196" t="s">
        <v>796</v>
      </c>
      <c r="P25" s="196" t="s">
        <v>1682</v>
      </c>
      <c r="Q25" s="233" t="s">
        <v>1625</v>
      </c>
      <c r="R25" s="334">
        <v>3300</v>
      </c>
      <c r="S25" s="334">
        <v>0</v>
      </c>
      <c r="T25" s="334">
        <v>1239</v>
      </c>
      <c r="U25" s="334">
        <v>27634</v>
      </c>
      <c r="V25" s="234"/>
    </row>
    <row r="26" spans="1:22" s="9" customFormat="1" ht="9.9499999999999993" customHeight="1" x14ac:dyDescent="0.2">
      <c r="A26" s="212"/>
      <c r="B26" s="227"/>
      <c r="C26" s="197"/>
      <c r="D26" s="227"/>
      <c r="E26" s="194" t="s">
        <v>797</v>
      </c>
      <c r="F26" s="194"/>
      <c r="G26" s="194"/>
      <c r="H26" s="194"/>
      <c r="I26" s="194"/>
      <c r="J26" s="194"/>
      <c r="K26" s="234"/>
      <c r="L26" s="194"/>
      <c r="M26" s="194"/>
      <c r="N26" s="193"/>
      <c r="O26" s="193"/>
      <c r="P26" s="193"/>
      <c r="Q26" s="233" t="s">
        <v>1625</v>
      </c>
      <c r="R26" s="394"/>
      <c r="S26" s="394"/>
      <c r="T26" s="394"/>
      <c r="U26" s="394"/>
      <c r="V26" s="227"/>
    </row>
    <row r="27" spans="1:22" s="9" customFormat="1" ht="9.9499999999999993" customHeight="1" x14ac:dyDescent="0.2">
      <c r="A27" s="212"/>
      <c r="B27" s="227"/>
      <c r="C27" s="197" t="s">
        <v>1676</v>
      </c>
      <c r="D27" s="227"/>
      <c r="E27" s="236" t="s">
        <v>2695</v>
      </c>
      <c r="F27" s="193"/>
      <c r="G27" s="193"/>
      <c r="H27" s="236"/>
      <c r="I27" s="193"/>
      <c r="J27" s="193"/>
      <c r="K27" s="227"/>
      <c r="L27" s="193"/>
      <c r="M27" s="193"/>
      <c r="N27" s="235"/>
      <c r="O27" s="193"/>
      <c r="P27" s="235"/>
      <c r="Q27" s="233" t="s">
        <v>1625</v>
      </c>
      <c r="R27" s="111"/>
      <c r="S27" s="111"/>
      <c r="T27" s="111"/>
      <c r="U27" s="111"/>
      <c r="V27" s="227"/>
    </row>
    <row r="28" spans="1:22" s="9" customFormat="1" ht="9.9499999999999993" customHeight="1" x14ac:dyDescent="0.2">
      <c r="A28" s="212"/>
      <c r="B28" s="227"/>
      <c r="C28" s="197" t="s">
        <v>1677</v>
      </c>
      <c r="D28" s="227"/>
      <c r="E28" s="236" t="s">
        <v>1647</v>
      </c>
      <c r="F28" s="193"/>
      <c r="G28" s="193"/>
      <c r="H28" s="236"/>
      <c r="I28" s="193"/>
      <c r="J28" s="193"/>
      <c r="K28" s="227"/>
      <c r="L28" s="193"/>
      <c r="M28" s="193"/>
      <c r="N28" s="235"/>
      <c r="O28" s="193"/>
      <c r="P28" s="235"/>
      <c r="Q28" s="233" t="s">
        <v>1625</v>
      </c>
      <c r="R28" s="111"/>
      <c r="S28" s="111"/>
      <c r="T28" s="111"/>
      <c r="U28" s="111"/>
      <c r="V28" s="227"/>
    </row>
    <row r="29" spans="1:22" s="9" customFormat="1" ht="9.9499999999999993" customHeight="1" x14ac:dyDescent="0.2">
      <c r="A29" s="212"/>
      <c r="B29" s="227"/>
      <c r="C29" s="197" t="s">
        <v>1678</v>
      </c>
      <c r="D29" s="227"/>
      <c r="E29" s="236" t="s">
        <v>72</v>
      </c>
      <c r="F29" s="193"/>
      <c r="G29" s="193"/>
      <c r="H29" s="236"/>
      <c r="I29" s="193"/>
      <c r="J29" s="193"/>
      <c r="K29" s="227"/>
      <c r="L29" s="193"/>
      <c r="M29" s="193"/>
      <c r="N29" s="235"/>
      <c r="O29" s="193"/>
      <c r="P29" s="235"/>
      <c r="Q29" s="233" t="s">
        <v>1625</v>
      </c>
      <c r="R29" s="111"/>
      <c r="S29" s="111"/>
      <c r="T29" s="111"/>
      <c r="U29" s="111"/>
      <c r="V29" s="227"/>
    </row>
    <row r="30" spans="1:22" s="9" customFormat="1" ht="9.9499999999999993" customHeight="1" x14ac:dyDescent="0.2">
      <c r="A30" s="212"/>
      <c r="B30" s="227"/>
      <c r="C30" s="197" t="s">
        <v>1770</v>
      </c>
      <c r="D30" s="227"/>
      <c r="E30" s="236" t="s">
        <v>1371</v>
      </c>
      <c r="F30" s="193"/>
      <c r="G30" s="193"/>
      <c r="H30" s="236"/>
      <c r="I30" s="193"/>
      <c r="J30" s="193"/>
      <c r="K30" s="227"/>
      <c r="L30" s="193"/>
      <c r="M30" s="193"/>
      <c r="N30" s="235"/>
      <c r="O30" s="193"/>
      <c r="P30" s="235"/>
      <c r="Q30" s="233" t="s">
        <v>1625</v>
      </c>
      <c r="R30" s="111"/>
      <c r="S30" s="111"/>
      <c r="T30" s="111"/>
      <c r="U30" s="111"/>
      <c r="V30" s="227"/>
    </row>
    <row r="31" spans="1:22" s="9" customFormat="1" ht="9.9499999999999993" customHeight="1" x14ac:dyDescent="0.2">
      <c r="A31" s="212"/>
      <c r="B31" s="227"/>
      <c r="C31" s="197" t="s">
        <v>1959</v>
      </c>
      <c r="D31" s="227"/>
      <c r="E31" s="236" t="s">
        <v>1215</v>
      </c>
      <c r="F31" s="193"/>
      <c r="G31" s="193"/>
      <c r="H31" s="236"/>
      <c r="I31" s="193"/>
      <c r="J31" s="193"/>
      <c r="K31" s="227"/>
      <c r="L31" s="193"/>
      <c r="M31" s="193"/>
      <c r="N31" s="235"/>
      <c r="O31" s="193"/>
      <c r="P31" s="235"/>
      <c r="Q31" s="233" t="s">
        <v>1625</v>
      </c>
      <c r="R31" s="111"/>
      <c r="S31" s="111"/>
      <c r="T31" s="111"/>
      <c r="U31" s="111"/>
      <c r="V31" s="227"/>
    </row>
    <row r="32" spans="1:22" s="9" customFormat="1" ht="9.9499999999999993" customHeight="1" x14ac:dyDescent="0.2">
      <c r="A32" s="212"/>
      <c r="B32" s="227"/>
      <c r="C32" s="197" t="s">
        <v>2326</v>
      </c>
      <c r="D32" s="227"/>
      <c r="E32" s="236" t="s">
        <v>1221</v>
      </c>
      <c r="F32" s="193"/>
      <c r="G32" s="193"/>
      <c r="H32" s="236"/>
      <c r="I32" s="193"/>
      <c r="J32" s="193"/>
      <c r="K32" s="227"/>
      <c r="L32" s="193"/>
      <c r="M32" s="193"/>
      <c r="N32" s="235"/>
      <c r="O32" s="193"/>
      <c r="P32" s="235"/>
      <c r="Q32" s="233" t="s">
        <v>1625</v>
      </c>
      <c r="R32" s="111"/>
      <c r="S32" s="111"/>
      <c r="T32" s="111"/>
      <c r="U32" s="111"/>
      <c r="V32" s="227"/>
    </row>
    <row r="33" spans="1:22" s="9" customFormat="1" ht="9.9499999999999993" customHeight="1" x14ac:dyDescent="0.2">
      <c r="A33" s="212"/>
      <c r="B33" s="227"/>
      <c r="C33" s="197" t="s">
        <v>1960</v>
      </c>
      <c r="D33" s="227"/>
      <c r="E33" s="236" t="s">
        <v>1369</v>
      </c>
      <c r="F33" s="193"/>
      <c r="G33" s="193"/>
      <c r="H33" s="236" t="s">
        <v>492</v>
      </c>
      <c r="I33" s="193"/>
      <c r="J33" s="193"/>
      <c r="K33" s="110"/>
      <c r="L33" s="193" t="s">
        <v>247</v>
      </c>
      <c r="M33" s="193"/>
      <c r="N33" s="193" t="s">
        <v>247</v>
      </c>
      <c r="O33" s="193"/>
      <c r="P33" s="235"/>
      <c r="Q33" s="233" t="s">
        <v>1625</v>
      </c>
      <c r="R33" s="111"/>
      <c r="S33" s="111"/>
      <c r="T33" s="111"/>
      <c r="U33" s="111"/>
      <c r="V33" s="227"/>
    </row>
    <row r="34" spans="1:22" s="7" customFormat="1" ht="11.1" customHeight="1" x14ac:dyDescent="0.2">
      <c r="A34" s="212"/>
      <c r="B34" s="234"/>
      <c r="C34" s="197" t="s">
        <v>924</v>
      </c>
      <c r="D34" s="234"/>
      <c r="E34" s="196"/>
      <c r="F34" s="196"/>
      <c r="G34" s="196"/>
      <c r="H34" s="196"/>
      <c r="I34" s="196"/>
      <c r="J34" s="196"/>
      <c r="K34" s="237"/>
      <c r="L34" s="196"/>
      <c r="M34" s="196"/>
      <c r="N34" s="239"/>
      <c r="O34" s="196" t="s">
        <v>796</v>
      </c>
      <c r="P34" s="196" t="s">
        <v>1682</v>
      </c>
      <c r="Q34" s="233" t="s">
        <v>1625</v>
      </c>
      <c r="R34" s="334">
        <v>0</v>
      </c>
      <c r="S34" s="334">
        <v>0</v>
      </c>
      <c r="T34" s="334">
        <v>0</v>
      </c>
      <c r="U34" s="334">
        <v>0</v>
      </c>
      <c r="V34" s="234"/>
    </row>
    <row r="35" spans="1:22" s="9" customFormat="1" ht="9.9499999999999993" customHeight="1" x14ac:dyDescent="0.2">
      <c r="A35" s="212"/>
      <c r="B35" s="227"/>
      <c r="C35" s="197"/>
      <c r="D35" s="227"/>
      <c r="E35" s="194" t="s">
        <v>798</v>
      </c>
      <c r="F35" s="194"/>
      <c r="G35" s="194"/>
      <c r="H35" s="194"/>
      <c r="I35" s="194"/>
      <c r="J35" s="194"/>
      <c r="K35" s="234"/>
      <c r="L35" s="194"/>
      <c r="M35" s="194"/>
      <c r="N35" s="193"/>
      <c r="O35" s="193"/>
      <c r="P35" s="193"/>
      <c r="Q35" s="233" t="s">
        <v>1625</v>
      </c>
      <c r="R35" s="394"/>
      <c r="S35" s="394"/>
      <c r="T35" s="394"/>
      <c r="U35" s="394"/>
      <c r="V35" s="227"/>
    </row>
    <row r="36" spans="1:22" s="9" customFormat="1" ht="9.9499999999999993" customHeight="1" x14ac:dyDescent="0.2">
      <c r="A36" s="212"/>
      <c r="B36" s="227"/>
      <c r="C36" s="197" t="s">
        <v>1680</v>
      </c>
      <c r="D36" s="227"/>
      <c r="E36" s="236" t="s">
        <v>2234</v>
      </c>
      <c r="F36" s="193"/>
      <c r="G36" s="193"/>
      <c r="H36" s="236"/>
      <c r="I36" s="193"/>
      <c r="J36" s="193"/>
      <c r="K36" s="227"/>
      <c r="L36" s="193"/>
      <c r="M36" s="193"/>
      <c r="N36" s="235"/>
      <c r="O36" s="193"/>
      <c r="P36" s="235"/>
      <c r="Q36" s="233" t="s">
        <v>1625</v>
      </c>
      <c r="R36" s="111"/>
      <c r="S36" s="111"/>
      <c r="T36" s="111"/>
      <c r="U36" s="111">
        <v>134408</v>
      </c>
      <c r="V36" s="227"/>
    </row>
    <row r="37" spans="1:22" s="9" customFormat="1" ht="9.9499999999999993" customHeight="1" x14ac:dyDescent="0.2">
      <c r="A37" s="212"/>
      <c r="B37" s="227"/>
      <c r="C37" s="197" t="s">
        <v>1166</v>
      </c>
      <c r="D37" s="227"/>
      <c r="E37" s="236" t="s">
        <v>557</v>
      </c>
      <c r="F37" s="193"/>
      <c r="G37" s="193"/>
      <c r="H37" s="236"/>
      <c r="I37" s="193"/>
      <c r="J37" s="193"/>
      <c r="K37" s="227"/>
      <c r="L37" s="193"/>
      <c r="M37" s="193"/>
      <c r="N37" s="235"/>
      <c r="O37" s="193"/>
      <c r="P37" s="235"/>
      <c r="Q37" s="233" t="s">
        <v>1625</v>
      </c>
      <c r="R37" s="111"/>
      <c r="S37" s="111"/>
      <c r="T37" s="111"/>
      <c r="U37" s="111"/>
      <c r="V37" s="227"/>
    </row>
    <row r="38" spans="1:22" s="9" customFormat="1" ht="9.9499999999999993" customHeight="1" x14ac:dyDescent="0.2">
      <c r="A38" s="212"/>
      <c r="B38" s="227"/>
      <c r="C38" s="197" t="s">
        <v>1167</v>
      </c>
      <c r="D38" s="227"/>
      <c r="E38" s="236" t="s">
        <v>345</v>
      </c>
      <c r="F38" s="193"/>
      <c r="G38" s="193"/>
      <c r="H38" s="236"/>
      <c r="I38" s="193"/>
      <c r="J38" s="193"/>
      <c r="K38" s="227"/>
      <c r="L38" s="193"/>
      <c r="M38" s="193"/>
      <c r="N38" s="235"/>
      <c r="O38" s="193"/>
      <c r="P38" s="235"/>
      <c r="Q38" s="233" t="s">
        <v>1625</v>
      </c>
      <c r="R38" s="111"/>
      <c r="S38" s="111"/>
      <c r="T38" s="111"/>
      <c r="U38" s="111">
        <v>108822</v>
      </c>
      <c r="V38" s="227"/>
    </row>
    <row r="39" spans="1:22" s="9" customFormat="1" ht="9.9499999999999993" customHeight="1" x14ac:dyDescent="0.2">
      <c r="A39" s="212"/>
      <c r="B39" s="227"/>
      <c r="C39" s="197" t="s">
        <v>1168</v>
      </c>
      <c r="D39" s="227"/>
      <c r="E39" s="236" t="s">
        <v>274</v>
      </c>
      <c r="F39" s="193"/>
      <c r="G39" s="193"/>
      <c r="H39" s="236"/>
      <c r="I39" s="193"/>
      <c r="J39" s="193"/>
      <c r="K39" s="227"/>
      <c r="L39" s="193"/>
      <c r="M39" s="193"/>
      <c r="N39" s="235"/>
      <c r="O39" s="193"/>
      <c r="P39" s="235"/>
      <c r="Q39" s="233" t="s">
        <v>1625</v>
      </c>
      <c r="R39" s="111"/>
      <c r="S39" s="111"/>
      <c r="T39" s="111"/>
      <c r="U39" s="111"/>
      <c r="V39" s="227"/>
    </row>
    <row r="40" spans="1:22" s="9" customFormat="1" ht="9.9499999999999993" customHeight="1" x14ac:dyDescent="0.2">
      <c r="A40" s="212"/>
      <c r="B40" s="227"/>
      <c r="C40" s="197" t="s">
        <v>1169</v>
      </c>
      <c r="D40" s="227"/>
      <c r="E40" s="236" t="s">
        <v>83</v>
      </c>
      <c r="F40" s="193"/>
      <c r="G40" s="193"/>
      <c r="H40" s="236"/>
      <c r="I40" s="193"/>
      <c r="J40" s="193"/>
      <c r="K40" s="227"/>
      <c r="L40" s="193"/>
      <c r="M40" s="193"/>
      <c r="N40" s="235"/>
      <c r="O40" s="193"/>
      <c r="P40" s="235"/>
      <c r="Q40" s="233" t="s">
        <v>1625</v>
      </c>
      <c r="R40" s="111">
        <v>22238</v>
      </c>
      <c r="S40" s="111"/>
      <c r="T40" s="111"/>
      <c r="U40" s="111">
        <v>78041</v>
      </c>
      <c r="V40" s="227"/>
    </row>
    <row r="41" spans="1:22" s="9" customFormat="1" ht="9.9499999999999993" customHeight="1" x14ac:dyDescent="0.2">
      <c r="A41" s="212"/>
      <c r="B41" s="227"/>
      <c r="C41" s="197" t="s">
        <v>1961</v>
      </c>
      <c r="D41" s="227"/>
      <c r="E41" s="236" t="s">
        <v>1495</v>
      </c>
      <c r="F41" s="193"/>
      <c r="G41" s="193"/>
      <c r="H41" s="236"/>
      <c r="I41" s="193"/>
      <c r="J41" s="193"/>
      <c r="K41" s="227"/>
      <c r="L41" s="193"/>
      <c r="M41" s="193"/>
      <c r="N41" s="235"/>
      <c r="O41" s="193"/>
      <c r="P41" s="235"/>
      <c r="Q41" s="233" t="s">
        <v>1625</v>
      </c>
      <c r="R41" s="111">
        <v>4451</v>
      </c>
      <c r="S41" s="111"/>
      <c r="T41" s="111"/>
      <c r="U41" s="111"/>
      <c r="V41" s="227"/>
    </row>
    <row r="42" spans="1:22" s="9" customFormat="1" ht="9.9499999999999993" customHeight="1" x14ac:dyDescent="0.2">
      <c r="A42" s="212"/>
      <c r="B42" s="227"/>
      <c r="C42" s="197" t="s">
        <v>1303</v>
      </c>
      <c r="D42" s="227"/>
      <c r="E42" s="236" t="s">
        <v>1369</v>
      </c>
      <c r="F42" s="193"/>
      <c r="G42" s="193"/>
      <c r="H42" s="236" t="s">
        <v>492</v>
      </c>
      <c r="I42" s="193"/>
      <c r="J42" s="193"/>
      <c r="K42" s="110"/>
      <c r="L42" s="193" t="s">
        <v>247</v>
      </c>
      <c r="M42" s="193"/>
      <c r="N42" s="193" t="s">
        <v>247</v>
      </c>
      <c r="O42" s="193"/>
      <c r="P42" s="235"/>
      <c r="Q42" s="233" t="s">
        <v>1625</v>
      </c>
      <c r="R42" s="111"/>
      <c r="S42" s="111"/>
      <c r="T42" s="111"/>
      <c r="U42" s="111"/>
      <c r="V42" s="227"/>
    </row>
    <row r="43" spans="1:22" s="7" customFormat="1" ht="11.1" customHeight="1" x14ac:dyDescent="0.2">
      <c r="A43" s="212"/>
      <c r="B43" s="234"/>
      <c r="C43" s="197" t="s">
        <v>925</v>
      </c>
      <c r="D43" s="234"/>
      <c r="E43" s="196"/>
      <c r="F43" s="196"/>
      <c r="G43" s="196"/>
      <c r="H43" s="196"/>
      <c r="I43" s="196"/>
      <c r="J43" s="196"/>
      <c r="K43" s="237"/>
      <c r="L43" s="196"/>
      <c r="M43" s="196"/>
      <c r="N43" s="239"/>
      <c r="O43" s="196" t="s">
        <v>796</v>
      </c>
      <c r="P43" s="196" t="s">
        <v>1682</v>
      </c>
      <c r="Q43" s="233" t="s">
        <v>1625</v>
      </c>
      <c r="R43" s="334">
        <v>26689</v>
      </c>
      <c r="S43" s="334">
        <v>0</v>
      </c>
      <c r="T43" s="334">
        <v>0</v>
      </c>
      <c r="U43" s="334">
        <v>321271</v>
      </c>
      <c r="V43" s="234"/>
    </row>
    <row r="44" spans="1:22" s="9" customFormat="1" ht="9.9499999999999993" customHeight="1" x14ac:dyDescent="0.2">
      <c r="A44" s="212"/>
      <c r="B44" s="227"/>
      <c r="C44" s="197"/>
      <c r="D44" s="227"/>
      <c r="E44" s="194" t="s">
        <v>799</v>
      </c>
      <c r="F44" s="194"/>
      <c r="G44" s="194"/>
      <c r="H44" s="194"/>
      <c r="I44" s="194"/>
      <c r="J44" s="194"/>
      <c r="K44" s="234"/>
      <c r="L44" s="194"/>
      <c r="M44" s="194"/>
      <c r="N44" s="193"/>
      <c r="O44" s="193"/>
      <c r="P44" s="193"/>
      <c r="Q44" s="233" t="s">
        <v>1625</v>
      </c>
      <c r="R44" s="394"/>
      <c r="S44" s="394"/>
      <c r="T44" s="394"/>
      <c r="U44" s="394"/>
      <c r="V44" s="227"/>
    </row>
    <row r="45" spans="1:22" s="9" customFormat="1" ht="9.9499999999999993" customHeight="1" x14ac:dyDescent="0.2">
      <c r="A45" s="212"/>
      <c r="B45" s="227"/>
      <c r="C45" s="197" t="s">
        <v>1430</v>
      </c>
      <c r="D45" s="227"/>
      <c r="E45" s="236" t="s">
        <v>2764</v>
      </c>
      <c r="F45" s="193"/>
      <c r="G45" s="193"/>
      <c r="H45" s="236"/>
      <c r="I45" s="193"/>
      <c r="J45" s="193"/>
      <c r="K45" s="227"/>
      <c r="L45" s="193"/>
      <c r="M45" s="193"/>
      <c r="N45" s="235"/>
      <c r="O45" s="193"/>
      <c r="P45" s="235"/>
      <c r="Q45" s="233" t="s">
        <v>1625</v>
      </c>
      <c r="R45" s="111"/>
      <c r="S45" s="111"/>
      <c r="T45" s="111"/>
      <c r="U45" s="111"/>
      <c r="V45" s="227"/>
    </row>
    <row r="46" spans="1:22" s="9" customFormat="1" ht="9.9499999999999993" customHeight="1" x14ac:dyDescent="0.2">
      <c r="A46" s="212"/>
      <c r="B46" s="227"/>
      <c r="C46" s="197" t="s">
        <v>1431</v>
      </c>
      <c r="D46" s="227"/>
      <c r="E46" s="236" t="s">
        <v>1659</v>
      </c>
      <c r="F46" s="193"/>
      <c r="G46" s="193"/>
      <c r="H46" s="236"/>
      <c r="I46" s="193"/>
      <c r="J46" s="193"/>
      <c r="K46" s="227"/>
      <c r="L46" s="193"/>
      <c r="M46" s="193"/>
      <c r="N46" s="235"/>
      <c r="O46" s="193"/>
      <c r="P46" s="235"/>
      <c r="Q46" s="233" t="s">
        <v>1625</v>
      </c>
      <c r="R46" s="111"/>
      <c r="S46" s="111"/>
      <c r="T46" s="111"/>
      <c r="U46" s="111"/>
      <c r="V46" s="227"/>
    </row>
    <row r="47" spans="1:22" s="9" customFormat="1" ht="9.9499999999999993" customHeight="1" x14ac:dyDescent="0.2">
      <c r="A47" s="212"/>
      <c r="B47" s="227"/>
      <c r="C47" s="197" t="s">
        <v>1963</v>
      </c>
      <c r="D47" s="227"/>
      <c r="E47" s="236" t="s">
        <v>634</v>
      </c>
      <c r="F47" s="193"/>
      <c r="G47" s="193"/>
      <c r="H47" s="236"/>
      <c r="I47" s="193"/>
      <c r="J47" s="193"/>
      <c r="K47" s="227"/>
      <c r="L47" s="193"/>
      <c r="M47" s="193"/>
      <c r="N47" s="235"/>
      <c r="O47" s="193"/>
      <c r="P47" s="235"/>
      <c r="Q47" s="233" t="s">
        <v>1625</v>
      </c>
      <c r="R47" s="111"/>
      <c r="S47" s="111"/>
      <c r="T47" s="111"/>
      <c r="U47" s="111"/>
      <c r="V47" s="227"/>
    </row>
    <row r="48" spans="1:22" s="9" customFormat="1" ht="9.9499999999999993" customHeight="1" x14ac:dyDescent="0.2">
      <c r="A48" s="212"/>
      <c r="B48" s="227"/>
      <c r="C48" s="197" t="s">
        <v>756</v>
      </c>
      <c r="D48" s="227"/>
      <c r="E48" s="236" t="s">
        <v>1501</v>
      </c>
      <c r="F48" s="193"/>
      <c r="G48" s="193"/>
      <c r="H48" s="236"/>
      <c r="I48" s="193"/>
      <c r="J48" s="193"/>
      <c r="K48" s="227"/>
      <c r="L48" s="193"/>
      <c r="M48" s="193"/>
      <c r="N48" s="235"/>
      <c r="O48" s="193"/>
      <c r="P48" s="235"/>
      <c r="Q48" s="233" t="s">
        <v>1625</v>
      </c>
      <c r="R48" s="786"/>
      <c r="S48" s="786"/>
      <c r="T48" s="786"/>
      <c r="U48" s="786"/>
      <c r="V48" s="227"/>
    </row>
    <row r="49" spans="1:22" s="9" customFormat="1" ht="9.9499999999999993" customHeight="1" x14ac:dyDescent="0.2">
      <c r="A49" s="212"/>
      <c r="B49" s="227"/>
      <c r="C49" s="197" t="s">
        <v>1964</v>
      </c>
      <c r="D49" s="227"/>
      <c r="E49" s="236" t="s">
        <v>1551</v>
      </c>
      <c r="F49" s="193"/>
      <c r="G49" s="193"/>
      <c r="H49" s="236"/>
      <c r="I49" s="193"/>
      <c r="J49" s="193"/>
      <c r="K49" s="227"/>
      <c r="L49" s="193"/>
      <c r="M49" s="193"/>
      <c r="N49" s="235"/>
      <c r="O49" s="193"/>
      <c r="P49" s="235"/>
      <c r="Q49" s="233" t="s">
        <v>1625</v>
      </c>
      <c r="R49" s="111"/>
      <c r="S49" s="111"/>
      <c r="T49" s="111"/>
      <c r="U49" s="111"/>
      <c r="V49" s="227"/>
    </row>
    <row r="50" spans="1:22" s="9" customFormat="1" ht="9.9499999999999993" customHeight="1" x14ac:dyDescent="0.2">
      <c r="A50" s="212"/>
      <c r="B50" s="227"/>
      <c r="C50" s="197" t="s">
        <v>1965</v>
      </c>
      <c r="D50" s="227"/>
      <c r="E50" s="236" t="s">
        <v>1369</v>
      </c>
      <c r="F50" s="193"/>
      <c r="G50" s="193"/>
      <c r="H50" s="236" t="s">
        <v>492</v>
      </c>
      <c r="I50" s="193"/>
      <c r="J50" s="193"/>
      <c r="K50" s="110"/>
      <c r="L50" s="193" t="s">
        <v>247</v>
      </c>
      <c r="M50" s="193"/>
      <c r="N50" s="193" t="s">
        <v>247</v>
      </c>
      <c r="O50" s="193"/>
      <c r="P50" s="235"/>
      <c r="Q50" s="233" t="s">
        <v>1625</v>
      </c>
      <c r="R50" s="111"/>
      <c r="S50" s="111"/>
      <c r="T50" s="111"/>
      <c r="U50" s="111"/>
      <c r="V50" s="227"/>
    </row>
    <row r="51" spans="1:22" s="7" customFormat="1" ht="11.1" customHeight="1" x14ac:dyDescent="0.2">
      <c r="A51" s="212"/>
      <c r="B51" s="234"/>
      <c r="C51" s="197" t="s">
        <v>926</v>
      </c>
      <c r="D51" s="234"/>
      <c r="E51" s="196"/>
      <c r="F51" s="196"/>
      <c r="G51" s="196"/>
      <c r="H51" s="196"/>
      <c r="I51" s="196"/>
      <c r="J51" s="196"/>
      <c r="K51" s="237"/>
      <c r="L51" s="196"/>
      <c r="M51" s="196"/>
      <c r="N51" s="239"/>
      <c r="O51" s="196" t="s">
        <v>796</v>
      </c>
      <c r="P51" s="196" t="s">
        <v>1682</v>
      </c>
      <c r="Q51" s="233" t="s">
        <v>1625</v>
      </c>
      <c r="R51" s="334">
        <v>0</v>
      </c>
      <c r="S51" s="334">
        <v>0</v>
      </c>
      <c r="T51" s="334">
        <v>0</v>
      </c>
      <c r="U51" s="334">
        <v>0</v>
      </c>
      <c r="V51" s="234"/>
    </row>
    <row r="52" spans="1:22" s="9" customFormat="1" ht="9.9499999999999993" customHeight="1" x14ac:dyDescent="0.2">
      <c r="A52" s="212"/>
      <c r="B52" s="227"/>
      <c r="C52" s="197"/>
      <c r="D52" s="227"/>
      <c r="E52" s="194" t="s">
        <v>1080</v>
      </c>
      <c r="F52" s="194"/>
      <c r="G52" s="194"/>
      <c r="H52" s="194"/>
      <c r="I52" s="194"/>
      <c r="J52" s="194"/>
      <c r="K52" s="234"/>
      <c r="L52" s="194"/>
      <c r="M52" s="194"/>
      <c r="N52" s="193"/>
      <c r="O52" s="193"/>
      <c r="P52" s="193"/>
      <c r="Q52" s="233" t="s">
        <v>1625</v>
      </c>
      <c r="R52" s="394"/>
      <c r="S52" s="394"/>
      <c r="T52" s="394"/>
      <c r="U52" s="394"/>
      <c r="V52" s="227"/>
    </row>
    <row r="53" spans="1:22" s="9" customFormat="1" ht="9.9499999999999993" customHeight="1" x14ac:dyDescent="0.2">
      <c r="A53" s="212"/>
      <c r="B53" s="227"/>
      <c r="C53" s="197" t="s">
        <v>1969</v>
      </c>
      <c r="D53" s="227"/>
      <c r="E53" s="236" t="s">
        <v>1309</v>
      </c>
      <c r="F53" s="193"/>
      <c r="G53" s="193"/>
      <c r="H53" s="236"/>
      <c r="I53" s="193"/>
      <c r="J53" s="193"/>
      <c r="K53" s="227"/>
      <c r="L53" s="193"/>
      <c r="M53" s="193"/>
      <c r="N53" s="235"/>
      <c r="O53" s="193"/>
      <c r="P53" s="235"/>
      <c r="Q53" s="233" t="s">
        <v>1625</v>
      </c>
      <c r="R53" s="111"/>
      <c r="S53" s="111"/>
      <c r="T53" s="111"/>
      <c r="U53" s="111"/>
      <c r="V53" s="227"/>
    </row>
    <row r="54" spans="1:22" s="9" customFormat="1" ht="9.9499999999999993" customHeight="1" x14ac:dyDescent="0.2">
      <c r="A54" s="212"/>
      <c r="B54" s="227"/>
      <c r="C54" s="197" t="s">
        <v>1970</v>
      </c>
      <c r="D54" s="227"/>
      <c r="E54" s="236" t="s">
        <v>1363</v>
      </c>
      <c r="F54" s="193"/>
      <c r="G54" s="193"/>
      <c r="H54" s="236"/>
      <c r="I54" s="193"/>
      <c r="J54" s="193"/>
      <c r="K54" s="227"/>
      <c r="L54" s="193"/>
      <c r="M54" s="193"/>
      <c r="N54" s="235"/>
      <c r="O54" s="193"/>
      <c r="P54" s="235"/>
      <c r="Q54" s="233" t="s">
        <v>1625</v>
      </c>
      <c r="R54" s="111"/>
      <c r="S54" s="111"/>
      <c r="T54" s="111"/>
      <c r="U54" s="111"/>
      <c r="V54" s="227"/>
    </row>
    <row r="55" spans="1:22" s="9" customFormat="1" ht="9.9499999999999993" customHeight="1" x14ac:dyDescent="0.2">
      <c r="A55" s="212"/>
      <c r="B55" s="227"/>
      <c r="C55" s="197" t="s">
        <v>1156</v>
      </c>
      <c r="D55" s="227"/>
      <c r="E55" s="236" t="s">
        <v>2324</v>
      </c>
      <c r="F55" s="193"/>
      <c r="G55" s="193"/>
      <c r="H55" s="236"/>
      <c r="I55" s="193"/>
      <c r="J55" s="193"/>
      <c r="K55" s="227"/>
      <c r="L55" s="193"/>
      <c r="M55" s="193"/>
      <c r="N55" s="235"/>
      <c r="O55" s="193"/>
      <c r="P55" s="235"/>
      <c r="Q55" s="233" t="s">
        <v>1625</v>
      </c>
      <c r="R55" s="111"/>
      <c r="S55" s="111"/>
      <c r="T55" s="111"/>
      <c r="U55" s="111"/>
      <c r="V55" s="227"/>
    </row>
    <row r="56" spans="1:22" s="9" customFormat="1" ht="9.9499999999999993" customHeight="1" x14ac:dyDescent="0.2">
      <c r="A56" s="212"/>
      <c r="B56" s="227"/>
      <c r="C56" s="197" t="s">
        <v>1966</v>
      </c>
      <c r="D56" s="227"/>
      <c r="E56" s="236" t="s">
        <v>1369</v>
      </c>
      <c r="F56" s="193"/>
      <c r="G56" s="193"/>
      <c r="H56" s="236" t="s">
        <v>492</v>
      </c>
      <c r="I56" s="193"/>
      <c r="J56" s="193"/>
      <c r="K56" s="110"/>
      <c r="L56" s="193" t="s">
        <v>247</v>
      </c>
      <c r="M56" s="193"/>
      <c r="N56" s="193" t="s">
        <v>247</v>
      </c>
      <c r="O56" s="193"/>
      <c r="P56" s="235"/>
      <c r="Q56" s="233" t="s">
        <v>1625</v>
      </c>
      <c r="R56" s="111"/>
      <c r="S56" s="111"/>
      <c r="T56" s="111"/>
      <c r="U56" s="111"/>
      <c r="V56" s="227"/>
    </row>
    <row r="57" spans="1:22" s="7" customFormat="1" ht="11.1" customHeight="1" x14ac:dyDescent="0.2">
      <c r="A57" s="212"/>
      <c r="B57" s="234"/>
      <c r="C57" s="197" t="s">
        <v>927</v>
      </c>
      <c r="D57" s="234"/>
      <c r="E57" s="196"/>
      <c r="F57" s="196"/>
      <c r="G57" s="196"/>
      <c r="H57" s="196"/>
      <c r="I57" s="196"/>
      <c r="J57" s="196"/>
      <c r="K57" s="237"/>
      <c r="L57" s="196"/>
      <c r="M57" s="196"/>
      <c r="N57" s="239"/>
      <c r="O57" s="196" t="s">
        <v>796</v>
      </c>
      <c r="P57" s="196" t="s">
        <v>1682</v>
      </c>
      <c r="Q57" s="233" t="s">
        <v>1625</v>
      </c>
      <c r="R57" s="334">
        <v>0</v>
      </c>
      <c r="S57" s="334">
        <v>0</v>
      </c>
      <c r="T57" s="334">
        <v>0</v>
      </c>
      <c r="U57" s="334">
        <v>0</v>
      </c>
      <c r="V57" s="234"/>
    </row>
    <row r="58" spans="1:22" s="9" customFormat="1" ht="5.0999999999999996" customHeight="1" x14ac:dyDescent="0.2">
      <c r="A58" s="212"/>
      <c r="B58" s="227"/>
      <c r="C58" s="197"/>
      <c r="D58" s="227"/>
      <c r="E58" s="194"/>
      <c r="F58" s="193"/>
      <c r="G58" s="193"/>
      <c r="H58" s="194"/>
      <c r="I58" s="193"/>
      <c r="J58" s="193"/>
      <c r="K58" s="227"/>
      <c r="L58" s="193"/>
      <c r="M58" s="193"/>
      <c r="N58" s="193"/>
      <c r="O58" s="193"/>
      <c r="P58" s="193"/>
      <c r="Q58" s="233" t="s">
        <v>1625</v>
      </c>
      <c r="R58" s="394"/>
      <c r="S58" s="394"/>
      <c r="T58" s="394"/>
      <c r="U58" s="394"/>
      <c r="V58" s="227"/>
    </row>
    <row r="59" spans="1:22" s="9" customFormat="1" ht="11.1" customHeight="1" x14ac:dyDescent="0.2">
      <c r="A59" s="212"/>
      <c r="B59" s="227"/>
      <c r="C59" s="197" t="s">
        <v>928</v>
      </c>
      <c r="D59" s="227"/>
      <c r="E59" s="194" t="s">
        <v>1105</v>
      </c>
      <c r="F59" s="193"/>
      <c r="G59" s="193"/>
      <c r="H59" s="194"/>
      <c r="I59" s="193"/>
      <c r="J59" s="193"/>
      <c r="K59" s="227"/>
      <c r="L59" s="193"/>
      <c r="M59" s="193"/>
      <c r="N59" s="239"/>
      <c r="O59" s="193"/>
      <c r="P59" s="239"/>
      <c r="Q59" s="233" t="s">
        <v>1625</v>
      </c>
      <c r="R59" s="111"/>
      <c r="S59" s="111"/>
      <c r="T59" s="111"/>
      <c r="U59" s="111"/>
      <c r="V59" s="227"/>
    </row>
    <row r="60" spans="1:22" s="9" customFormat="1" ht="5.0999999999999996" customHeight="1" x14ac:dyDescent="0.2">
      <c r="A60" s="212"/>
      <c r="B60" s="227"/>
      <c r="C60" s="197"/>
      <c r="D60" s="227"/>
      <c r="E60" s="194"/>
      <c r="F60" s="193"/>
      <c r="G60" s="193"/>
      <c r="H60" s="194"/>
      <c r="I60" s="193"/>
      <c r="J60" s="193"/>
      <c r="K60" s="227"/>
      <c r="L60" s="193"/>
      <c r="M60" s="193"/>
      <c r="N60" s="239"/>
      <c r="O60" s="193"/>
      <c r="P60" s="239"/>
      <c r="Q60" s="233" t="s">
        <v>1625</v>
      </c>
      <c r="R60" s="394" t="s">
        <v>1625</v>
      </c>
      <c r="S60" s="394" t="s">
        <v>1625</v>
      </c>
      <c r="T60" s="394" t="s">
        <v>1625</v>
      </c>
      <c r="U60" s="394"/>
      <c r="V60" s="227"/>
    </row>
    <row r="61" spans="1:22" s="9" customFormat="1" ht="9.9499999999999993" customHeight="1" x14ac:dyDescent="0.2">
      <c r="A61" s="212"/>
      <c r="B61" s="227"/>
      <c r="C61" s="197"/>
      <c r="D61" s="227"/>
      <c r="E61" s="194" t="s">
        <v>1844</v>
      </c>
      <c r="F61" s="194"/>
      <c r="G61" s="194"/>
      <c r="H61" s="194"/>
      <c r="I61" s="194"/>
      <c r="J61" s="194"/>
      <c r="K61" s="234"/>
      <c r="L61" s="194"/>
      <c r="M61" s="194"/>
      <c r="N61" s="193"/>
      <c r="O61" s="193"/>
      <c r="P61" s="193"/>
      <c r="Q61" s="233" t="s">
        <v>1625</v>
      </c>
      <c r="R61" s="394"/>
      <c r="S61" s="394"/>
      <c r="T61" s="394"/>
      <c r="U61" s="394"/>
      <c r="V61" s="227"/>
    </row>
    <row r="62" spans="1:22" s="9" customFormat="1" ht="9.9499999999999993" customHeight="1" x14ac:dyDescent="0.2">
      <c r="A62" s="212"/>
      <c r="B62" s="227"/>
      <c r="C62" s="197" t="s">
        <v>1980</v>
      </c>
      <c r="D62" s="227"/>
      <c r="E62" s="236" t="s">
        <v>2683</v>
      </c>
      <c r="F62" s="193"/>
      <c r="G62" s="193"/>
      <c r="H62" s="236"/>
      <c r="I62" s="193"/>
      <c r="J62" s="193"/>
      <c r="K62" s="227"/>
      <c r="L62" s="193"/>
      <c r="M62" s="193"/>
      <c r="N62" s="235"/>
      <c r="O62" s="193"/>
      <c r="P62" s="235"/>
      <c r="Q62" s="233" t="s">
        <v>1625</v>
      </c>
      <c r="R62" s="111"/>
      <c r="S62" s="111"/>
      <c r="T62" s="111"/>
      <c r="U62" s="111"/>
      <c r="V62" s="227"/>
    </row>
    <row r="63" spans="1:22" s="9" customFormat="1" ht="9.9499999999999993" customHeight="1" x14ac:dyDescent="0.2">
      <c r="A63" s="212"/>
      <c r="B63" s="227"/>
      <c r="C63" s="197" t="s">
        <v>1981</v>
      </c>
      <c r="D63" s="227"/>
      <c r="E63" s="236" t="s">
        <v>2793</v>
      </c>
      <c r="F63" s="193"/>
      <c r="G63" s="193"/>
      <c r="H63" s="236"/>
      <c r="I63" s="193"/>
      <c r="J63" s="193"/>
      <c r="K63" s="227"/>
      <c r="L63" s="193"/>
      <c r="M63" s="193"/>
      <c r="N63" s="235"/>
      <c r="O63" s="193"/>
      <c r="P63" s="235"/>
      <c r="Q63" s="233" t="s">
        <v>1625</v>
      </c>
      <c r="R63" s="111"/>
      <c r="S63" s="111">
        <v>2940</v>
      </c>
      <c r="T63" s="111"/>
      <c r="U63" s="111">
        <v>26271</v>
      </c>
      <c r="V63" s="227"/>
    </row>
    <row r="64" spans="1:22" s="882" customFormat="1" ht="9.9499999999999993" customHeight="1" x14ac:dyDescent="0.2">
      <c r="A64" s="876"/>
      <c r="B64" s="877"/>
      <c r="C64" s="992" t="s">
        <v>1727</v>
      </c>
      <c r="D64" s="993"/>
      <c r="E64" s="994" t="s">
        <v>2716</v>
      </c>
      <c r="F64" s="995"/>
      <c r="G64" s="995"/>
      <c r="H64" s="994"/>
      <c r="I64" s="995"/>
      <c r="J64" s="995"/>
      <c r="K64" s="993"/>
      <c r="L64" s="995"/>
      <c r="M64" s="995"/>
      <c r="N64" s="879"/>
      <c r="O64" s="878"/>
      <c r="P64" s="879"/>
      <c r="Q64" s="880" t="s">
        <v>1625</v>
      </c>
      <c r="R64" s="1095"/>
      <c r="S64" s="1095"/>
      <c r="T64" s="1095"/>
      <c r="U64" s="1095"/>
      <c r="V64" s="877"/>
    </row>
    <row r="65" spans="1:22" s="882" customFormat="1" ht="9.9499999999999993" customHeight="1" x14ac:dyDescent="0.2">
      <c r="A65" s="876"/>
      <c r="B65" s="877"/>
      <c r="C65" s="992" t="s">
        <v>2772</v>
      </c>
      <c r="D65" s="993"/>
      <c r="E65" s="994" t="s">
        <v>2607</v>
      </c>
      <c r="F65" s="995"/>
      <c r="G65" s="995"/>
      <c r="H65" s="994"/>
      <c r="I65" s="995"/>
      <c r="J65" s="995"/>
      <c r="K65" s="993"/>
      <c r="L65" s="995"/>
      <c r="M65" s="995"/>
      <c r="N65" s="879"/>
      <c r="O65" s="878"/>
      <c r="P65" s="879"/>
      <c r="Q65" s="880" t="s">
        <v>1625</v>
      </c>
      <c r="R65" s="1095"/>
      <c r="S65" s="1095"/>
      <c r="T65" s="1095"/>
      <c r="U65" s="1095"/>
      <c r="V65" s="877"/>
    </row>
    <row r="66" spans="1:22" s="9" customFormat="1" ht="9.9499999999999993" customHeight="1" x14ac:dyDescent="0.2">
      <c r="A66" s="212"/>
      <c r="B66" s="227"/>
      <c r="C66" s="992" t="s">
        <v>901</v>
      </c>
      <c r="D66" s="993"/>
      <c r="E66" s="994" t="s">
        <v>751</v>
      </c>
      <c r="F66" s="995"/>
      <c r="G66" s="995"/>
      <c r="H66" s="994"/>
      <c r="I66" s="995"/>
      <c r="J66" s="995"/>
      <c r="K66" s="993"/>
      <c r="L66" s="995"/>
      <c r="M66" s="995"/>
      <c r="N66" s="235"/>
      <c r="O66" s="193"/>
      <c r="P66" s="235"/>
      <c r="Q66" s="233" t="s">
        <v>1625</v>
      </c>
      <c r="R66" s="111">
        <v>33244</v>
      </c>
      <c r="S66" s="111"/>
      <c r="T66" s="111">
        <v>4148</v>
      </c>
      <c r="U66" s="111">
        <v>8420</v>
      </c>
      <c r="V66" s="227"/>
    </row>
    <row r="67" spans="1:22" s="9" customFormat="1" ht="9.9499999999999993" customHeight="1" x14ac:dyDescent="0.2">
      <c r="A67" s="212"/>
      <c r="B67" s="227"/>
      <c r="C67" s="197" t="s">
        <v>902</v>
      </c>
      <c r="D67" s="227"/>
      <c r="E67" s="236" t="s">
        <v>62</v>
      </c>
      <c r="F67" s="193"/>
      <c r="G67" s="193"/>
      <c r="H67" s="236"/>
      <c r="I67" s="193"/>
      <c r="J67" s="193"/>
      <c r="K67" s="227"/>
      <c r="L67" s="193"/>
      <c r="M67" s="193"/>
      <c r="N67" s="235"/>
      <c r="O67" s="193"/>
      <c r="P67" s="235"/>
      <c r="Q67" s="233" t="s">
        <v>1625</v>
      </c>
      <c r="R67" s="111"/>
      <c r="S67" s="111"/>
      <c r="T67" s="111"/>
      <c r="U67" s="111"/>
      <c r="V67" s="227"/>
    </row>
    <row r="68" spans="1:22" s="9" customFormat="1" ht="9.9499999999999993" customHeight="1" x14ac:dyDescent="0.2">
      <c r="A68" s="212"/>
      <c r="B68" s="227"/>
      <c r="C68" s="197" t="s">
        <v>1967</v>
      </c>
      <c r="D68" s="227"/>
      <c r="E68" s="236" t="s">
        <v>1369</v>
      </c>
      <c r="F68" s="193"/>
      <c r="G68" s="193"/>
      <c r="H68" s="236" t="s">
        <v>492</v>
      </c>
      <c r="I68" s="193"/>
      <c r="J68" s="193"/>
      <c r="K68" s="110"/>
      <c r="L68" s="193" t="s">
        <v>247</v>
      </c>
      <c r="M68" s="193"/>
      <c r="N68" s="193" t="s">
        <v>247</v>
      </c>
      <c r="O68" s="193"/>
      <c r="P68" s="235"/>
      <c r="Q68" s="233" t="s">
        <v>1625</v>
      </c>
      <c r="R68" s="111"/>
      <c r="S68" s="111"/>
      <c r="T68" s="111"/>
      <c r="U68" s="111"/>
      <c r="V68" s="227"/>
    </row>
    <row r="69" spans="1:22" s="7" customFormat="1" ht="11.1" customHeight="1" x14ac:dyDescent="0.2">
      <c r="A69" s="212"/>
      <c r="B69" s="234"/>
      <c r="C69" s="197" t="s">
        <v>929</v>
      </c>
      <c r="D69" s="234"/>
      <c r="E69" s="196"/>
      <c r="F69" s="196"/>
      <c r="G69" s="196"/>
      <c r="H69" s="196"/>
      <c r="I69" s="196"/>
      <c r="J69" s="196"/>
      <c r="K69" s="237"/>
      <c r="L69" s="196"/>
      <c r="M69" s="196"/>
      <c r="N69" s="239"/>
      <c r="O69" s="196" t="s">
        <v>796</v>
      </c>
      <c r="P69" s="196" t="s">
        <v>1682</v>
      </c>
      <c r="Q69" s="233" t="s">
        <v>1625</v>
      </c>
      <c r="R69" s="334">
        <v>33244</v>
      </c>
      <c r="S69" s="334">
        <v>2940</v>
      </c>
      <c r="T69" s="334">
        <v>4148</v>
      </c>
      <c r="U69" s="334">
        <v>34691</v>
      </c>
      <c r="V69" s="234"/>
    </row>
    <row r="70" spans="1:22" s="9" customFormat="1" ht="9.9499999999999993" customHeight="1" x14ac:dyDescent="0.2">
      <c r="A70" s="212"/>
      <c r="B70" s="227"/>
      <c r="C70" s="197"/>
      <c r="D70" s="227"/>
      <c r="E70" s="194" t="s">
        <v>2771</v>
      </c>
      <c r="F70" s="194"/>
      <c r="G70" s="194"/>
      <c r="H70" s="194"/>
      <c r="I70" s="194"/>
      <c r="J70" s="194"/>
      <c r="K70" s="234"/>
      <c r="L70" s="194"/>
      <c r="M70" s="194"/>
      <c r="N70" s="193"/>
      <c r="O70" s="193"/>
      <c r="P70" s="193"/>
      <c r="Q70" s="233" t="s">
        <v>1625</v>
      </c>
      <c r="R70" s="394"/>
      <c r="S70" s="394"/>
      <c r="T70" s="394"/>
      <c r="U70" s="394"/>
      <c r="V70" s="227"/>
    </row>
    <row r="71" spans="1:22" s="9" customFormat="1" ht="9.9499999999999993" customHeight="1" x14ac:dyDescent="0.2">
      <c r="A71" s="212"/>
      <c r="B71" s="227"/>
      <c r="C71" s="197" t="s">
        <v>903</v>
      </c>
      <c r="D71" s="227"/>
      <c r="E71" s="236" t="s">
        <v>1407</v>
      </c>
      <c r="F71" s="193"/>
      <c r="G71" s="193"/>
      <c r="H71" s="236"/>
      <c r="I71" s="193"/>
      <c r="J71" s="193"/>
      <c r="K71" s="227"/>
      <c r="L71" s="193"/>
      <c r="M71" s="193"/>
      <c r="N71" s="235"/>
      <c r="O71" s="193"/>
      <c r="P71" s="235"/>
      <c r="Q71" s="233" t="s">
        <v>1625</v>
      </c>
      <c r="R71" s="111"/>
      <c r="S71" s="111"/>
      <c r="T71" s="111"/>
      <c r="U71" s="111">
        <v>425</v>
      </c>
      <c r="V71" s="227"/>
    </row>
    <row r="72" spans="1:22" s="9" customFormat="1" ht="9.9499999999999993" customHeight="1" x14ac:dyDescent="0.2">
      <c r="A72" s="212"/>
      <c r="B72" s="227"/>
      <c r="C72" s="197" t="s">
        <v>904</v>
      </c>
      <c r="D72" s="227"/>
      <c r="E72" s="236" t="s">
        <v>2157</v>
      </c>
      <c r="F72" s="193"/>
      <c r="G72" s="193"/>
      <c r="H72" s="236"/>
      <c r="I72" s="193"/>
      <c r="J72" s="193"/>
      <c r="K72" s="227"/>
      <c r="L72" s="193"/>
      <c r="M72" s="193"/>
      <c r="N72" s="235"/>
      <c r="O72" s="193"/>
      <c r="P72" s="235"/>
      <c r="Q72" s="233" t="s">
        <v>1625</v>
      </c>
      <c r="R72" s="111"/>
      <c r="S72" s="111"/>
      <c r="T72" s="111"/>
      <c r="U72" s="111"/>
      <c r="V72" s="227"/>
    </row>
    <row r="73" spans="1:22" s="9" customFormat="1" ht="9.9499999999999993" customHeight="1" x14ac:dyDescent="0.2">
      <c r="A73" s="212"/>
      <c r="B73" s="227"/>
      <c r="C73" s="197" t="s">
        <v>905</v>
      </c>
      <c r="D73" s="227"/>
      <c r="E73" s="236" t="s">
        <v>800</v>
      </c>
      <c r="F73" s="193"/>
      <c r="G73" s="193"/>
      <c r="H73" s="236"/>
      <c r="I73" s="193"/>
      <c r="J73" s="193"/>
      <c r="K73" s="227"/>
      <c r="L73" s="193"/>
      <c r="M73" s="193"/>
      <c r="N73" s="235"/>
      <c r="O73" s="193"/>
      <c r="P73" s="235"/>
      <c r="Q73" s="233" t="s">
        <v>1625</v>
      </c>
      <c r="R73" s="111"/>
      <c r="S73" s="111"/>
      <c r="T73" s="111"/>
      <c r="U73" s="111"/>
      <c r="V73" s="227"/>
    </row>
    <row r="74" spans="1:22" s="9" customFormat="1" ht="9.9499999999999993" customHeight="1" x14ac:dyDescent="0.2">
      <c r="A74" s="212"/>
      <c r="B74" s="227"/>
      <c r="C74" s="197" t="s">
        <v>906</v>
      </c>
      <c r="D74" s="227"/>
      <c r="E74" s="236" t="s">
        <v>2763</v>
      </c>
      <c r="F74" s="193"/>
      <c r="G74" s="193"/>
      <c r="H74" s="236"/>
      <c r="I74" s="193"/>
      <c r="J74" s="193"/>
      <c r="K74" s="227"/>
      <c r="L74" s="193"/>
      <c r="M74" s="193"/>
      <c r="N74" s="235"/>
      <c r="O74" s="193"/>
      <c r="P74" s="235"/>
      <c r="Q74" s="233" t="s">
        <v>1625</v>
      </c>
      <c r="R74" s="111"/>
      <c r="S74" s="111"/>
      <c r="T74" s="111"/>
      <c r="U74" s="111"/>
      <c r="V74" s="227"/>
    </row>
    <row r="75" spans="1:22" s="9" customFormat="1" ht="9.9499999999999993" customHeight="1" x14ac:dyDescent="0.2">
      <c r="A75" s="212"/>
      <c r="B75" s="227"/>
      <c r="C75" s="197" t="s">
        <v>907</v>
      </c>
      <c r="D75" s="227"/>
      <c r="E75" s="236" t="s">
        <v>718</v>
      </c>
      <c r="F75" s="193"/>
      <c r="G75" s="193"/>
      <c r="H75" s="236"/>
      <c r="I75" s="193"/>
      <c r="J75" s="193"/>
      <c r="K75" s="227"/>
      <c r="L75" s="193"/>
      <c r="M75" s="193"/>
      <c r="N75" s="235"/>
      <c r="O75" s="193"/>
      <c r="P75" s="235"/>
      <c r="Q75" s="233" t="s">
        <v>1625</v>
      </c>
      <c r="R75" s="34"/>
      <c r="S75" s="34"/>
      <c r="T75" s="34"/>
      <c r="U75" s="111"/>
      <c r="V75" s="227"/>
    </row>
    <row r="76" spans="1:22" s="9" customFormat="1" ht="9.9499999999999993" customHeight="1" x14ac:dyDescent="0.2">
      <c r="A76" s="212"/>
      <c r="B76" s="227"/>
      <c r="C76" s="197" t="s">
        <v>1968</v>
      </c>
      <c r="D76" s="227"/>
      <c r="E76" s="236" t="s">
        <v>1369</v>
      </c>
      <c r="F76" s="193"/>
      <c r="G76" s="193"/>
      <c r="H76" s="236" t="s">
        <v>492</v>
      </c>
      <c r="I76" s="193"/>
      <c r="J76" s="193"/>
      <c r="K76" s="110"/>
      <c r="L76" s="193" t="s">
        <v>247</v>
      </c>
      <c r="M76" s="193"/>
      <c r="N76" s="193" t="s">
        <v>247</v>
      </c>
      <c r="O76" s="193"/>
      <c r="P76" s="235"/>
      <c r="Q76" s="233" t="s">
        <v>1625</v>
      </c>
      <c r="R76" s="111"/>
      <c r="S76" s="111"/>
      <c r="T76" s="111"/>
      <c r="U76" s="111"/>
      <c r="V76" s="227"/>
    </row>
    <row r="77" spans="1:22" s="7" customFormat="1" ht="11.1" customHeight="1" x14ac:dyDescent="0.2">
      <c r="A77" s="212"/>
      <c r="B77" s="234"/>
      <c r="C77" s="197" t="s">
        <v>930</v>
      </c>
      <c r="D77" s="234"/>
      <c r="E77" s="196"/>
      <c r="F77" s="196"/>
      <c r="G77" s="196"/>
      <c r="H77" s="196"/>
      <c r="I77" s="196"/>
      <c r="J77" s="196"/>
      <c r="K77" s="237"/>
      <c r="L77" s="196"/>
      <c r="M77" s="196"/>
      <c r="N77" s="239"/>
      <c r="O77" s="196" t="s">
        <v>796</v>
      </c>
      <c r="P77" s="196" t="s">
        <v>1682</v>
      </c>
      <c r="Q77" s="233" t="s">
        <v>1625</v>
      </c>
      <c r="R77" s="334">
        <v>0</v>
      </c>
      <c r="S77" s="334">
        <v>0</v>
      </c>
      <c r="T77" s="334">
        <v>0</v>
      </c>
      <c r="U77" s="334">
        <v>425</v>
      </c>
      <c r="V77" s="234"/>
    </row>
    <row r="78" spans="1:22" s="9" customFormat="1" ht="5.0999999999999996" customHeight="1" x14ac:dyDescent="0.2">
      <c r="A78" s="212"/>
      <c r="B78" s="227"/>
      <c r="C78" s="197"/>
      <c r="D78" s="227"/>
      <c r="E78" s="195"/>
      <c r="F78" s="195"/>
      <c r="G78" s="195"/>
      <c r="H78" s="195"/>
      <c r="I78" s="195"/>
      <c r="J78" s="195"/>
      <c r="K78" s="233"/>
      <c r="L78" s="195"/>
      <c r="M78" s="195"/>
      <c r="N78" s="193"/>
      <c r="O78" s="193"/>
      <c r="P78" s="193"/>
      <c r="Q78" s="233" t="s">
        <v>1625</v>
      </c>
      <c r="R78" s="394"/>
      <c r="S78" s="394"/>
      <c r="T78" s="394"/>
      <c r="U78" s="394"/>
      <c r="V78" s="227"/>
    </row>
    <row r="79" spans="1:22" s="9" customFormat="1" ht="9.9499999999999993" customHeight="1" x14ac:dyDescent="0.2">
      <c r="A79" s="212"/>
      <c r="B79" s="227"/>
      <c r="C79" s="1342" t="s">
        <v>2799</v>
      </c>
      <c r="D79" s="1343"/>
      <c r="E79" s="1344" t="s">
        <v>1369</v>
      </c>
      <c r="F79" s="194"/>
      <c r="G79" s="194"/>
      <c r="H79" s="313" t="s">
        <v>492</v>
      </c>
      <c r="I79" s="194"/>
      <c r="J79" s="194"/>
      <c r="K79" s="1345"/>
      <c r="L79" s="193" t="s">
        <v>247</v>
      </c>
      <c r="M79" s="193"/>
      <c r="N79" s="193" t="s">
        <v>247</v>
      </c>
      <c r="O79" s="193"/>
      <c r="P79" s="193"/>
      <c r="Q79" s="233" t="s">
        <v>1625</v>
      </c>
      <c r="R79" s="1341"/>
      <c r="S79" s="1341"/>
      <c r="T79" s="1341"/>
      <c r="U79" s="1341"/>
      <c r="V79" s="227"/>
    </row>
    <row r="80" spans="1:22" s="9" customFormat="1" ht="5.0999999999999996" customHeight="1" x14ac:dyDescent="0.2">
      <c r="A80" s="212"/>
      <c r="B80" s="227"/>
      <c r="C80" s="197"/>
      <c r="D80" s="227"/>
      <c r="E80" s="195"/>
      <c r="F80" s="195"/>
      <c r="G80" s="195"/>
      <c r="H80" s="195"/>
      <c r="I80" s="195"/>
      <c r="J80" s="195"/>
      <c r="K80" s="233"/>
      <c r="L80" s="195"/>
      <c r="M80" s="195"/>
      <c r="N80" s="193"/>
      <c r="O80" s="193"/>
      <c r="P80" s="193"/>
      <c r="Q80" s="233" t="s">
        <v>1625</v>
      </c>
      <c r="R80" s="394"/>
      <c r="S80" s="394"/>
      <c r="T80" s="394"/>
      <c r="U80" s="394"/>
      <c r="V80" s="227"/>
    </row>
    <row r="81" spans="1:22" s="7" customFormat="1" ht="11.1" customHeight="1" x14ac:dyDescent="0.2">
      <c r="A81" s="212"/>
      <c r="B81" s="234"/>
      <c r="C81" s="240" t="s">
        <v>909</v>
      </c>
      <c r="D81" s="234"/>
      <c r="E81" s="194"/>
      <c r="F81" s="196"/>
      <c r="G81" s="196"/>
      <c r="H81" s="194"/>
      <c r="I81" s="196"/>
      <c r="J81" s="196"/>
      <c r="K81" s="237"/>
      <c r="L81" s="196"/>
      <c r="M81" s="196"/>
      <c r="N81" s="239"/>
      <c r="O81" s="194" t="s">
        <v>758</v>
      </c>
      <c r="P81" s="196" t="s">
        <v>73</v>
      </c>
      <c r="Q81" s="233" t="s">
        <v>1625</v>
      </c>
      <c r="R81" s="364">
        <v>63881</v>
      </c>
      <c r="S81" s="364">
        <v>9777</v>
      </c>
      <c r="T81" s="364">
        <v>5387</v>
      </c>
      <c r="U81" s="364">
        <v>416434</v>
      </c>
      <c r="V81" s="234"/>
    </row>
    <row r="82" spans="1:22" s="7" customFormat="1" ht="8.25" customHeight="1" x14ac:dyDescent="0.2">
      <c r="A82" s="212"/>
      <c r="B82" s="234"/>
      <c r="C82" s="1011"/>
      <c r="D82" s="1012"/>
      <c r="E82" s="1013"/>
      <c r="F82" s="1014"/>
      <c r="G82" s="1014"/>
      <c r="H82" s="1013"/>
      <c r="I82" s="1014"/>
      <c r="J82" s="1014"/>
      <c r="K82" s="1015"/>
      <c r="L82" s="196"/>
      <c r="M82" s="196"/>
      <c r="N82" s="239"/>
      <c r="O82" s="194"/>
      <c r="P82" s="196"/>
      <c r="Q82" s="233"/>
      <c r="R82" s="194"/>
      <c r="S82" s="194"/>
      <c r="T82" s="194"/>
      <c r="U82" s="194"/>
      <c r="V82" s="234"/>
    </row>
    <row r="83" spans="1:22" s="7" customFormat="1" ht="1.5" hidden="1" customHeight="1" x14ac:dyDescent="0.2">
      <c r="A83" s="212"/>
      <c r="B83" s="234"/>
      <c r="C83" s="1006"/>
      <c r="D83" s="1012"/>
      <c r="E83" s="1010"/>
      <c r="F83" s="1014"/>
      <c r="G83" s="1014"/>
      <c r="H83" s="1013"/>
      <c r="I83" s="1014"/>
      <c r="J83" s="1014"/>
      <c r="K83" s="1015"/>
      <c r="L83" s="196"/>
      <c r="M83" s="196"/>
      <c r="N83" s="239"/>
      <c r="O83" s="194"/>
      <c r="P83" s="196"/>
      <c r="Q83" s="233" t="s">
        <v>1625</v>
      </c>
      <c r="R83" s="194"/>
      <c r="S83" s="194"/>
      <c r="T83" s="194"/>
      <c r="U83" s="194"/>
      <c r="V83" s="234"/>
    </row>
    <row r="84" spans="1:22" s="9" customFormat="1" ht="4.5" hidden="1" customHeight="1" x14ac:dyDescent="0.2">
      <c r="A84" s="212"/>
      <c r="B84" s="227"/>
      <c r="C84" s="197"/>
      <c r="D84" s="227"/>
      <c r="E84" s="227"/>
      <c r="F84" s="227"/>
      <c r="G84" s="227"/>
      <c r="H84" s="227"/>
      <c r="I84" s="227"/>
      <c r="J84" s="227"/>
      <c r="K84" s="227"/>
      <c r="L84" s="227"/>
      <c r="M84" s="227"/>
      <c r="N84" s="227"/>
      <c r="O84" s="227"/>
      <c r="P84" s="227"/>
      <c r="Q84" s="227"/>
      <c r="R84" s="227"/>
      <c r="S84" s="227"/>
      <c r="T84" s="227"/>
      <c r="U84" s="227"/>
      <c r="V84" s="227"/>
    </row>
    <row r="85" spans="1:22" x14ac:dyDescent="0.2"/>
    <row r="86" spans="1:22" hidden="1" x14ac:dyDescent="0.2"/>
    <row r="87" spans="1:22" hidden="1" x14ac:dyDescent="0.2"/>
    <row r="88" spans="1:22" hidden="1" x14ac:dyDescent="0.2"/>
    <row r="89" spans="1:22" hidden="1" x14ac:dyDescent="0.2"/>
  </sheetData>
  <phoneticPr fontId="9" type="noConversion"/>
  <conditionalFormatting sqref="R79:U79 K79">
    <cfRule type="expression" dxfId="59" priority="1" stopIfTrue="1">
      <formula>RIGHT($C5,5)="25102"</formula>
    </cfRule>
    <cfRule type="expression" dxfId="58" priority="2" stopIfTrue="1">
      <formula>RIGHT($C5,5)="46102"</formula>
    </cfRule>
    <cfRule type="expression" dxfId="57" priority="3" stopIfTrue="1">
      <formula>RIGHT($C5,5)="89101"</formula>
    </cfRule>
  </conditionalFormatting>
  <dataValidations count="1">
    <dataValidation allowBlank="1" showInputMessage="1" showErrorMessage="1" sqref="A1:XFD1048576"/>
  </dataValidations>
  <printOptions horizontalCentered="1"/>
  <pageMargins left="0.51181102362204722" right="0" top="0.19685039370078741" bottom="0" header="0.19685039370078741" footer="0"/>
  <pageSetup orientation="portrait" r:id="rId1"/>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pageSetUpPr fitToPage="1"/>
  </sheetPr>
  <dimension ref="A1:AD422"/>
  <sheetViews>
    <sheetView showGridLines="0" zoomScaleNormal="100" workbookViewId="0">
      <pane ySplit="9" topLeftCell="A10" activePane="bottomLeft" state="frozen"/>
      <selection pane="bottomLeft" activeCell="L9" sqref="L9"/>
    </sheetView>
  </sheetViews>
  <sheetFormatPr defaultColWidth="0" defaultRowHeight="12.75" zeroHeight="1" x14ac:dyDescent="0.2"/>
  <cols>
    <col min="1" max="1" width="1.7109375" style="219" customWidth="1"/>
    <col min="2" max="2" width="0.85546875" style="20" customWidth="1"/>
    <col min="3" max="3" width="4.28515625" style="31" customWidth="1"/>
    <col min="4" max="4" width="0.85546875" style="20" customWidth="1"/>
    <col min="5" max="5" width="1.7109375" style="32" customWidth="1"/>
    <col min="6" max="10" width="3.7109375" style="32" hidden="1" customWidth="1"/>
    <col min="11" max="11" width="0.85546875" style="32" customWidth="1"/>
    <col min="12" max="12" width="16.7109375" style="32" customWidth="1"/>
    <col min="13" max="13" width="5.7109375" style="32" customWidth="1"/>
    <col min="14" max="14" width="14.7109375" style="32" customWidth="1"/>
    <col min="15" max="17" width="8.7109375" style="32" customWidth="1"/>
    <col min="18" max="18" width="0.85546875" style="32" customWidth="1"/>
    <col min="19" max="19" width="0.85546875" style="32" hidden="1" customWidth="1"/>
    <col min="20" max="20" width="11.7109375" style="32" customWidth="1"/>
    <col min="21" max="21" width="12.7109375" style="32" customWidth="1"/>
    <col min="22" max="22" width="0.85546875" style="32" customWidth="1"/>
    <col min="23" max="23" width="2.7109375" style="32" customWidth="1"/>
    <col min="24" max="24" width="9.140625" style="32" customWidth="1"/>
    <col min="25" max="25" width="1.7109375" style="32" customWidth="1"/>
    <col min="26" max="26" width="5.85546875" style="32" bestFit="1" customWidth="1"/>
    <col min="27" max="27" width="19.85546875" style="32" customWidth="1"/>
    <col min="28" max="30" width="5.7109375" style="32" hidden="1" customWidth="1"/>
    <col min="31" max="31" width="2.7109375" style="32" customWidth="1"/>
    <col min="32" max="16384" width="0" style="32" hidden="1"/>
  </cols>
  <sheetData>
    <row r="1" spans="1:30" s="205" customFormat="1" ht="9.9499999999999993" customHeight="1" x14ac:dyDescent="0.2">
      <c r="A1" s="799"/>
      <c r="B1" s="201"/>
      <c r="C1" s="796" t="e">
        <f>IF(LANGUAGE="English","Province of Ontario  -  Ministry of Municipal Affairs","Province de l'Ontario  -  Ministère des Affaires municipales")</f>
        <v>#REF!</v>
      </c>
      <c r="D1" s="201"/>
      <c r="E1" s="162"/>
      <c r="F1" s="203" t="s">
        <v>2419</v>
      </c>
      <c r="G1" s="203" t="s">
        <v>2419</v>
      </c>
      <c r="H1" s="162" t="s">
        <v>1188</v>
      </c>
      <c r="I1" s="203" t="s">
        <v>2419</v>
      </c>
      <c r="J1" s="203" t="s">
        <v>2419</v>
      </c>
      <c r="K1" s="203"/>
      <c r="L1" s="203"/>
      <c r="M1" s="204"/>
      <c r="N1" s="203"/>
      <c r="O1" s="203"/>
      <c r="P1" s="203"/>
      <c r="Q1" s="203"/>
      <c r="R1" s="203"/>
      <c r="S1" s="203" t="s">
        <v>1188</v>
      </c>
      <c r="T1" s="203"/>
      <c r="U1" s="824">
        <f ca="1">NOW()</f>
        <v>42893.551110185188</v>
      </c>
      <c r="V1" s="203"/>
      <c r="W1" s="207"/>
      <c r="X1" s="207"/>
      <c r="Y1" s="207"/>
      <c r="Z1" s="207"/>
      <c r="AA1" s="207"/>
      <c r="AB1" s="205" t="s">
        <v>2419</v>
      </c>
      <c r="AC1" s="205" t="s">
        <v>2419</v>
      </c>
      <c r="AD1" s="205" t="s">
        <v>2419</v>
      </c>
    </row>
    <row r="2" spans="1:30" s="174" customFormat="1" ht="6" customHeight="1" x14ac:dyDescent="0.15">
      <c r="A2" s="213"/>
      <c r="B2" s="967"/>
      <c r="C2" s="955" t="e">
        <f>#REF!</f>
        <v>#REF!</v>
      </c>
      <c r="D2" s="968"/>
      <c r="E2" s="967"/>
      <c r="F2" s="969"/>
      <c r="G2" s="971"/>
      <c r="H2" s="970"/>
      <c r="I2" s="969"/>
      <c r="J2" s="969"/>
      <c r="K2" s="971"/>
      <c r="L2" s="969"/>
      <c r="M2" s="970"/>
      <c r="N2" s="970"/>
      <c r="O2" s="970"/>
      <c r="P2" s="970"/>
      <c r="Q2" s="970"/>
      <c r="R2" s="970"/>
      <c r="S2" s="970"/>
      <c r="T2" s="970"/>
      <c r="U2" s="986"/>
      <c r="V2" s="970"/>
      <c r="W2" s="150"/>
      <c r="X2" s="150"/>
      <c r="Y2" s="150"/>
      <c r="Z2" s="150"/>
      <c r="AA2" s="150"/>
    </row>
    <row r="3" spans="1:30" s="177" customFormat="1" ht="17.100000000000001" customHeight="1" x14ac:dyDescent="0.25">
      <c r="A3" s="209"/>
      <c r="B3" s="972"/>
      <c r="C3" s="957" t="e">
        <f>"FIR"&amp;#REF!&amp;":   "&amp;#REF!</f>
        <v>#REF!</v>
      </c>
      <c r="D3" s="973"/>
      <c r="E3" s="972"/>
      <c r="F3" s="974"/>
      <c r="G3" s="976"/>
      <c r="H3" s="975"/>
      <c r="I3" s="974"/>
      <c r="J3" s="974"/>
      <c r="K3" s="976"/>
      <c r="L3" s="974"/>
      <c r="M3" s="975"/>
      <c r="N3" s="975"/>
      <c r="O3" s="975"/>
      <c r="P3" s="975"/>
      <c r="Q3" s="975"/>
      <c r="R3" s="975"/>
      <c r="S3" s="975"/>
      <c r="T3" s="975"/>
      <c r="U3" s="959" t="s">
        <v>222</v>
      </c>
      <c r="V3" s="975"/>
      <c r="W3" s="151"/>
      <c r="X3" s="151"/>
      <c r="Y3" s="151"/>
      <c r="Z3" s="151"/>
      <c r="AA3" s="151"/>
    </row>
    <row r="4" spans="1:30" s="182" customFormat="1" ht="15" customHeight="1" x14ac:dyDescent="0.25">
      <c r="A4" s="162"/>
      <c r="B4" s="960"/>
      <c r="C4" s="961" t="e">
        <f>"Asmt Code:   "&amp;#REF!</f>
        <v>#REF!</v>
      </c>
      <c r="D4" s="962"/>
      <c r="E4" s="963"/>
      <c r="F4" s="977"/>
      <c r="G4" s="979"/>
      <c r="H4" s="978"/>
      <c r="I4" s="977"/>
      <c r="J4" s="977"/>
      <c r="K4" s="979"/>
      <c r="L4" s="980"/>
      <c r="M4" s="977"/>
      <c r="N4" s="977"/>
      <c r="O4" s="977"/>
      <c r="P4" s="977"/>
      <c r="Q4" s="977"/>
      <c r="R4" s="977"/>
      <c r="S4" s="977"/>
      <c r="T4" s="977"/>
      <c r="U4" s="964" t="s">
        <v>1370</v>
      </c>
      <c r="V4" s="980"/>
      <c r="W4" s="146"/>
      <c r="X4" s="146"/>
      <c r="Y4" s="146"/>
      <c r="Z4" s="146"/>
      <c r="AA4" s="146"/>
      <c r="AD4" s="186"/>
    </row>
    <row r="5" spans="1:30" s="182" customFormat="1" ht="11.1" customHeight="1" x14ac:dyDescent="0.2">
      <c r="A5" s="162"/>
      <c r="B5" s="963"/>
      <c r="C5" s="965" t="e">
        <f>"MAH Code:   "&amp;#REF!</f>
        <v>#REF!</v>
      </c>
      <c r="D5" s="963"/>
      <c r="E5" s="963"/>
      <c r="F5" s="978"/>
      <c r="G5" s="981"/>
      <c r="H5" s="978"/>
      <c r="I5" s="978"/>
      <c r="J5" s="978"/>
      <c r="K5" s="978"/>
      <c r="L5" s="978"/>
      <c r="M5" s="987"/>
      <c r="N5" s="977"/>
      <c r="O5" s="977"/>
      <c r="P5" s="977"/>
      <c r="Q5" s="977"/>
      <c r="R5" s="977"/>
      <c r="S5" s="977"/>
      <c r="T5" s="977"/>
      <c r="U5" s="966" t="e">
        <f>"for the year ended December 31, "&amp;#REF!</f>
        <v>#REF!</v>
      </c>
      <c r="V5" s="980"/>
      <c r="W5" s="146"/>
      <c r="X5" s="146"/>
      <c r="Y5" s="146"/>
      <c r="Z5" s="146"/>
      <c r="AA5" s="146"/>
      <c r="AD5" s="170"/>
    </row>
    <row r="6" spans="1:30" s="180" customFormat="1" ht="17.100000000000001" hidden="1" customHeight="1" x14ac:dyDescent="0.25">
      <c r="A6" s="209"/>
      <c r="B6" s="972"/>
      <c r="C6" s="957" t="e">
        <f>"RIF"&amp;#REF!&amp;":   "&amp;#REF!</f>
        <v>#REF!</v>
      </c>
      <c r="D6" s="973"/>
      <c r="E6" s="972"/>
      <c r="F6" s="974"/>
      <c r="G6" s="988"/>
      <c r="H6" s="975"/>
      <c r="I6" s="974"/>
      <c r="J6" s="974"/>
      <c r="K6" s="982"/>
      <c r="L6" s="974"/>
      <c r="M6" s="975"/>
      <c r="N6" s="975"/>
      <c r="O6" s="975"/>
      <c r="P6" s="975"/>
      <c r="Q6" s="975"/>
      <c r="R6" s="975"/>
      <c r="S6" s="975"/>
      <c r="T6" s="975"/>
      <c r="U6" s="959" t="s">
        <v>223</v>
      </c>
      <c r="V6" s="975"/>
      <c r="W6" s="166"/>
      <c r="X6" s="166"/>
      <c r="Y6" s="166"/>
      <c r="Z6" s="166"/>
      <c r="AA6" s="166"/>
    </row>
    <row r="7" spans="1:30" s="184" customFormat="1" ht="15" hidden="1" customHeight="1" x14ac:dyDescent="0.25">
      <c r="A7" s="162"/>
      <c r="B7" s="960"/>
      <c r="C7" s="961" t="e">
        <f>"Code mun.   "&amp;#REF!</f>
        <v>#REF!</v>
      </c>
      <c r="D7" s="962"/>
      <c r="E7" s="963"/>
      <c r="F7" s="977"/>
      <c r="G7" s="989"/>
      <c r="H7" s="978"/>
      <c r="I7" s="977"/>
      <c r="J7" s="977"/>
      <c r="K7" s="979"/>
      <c r="L7" s="980"/>
      <c r="M7" s="977"/>
      <c r="N7" s="977"/>
      <c r="O7" s="977"/>
      <c r="P7" s="977"/>
      <c r="Q7" s="977"/>
      <c r="R7" s="977"/>
      <c r="S7" s="977"/>
      <c r="T7" s="977"/>
      <c r="U7" s="964"/>
      <c r="V7" s="980"/>
      <c r="W7" s="167"/>
      <c r="X7" s="167"/>
      <c r="Y7" s="167"/>
      <c r="Z7" s="167"/>
      <c r="AA7" s="167"/>
      <c r="AD7" s="189"/>
    </row>
    <row r="8" spans="1:30" s="184" customFormat="1" ht="11.1" hidden="1" customHeight="1" x14ac:dyDescent="0.2">
      <c r="A8" s="162"/>
      <c r="B8" s="963"/>
      <c r="C8" s="965" t="e">
        <f>"AML   "&amp;#REF!</f>
        <v>#REF!</v>
      </c>
      <c r="D8" s="963"/>
      <c r="E8" s="963"/>
      <c r="F8" s="978"/>
      <c r="G8" s="981"/>
      <c r="H8" s="978"/>
      <c r="I8" s="978"/>
      <c r="J8" s="978"/>
      <c r="K8" s="978"/>
      <c r="L8" s="978"/>
      <c r="M8" s="987"/>
      <c r="N8" s="977"/>
      <c r="O8" s="977"/>
      <c r="P8" s="977"/>
      <c r="Q8" s="977"/>
      <c r="R8" s="977"/>
      <c r="S8" s="977"/>
      <c r="T8" s="977"/>
      <c r="U8" s="966" t="e">
        <f>"pour l'exercice terminé le 31 décembre "&amp;#REF!</f>
        <v>#REF!</v>
      </c>
      <c r="V8" s="980"/>
      <c r="W8" s="167"/>
      <c r="X8" s="167"/>
      <c r="Y8" s="167"/>
      <c r="Z8" s="167"/>
      <c r="AA8" s="167"/>
      <c r="AD8" s="171"/>
    </row>
    <row r="9" spans="1:30" s="171" customFormat="1" ht="3.95" customHeight="1" x14ac:dyDescent="0.2">
      <c r="A9" s="131"/>
      <c r="B9" s="958"/>
      <c r="C9" s="958"/>
      <c r="D9" s="956"/>
      <c r="E9" s="956"/>
      <c r="F9" s="983"/>
      <c r="G9" s="983"/>
      <c r="H9" s="983"/>
      <c r="I9" s="983"/>
      <c r="J9" s="983"/>
      <c r="K9" s="983"/>
      <c r="L9" s="983"/>
      <c r="M9" s="990"/>
      <c r="N9" s="984"/>
      <c r="O9" s="985"/>
      <c r="P9" s="985"/>
      <c r="Q9" s="985"/>
      <c r="R9" s="985"/>
      <c r="S9" s="985"/>
      <c r="T9" s="985"/>
      <c r="U9" s="985"/>
      <c r="V9" s="985"/>
      <c r="W9" s="168"/>
      <c r="X9" s="168"/>
      <c r="Y9" s="168"/>
      <c r="Z9" s="168"/>
      <c r="AA9" s="168"/>
    </row>
    <row r="10" spans="1:30" s="419" customFormat="1" ht="5.0999999999999996" customHeight="1" x14ac:dyDescent="0.15">
      <c r="A10" s="224"/>
      <c r="B10" s="227"/>
      <c r="C10" s="197"/>
      <c r="D10" s="227"/>
      <c r="E10" s="227"/>
      <c r="F10" s="227"/>
      <c r="G10" s="227"/>
      <c r="H10" s="227"/>
      <c r="I10" s="227"/>
      <c r="J10" s="227"/>
      <c r="K10" s="227"/>
      <c r="L10" s="228"/>
      <c r="M10" s="228"/>
      <c r="N10" s="228"/>
      <c r="O10" s="228"/>
      <c r="P10" s="228"/>
      <c r="Q10" s="228"/>
      <c r="R10" s="228"/>
      <c r="S10" s="228"/>
      <c r="T10" s="228"/>
      <c r="U10" s="260"/>
      <c r="V10" s="227"/>
      <c r="W10" s="4"/>
      <c r="X10" s="4"/>
      <c r="Y10" s="4"/>
      <c r="Z10" s="4"/>
      <c r="AA10" s="4"/>
    </row>
    <row r="11" spans="1:30" s="419" customFormat="1" ht="9" x14ac:dyDescent="0.15">
      <c r="A11" s="224"/>
      <c r="B11" s="227"/>
      <c r="C11" s="197"/>
      <c r="D11" s="227"/>
      <c r="E11" s="234" t="s">
        <v>1106</v>
      </c>
      <c r="F11" s="234"/>
      <c r="G11" s="234"/>
      <c r="H11" s="234"/>
      <c r="I11" s="234"/>
      <c r="J11" s="234"/>
      <c r="K11" s="234"/>
      <c r="L11" s="228"/>
      <c r="M11" s="228"/>
      <c r="N11" s="228"/>
      <c r="O11" s="228"/>
      <c r="P11" s="1464" t="s">
        <v>955</v>
      </c>
      <c r="Q11" s="1464"/>
      <c r="R11" s="1464"/>
      <c r="S11" s="1464"/>
      <c r="T11" s="1464"/>
      <c r="U11" s="1464"/>
      <c r="V11" s="227"/>
      <c r="W11" s="4"/>
      <c r="X11" s="4"/>
      <c r="Y11" s="4"/>
      <c r="Z11" s="4"/>
      <c r="AA11" s="4"/>
    </row>
    <row r="12" spans="1:30" s="419" customFormat="1" ht="5.0999999999999996" customHeight="1" x14ac:dyDescent="0.15">
      <c r="A12" s="224"/>
      <c r="B12" s="227"/>
      <c r="C12" s="197"/>
      <c r="D12" s="227"/>
      <c r="E12" s="227"/>
      <c r="F12" s="227"/>
      <c r="G12" s="227"/>
      <c r="H12" s="227"/>
      <c r="I12" s="227"/>
      <c r="J12" s="227"/>
      <c r="K12" s="227"/>
      <c r="L12" s="228"/>
      <c r="M12" s="228"/>
      <c r="N12" s="228"/>
      <c r="O12" s="228"/>
      <c r="P12" s="260"/>
      <c r="Q12" s="227"/>
      <c r="R12" s="227"/>
      <c r="S12" s="227"/>
      <c r="T12" s="227"/>
      <c r="U12" s="227"/>
      <c r="V12" s="227"/>
      <c r="W12" s="4"/>
      <c r="X12" s="4"/>
      <c r="Y12" s="4"/>
      <c r="Z12" s="4"/>
      <c r="AA12" s="4"/>
    </row>
    <row r="13" spans="1:30" s="419" customFormat="1" ht="9" x14ac:dyDescent="0.15">
      <c r="A13" s="224"/>
      <c r="B13" s="227"/>
      <c r="C13" s="197"/>
      <c r="D13" s="227"/>
      <c r="E13" s="389" t="s">
        <v>1978</v>
      </c>
      <c r="F13" s="227"/>
      <c r="G13" s="227"/>
      <c r="H13" s="389"/>
      <c r="I13" s="227"/>
      <c r="J13" s="227"/>
      <c r="K13" s="227"/>
      <c r="L13" s="228"/>
      <c r="M13" s="228"/>
      <c r="N13" s="228"/>
      <c r="O13" s="228"/>
      <c r="P13" s="260"/>
      <c r="Q13" s="227"/>
      <c r="R13" s="227"/>
      <c r="S13" s="227"/>
      <c r="T13" s="227"/>
      <c r="U13" s="227"/>
      <c r="V13" s="227"/>
      <c r="W13" s="4"/>
      <c r="X13" s="4"/>
      <c r="Y13" s="4"/>
      <c r="Z13" s="4"/>
      <c r="AA13" s="4"/>
    </row>
    <row r="14" spans="1:30" s="419" customFormat="1" ht="5.0999999999999996" customHeight="1" x14ac:dyDescent="0.15">
      <c r="A14" s="224"/>
      <c r="B14" s="227"/>
      <c r="C14" s="197"/>
      <c r="D14" s="227"/>
      <c r="E14" s="227"/>
      <c r="F14" s="227"/>
      <c r="G14" s="227"/>
      <c r="H14" s="227"/>
      <c r="I14" s="227"/>
      <c r="J14" s="227"/>
      <c r="K14" s="227"/>
      <c r="L14" s="228"/>
      <c r="M14" s="228"/>
      <c r="N14" s="228"/>
      <c r="O14" s="228"/>
      <c r="P14" s="260"/>
      <c r="Q14" s="227"/>
      <c r="R14" s="227"/>
      <c r="S14" s="227"/>
      <c r="T14" s="227"/>
      <c r="U14" s="227"/>
      <c r="V14" s="227"/>
      <c r="W14" s="4"/>
      <c r="X14" s="4"/>
      <c r="Y14" s="4"/>
      <c r="Z14" s="4"/>
      <c r="AA14" s="4"/>
    </row>
    <row r="15" spans="1:30" s="419" customFormat="1" ht="24" customHeight="1" x14ac:dyDescent="0.15">
      <c r="A15" s="224"/>
      <c r="B15" s="227"/>
      <c r="C15" s="197"/>
      <c r="D15" s="227"/>
      <c r="E15" s="450"/>
      <c r="F15" s="450"/>
      <c r="G15" s="450"/>
      <c r="H15" s="450"/>
      <c r="I15" s="450"/>
      <c r="J15" s="450"/>
      <c r="K15" s="450"/>
      <c r="L15" s="10" t="s">
        <v>1700</v>
      </c>
      <c r="M15" s="778" t="s">
        <v>1699</v>
      </c>
      <c r="N15" s="10" t="s">
        <v>1701</v>
      </c>
      <c r="O15" s="10" t="s">
        <v>1725</v>
      </c>
      <c r="P15" s="10" t="s">
        <v>1726</v>
      </c>
      <c r="Q15" s="10" t="s">
        <v>583</v>
      </c>
      <c r="R15" s="450"/>
      <c r="S15" s="450"/>
      <c r="T15" s="778" t="s">
        <v>1474</v>
      </c>
      <c r="U15" s="778" t="s">
        <v>1108</v>
      </c>
      <c r="V15" s="227"/>
      <c r="W15" s="4"/>
      <c r="X15" s="700" t="str">
        <f>E11</f>
        <v>2.  Detailed information of NEW user fees only</v>
      </c>
      <c r="Y15" s="4"/>
      <c r="Z15" s="4"/>
      <c r="AA15" s="4"/>
    </row>
    <row r="16" spans="1:30" s="419" customFormat="1" ht="9" hidden="1" x14ac:dyDescent="0.15">
      <c r="A16" s="224" t="s">
        <v>1188</v>
      </c>
      <c r="B16" s="227"/>
      <c r="C16" s="197"/>
      <c r="D16" s="227"/>
      <c r="E16" s="450"/>
      <c r="F16" s="450"/>
      <c r="G16" s="450"/>
      <c r="H16" s="450"/>
      <c r="I16" s="450"/>
      <c r="J16" s="450"/>
      <c r="K16" s="450"/>
      <c r="L16" s="37"/>
      <c r="M16" s="779"/>
      <c r="N16" s="37"/>
      <c r="O16" s="37"/>
      <c r="P16" s="37"/>
      <c r="Q16" s="37"/>
      <c r="R16" s="450"/>
      <c r="S16" s="450"/>
      <c r="T16" s="779"/>
      <c r="U16" s="779"/>
      <c r="V16" s="227"/>
      <c r="W16" s="4"/>
      <c r="X16" s="4"/>
      <c r="Y16" s="4"/>
      <c r="Z16" s="4"/>
      <c r="AA16" s="4"/>
    </row>
    <row r="17" spans="1:30" s="419" customFormat="1" ht="12" customHeight="1" x14ac:dyDescent="0.15">
      <c r="A17" s="224"/>
      <c r="B17" s="227"/>
      <c r="C17" s="197"/>
      <c r="D17" s="227"/>
      <c r="E17" s="450"/>
      <c r="F17" s="450"/>
      <c r="G17" s="450"/>
      <c r="H17" s="450"/>
      <c r="I17" s="450"/>
      <c r="J17" s="450"/>
      <c r="K17" s="450"/>
      <c r="L17" s="37">
        <v>1</v>
      </c>
      <c r="M17" s="779">
        <v>2</v>
      </c>
      <c r="N17" s="37">
        <v>3</v>
      </c>
      <c r="O17" s="37">
        <v>4</v>
      </c>
      <c r="P17" s="37">
        <v>5</v>
      </c>
      <c r="Q17" s="37">
        <v>6</v>
      </c>
      <c r="R17" s="450"/>
      <c r="S17" s="450"/>
      <c r="T17" s="779">
        <v>7</v>
      </c>
      <c r="U17" s="779">
        <v>8</v>
      </c>
      <c r="V17" s="227"/>
      <c r="W17" s="4"/>
      <c r="X17" s="991" t="s">
        <v>1741</v>
      </c>
      <c r="Y17" s="4"/>
      <c r="Z17" s="991"/>
      <c r="AA17" s="991"/>
      <c r="AB17" s="875"/>
      <c r="AC17" s="875"/>
      <c r="AD17" s="875"/>
    </row>
    <row r="18" spans="1:30" s="419" customFormat="1" ht="12" customHeight="1" x14ac:dyDescent="0.15">
      <c r="A18" s="224"/>
      <c r="B18" s="227"/>
      <c r="C18" s="197"/>
      <c r="D18" s="227"/>
      <c r="E18" s="450"/>
      <c r="F18" s="450"/>
      <c r="G18" s="450"/>
      <c r="H18" s="450"/>
      <c r="I18" s="450"/>
      <c r="J18" s="450"/>
      <c r="K18" s="450"/>
      <c r="L18" s="38" t="s">
        <v>2433</v>
      </c>
      <c r="M18" s="58" t="s">
        <v>1477</v>
      </c>
      <c r="N18" s="780"/>
      <c r="O18" s="780" t="s">
        <v>1476</v>
      </c>
      <c r="P18" s="38" t="s">
        <v>1476</v>
      </c>
      <c r="Q18" s="38" t="s">
        <v>2433</v>
      </c>
      <c r="R18" s="229"/>
      <c r="S18" s="229"/>
      <c r="T18" s="38" t="s">
        <v>1476</v>
      </c>
      <c r="U18" s="780"/>
      <c r="V18" s="227"/>
      <c r="W18" s="4"/>
      <c r="X18" s="991" t="s">
        <v>1164</v>
      </c>
      <c r="Y18" s="4"/>
      <c r="Z18" s="991" t="s">
        <v>891</v>
      </c>
      <c r="AA18" s="991" t="s">
        <v>1700</v>
      </c>
      <c r="AB18" s="875" t="s">
        <v>1533</v>
      </c>
      <c r="AC18" s="875" t="s">
        <v>1534</v>
      </c>
      <c r="AD18" s="875" t="s">
        <v>1847</v>
      </c>
    </row>
    <row r="19" spans="1:30" s="419" customFormat="1" ht="11.65" customHeight="1" x14ac:dyDescent="0.15">
      <c r="A19" s="224"/>
      <c r="B19" s="227"/>
      <c r="C19" s="197" t="s">
        <v>1875</v>
      </c>
      <c r="D19" s="227"/>
      <c r="E19" s="227"/>
      <c r="F19" s="227"/>
      <c r="G19" s="227"/>
      <c r="H19" s="227"/>
      <c r="I19" s="227"/>
      <c r="J19" s="227"/>
      <c r="K19" s="227"/>
      <c r="L19" s="129"/>
      <c r="M19" s="355" t="str">
        <f>IF(L19="","",VLOOKUP(L19,TABLES!$AE$4:$AG$56,3,FALSE))</f>
        <v/>
      </c>
      <c r="N19" s="129"/>
      <c r="O19" s="257"/>
      <c r="P19" s="257"/>
      <c r="Q19" s="128"/>
      <c r="R19" s="227" t="s">
        <v>1625</v>
      </c>
      <c r="S19" s="227"/>
      <c r="T19" s="111"/>
      <c r="U19" s="129"/>
      <c r="V19" s="227"/>
      <c r="W19" s="4"/>
      <c r="X19" s="93" t="str">
        <f>IF(AD19=0,"OK","VERIFY")</f>
        <v>OK</v>
      </c>
      <c r="Y19" s="4"/>
      <c r="Z19" s="81" t="str">
        <f>C19</f>
        <v>5001</v>
      </c>
      <c r="AA19" s="468" t="str">
        <f>IF(L19="","",L19)</f>
        <v/>
      </c>
      <c r="AB19" s="94">
        <f>IF(OR(L19="",M19="",N19=0,O19=0,P19=0,Q19="",T19=0),0,1)</f>
        <v>0</v>
      </c>
      <c r="AC19" s="94">
        <f>IF(AND(L19="",M19="",N19=0,O19=0,P19=0,Q19="",T19=0),1,0)</f>
        <v>1</v>
      </c>
      <c r="AD19" s="92">
        <f>IF(OR(AB19=1,AC19=1),0,1)</f>
        <v>0</v>
      </c>
    </row>
    <row r="20" spans="1:30" s="419" customFormat="1" ht="11.65" customHeight="1" x14ac:dyDescent="0.15">
      <c r="A20" s="224"/>
      <c r="B20" s="227"/>
      <c r="C20" s="197" t="s">
        <v>987</v>
      </c>
      <c r="D20" s="227"/>
      <c r="E20" s="227"/>
      <c r="F20" s="227"/>
      <c r="G20" s="227"/>
      <c r="H20" s="227"/>
      <c r="I20" s="227"/>
      <c r="J20" s="227"/>
      <c r="K20" s="227"/>
      <c r="L20" s="129"/>
      <c r="M20" s="355" t="str">
        <f>IF(L20="","",VLOOKUP(L20,TABLES!$AE$4:$AG$56,3,FALSE))</f>
        <v/>
      </c>
      <c r="N20" s="129"/>
      <c r="O20" s="257"/>
      <c r="P20" s="257"/>
      <c r="Q20" s="129"/>
      <c r="R20" s="227" t="s">
        <v>1625</v>
      </c>
      <c r="S20" s="227"/>
      <c r="T20" s="111"/>
      <c r="U20" s="129"/>
      <c r="V20" s="227"/>
      <c r="W20" s="4"/>
      <c r="X20" s="93" t="str">
        <f t="shared" ref="X20:X67" si="0">IF(AD20=0,"OK","VERIFY")</f>
        <v>OK</v>
      </c>
      <c r="Y20" s="4"/>
      <c r="Z20" s="81" t="str">
        <f t="shared" ref="Z20:Z67" si="1">C20</f>
        <v>5002</v>
      </c>
      <c r="AA20" s="468" t="str">
        <f t="shared" ref="AA20:AA67" si="2">IF(L20="","",L20)</f>
        <v/>
      </c>
      <c r="AB20" s="94">
        <f t="shared" ref="AB20:AB67" si="3">IF(OR(L20="",M20="",N20=0,O20=0,P20=0,Q20="",T20=0),0,1)</f>
        <v>0</v>
      </c>
      <c r="AC20" s="94">
        <f t="shared" ref="AC20:AC67" si="4">IF(AND(L20="",M20="",N20=0,O20=0,P20=0,Q20="",T20=0),1,0)</f>
        <v>1</v>
      </c>
      <c r="AD20" s="92">
        <f t="shared" ref="AD20:AD67" si="5">IF(OR(AB20=1,AC20=1),0,1)</f>
        <v>0</v>
      </c>
    </row>
    <row r="21" spans="1:30" s="419" customFormat="1" ht="11.65" customHeight="1" x14ac:dyDescent="0.15">
      <c r="A21" s="224"/>
      <c r="B21" s="227"/>
      <c r="C21" s="197" t="s">
        <v>988</v>
      </c>
      <c r="D21" s="227"/>
      <c r="E21" s="227"/>
      <c r="F21" s="227"/>
      <c r="G21" s="227"/>
      <c r="H21" s="227"/>
      <c r="I21" s="227"/>
      <c r="J21" s="227"/>
      <c r="K21" s="227"/>
      <c r="L21" s="129"/>
      <c r="M21" s="355" t="str">
        <f>IF(L21="","",VLOOKUP(L21,TABLES!$AE$4:$AG$56,3,FALSE))</f>
        <v/>
      </c>
      <c r="N21" s="129"/>
      <c r="O21" s="257"/>
      <c r="P21" s="257"/>
      <c r="Q21" s="129"/>
      <c r="R21" s="227" t="s">
        <v>1625</v>
      </c>
      <c r="S21" s="227"/>
      <c r="T21" s="111"/>
      <c r="U21" s="129"/>
      <c r="V21" s="227"/>
      <c r="W21" s="4"/>
      <c r="X21" s="93" t="str">
        <f t="shared" si="0"/>
        <v>OK</v>
      </c>
      <c r="Y21" s="4"/>
      <c r="Z21" s="81" t="str">
        <f t="shared" si="1"/>
        <v>5003</v>
      </c>
      <c r="AA21" s="468" t="str">
        <f t="shared" si="2"/>
        <v/>
      </c>
      <c r="AB21" s="94">
        <f t="shared" si="3"/>
        <v>0</v>
      </c>
      <c r="AC21" s="94">
        <f t="shared" si="4"/>
        <v>1</v>
      </c>
      <c r="AD21" s="92">
        <f t="shared" si="5"/>
        <v>0</v>
      </c>
    </row>
    <row r="22" spans="1:30" s="419" customFormat="1" ht="11.65" customHeight="1" x14ac:dyDescent="0.15">
      <c r="A22" s="224"/>
      <c r="B22" s="227"/>
      <c r="C22" s="197" t="s">
        <v>989</v>
      </c>
      <c r="D22" s="227"/>
      <c r="E22" s="227"/>
      <c r="F22" s="227"/>
      <c r="G22" s="227"/>
      <c r="H22" s="227"/>
      <c r="I22" s="227"/>
      <c r="J22" s="227"/>
      <c r="K22" s="227"/>
      <c r="L22" s="129"/>
      <c r="M22" s="355" t="str">
        <f>IF(L22="","",VLOOKUP(L22,TABLES!$AE$4:$AG$56,3,FALSE))</f>
        <v/>
      </c>
      <c r="N22" s="129"/>
      <c r="O22" s="257"/>
      <c r="P22" s="257"/>
      <c r="Q22" s="129"/>
      <c r="R22" s="227" t="s">
        <v>1625</v>
      </c>
      <c r="S22" s="227"/>
      <c r="T22" s="111"/>
      <c r="U22" s="129"/>
      <c r="V22" s="227"/>
      <c r="W22" s="4"/>
      <c r="X22" s="93" t="str">
        <f t="shared" si="0"/>
        <v>OK</v>
      </c>
      <c r="Y22" s="4"/>
      <c r="Z22" s="81" t="str">
        <f t="shared" si="1"/>
        <v>5004</v>
      </c>
      <c r="AA22" s="468" t="str">
        <f t="shared" si="2"/>
        <v/>
      </c>
      <c r="AB22" s="94">
        <f t="shared" si="3"/>
        <v>0</v>
      </c>
      <c r="AC22" s="94">
        <f t="shared" si="4"/>
        <v>1</v>
      </c>
      <c r="AD22" s="92">
        <f t="shared" si="5"/>
        <v>0</v>
      </c>
    </row>
    <row r="23" spans="1:30" s="419" customFormat="1" ht="11.65" customHeight="1" x14ac:dyDescent="0.15">
      <c r="A23" s="224"/>
      <c r="B23" s="227"/>
      <c r="C23" s="197" t="s">
        <v>2459</v>
      </c>
      <c r="D23" s="227"/>
      <c r="E23" s="227"/>
      <c r="F23" s="227"/>
      <c r="G23" s="227"/>
      <c r="H23" s="227"/>
      <c r="I23" s="227"/>
      <c r="J23" s="227"/>
      <c r="K23" s="227"/>
      <c r="L23" s="129"/>
      <c r="M23" s="355" t="str">
        <f>IF(L23="","",VLOOKUP(L23,TABLES!$AE$4:$AG$56,3,FALSE))</f>
        <v/>
      </c>
      <c r="N23" s="129"/>
      <c r="O23" s="257"/>
      <c r="P23" s="257"/>
      <c r="Q23" s="129"/>
      <c r="R23" s="227" t="s">
        <v>1625</v>
      </c>
      <c r="S23" s="227"/>
      <c r="T23" s="111"/>
      <c r="U23" s="129"/>
      <c r="V23" s="227"/>
      <c r="W23" s="4"/>
      <c r="X23" s="93" t="str">
        <f t="shared" si="0"/>
        <v>OK</v>
      </c>
      <c r="Y23" s="4"/>
      <c r="Z23" s="81" t="str">
        <f t="shared" si="1"/>
        <v>5005</v>
      </c>
      <c r="AA23" s="468" t="str">
        <f t="shared" si="2"/>
        <v/>
      </c>
      <c r="AB23" s="94">
        <f t="shared" si="3"/>
        <v>0</v>
      </c>
      <c r="AC23" s="94">
        <f t="shared" si="4"/>
        <v>1</v>
      </c>
      <c r="AD23" s="92">
        <f t="shared" si="5"/>
        <v>0</v>
      </c>
    </row>
    <row r="24" spans="1:30" s="419" customFormat="1" ht="11.65" customHeight="1" x14ac:dyDescent="0.15">
      <c r="A24" s="224"/>
      <c r="B24" s="227"/>
      <c r="C24" s="197" t="s">
        <v>2460</v>
      </c>
      <c r="D24" s="227"/>
      <c r="E24" s="227"/>
      <c r="F24" s="227"/>
      <c r="G24" s="227"/>
      <c r="H24" s="227"/>
      <c r="I24" s="227"/>
      <c r="J24" s="227"/>
      <c r="K24" s="227"/>
      <c r="L24" s="129"/>
      <c r="M24" s="355" t="str">
        <f>IF(L24="","",VLOOKUP(L24,TABLES!$AE$4:$AG$56,3,FALSE))</f>
        <v/>
      </c>
      <c r="N24" s="129"/>
      <c r="O24" s="257"/>
      <c r="P24" s="257"/>
      <c r="Q24" s="129"/>
      <c r="R24" s="227" t="s">
        <v>1625</v>
      </c>
      <c r="S24" s="227"/>
      <c r="T24" s="111"/>
      <c r="U24" s="129"/>
      <c r="V24" s="227"/>
      <c r="W24" s="4"/>
      <c r="X24" s="93" t="str">
        <f t="shared" si="0"/>
        <v>OK</v>
      </c>
      <c r="Y24" s="4"/>
      <c r="Z24" s="81" t="str">
        <f t="shared" si="1"/>
        <v>5006</v>
      </c>
      <c r="AA24" s="468" t="str">
        <f t="shared" si="2"/>
        <v/>
      </c>
      <c r="AB24" s="94">
        <f t="shared" si="3"/>
        <v>0</v>
      </c>
      <c r="AC24" s="94">
        <f t="shared" si="4"/>
        <v>1</v>
      </c>
      <c r="AD24" s="92">
        <f t="shared" si="5"/>
        <v>0</v>
      </c>
    </row>
    <row r="25" spans="1:30" s="419" customFormat="1" ht="11.65" customHeight="1" x14ac:dyDescent="0.15">
      <c r="A25" s="224"/>
      <c r="B25" s="227"/>
      <c r="C25" s="197" t="s">
        <v>2461</v>
      </c>
      <c r="D25" s="227"/>
      <c r="E25" s="227"/>
      <c r="F25" s="227"/>
      <c r="G25" s="227"/>
      <c r="H25" s="227"/>
      <c r="I25" s="227"/>
      <c r="J25" s="227"/>
      <c r="K25" s="227"/>
      <c r="L25" s="129"/>
      <c r="M25" s="355" t="str">
        <f>IF(L25="","",VLOOKUP(L25,TABLES!$AE$4:$AG$56,3,FALSE))</f>
        <v/>
      </c>
      <c r="N25" s="129"/>
      <c r="O25" s="257"/>
      <c r="P25" s="257"/>
      <c r="Q25" s="129"/>
      <c r="R25" s="227" t="s">
        <v>1625</v>
      </c>
      <c r="S25" s="227"/>
      <c r="T25" s="111"/>
      <c r="U25" s="129"/>
      <c r="V25" s="227"/>
      <c r="W25" s="4"/>
      <c r="X25" s="93" t="str">
        <f t="shared" si="0"/>
        <v>OK</v>
      </c>
      <c r="Y25" s="4"/>
      <c r="Z25" s="81" t="str">
        <f t="shared" si="1"/>
        <v>5007</v>
      </c>
      <c r="AA25" s="468" t="str">
        <f t="shared" si="2"/>
        <v/>
      </c>
      <c r="AB25" s="94">
        <f t="shared" si="3"/>
        <v>0</v>
      </c>
      <c r="AC25" s="94">
        <f t="shared" si="4"/>
        <v>1</v>
      </c>
      <c r="AD25" s="92">
        <f t="shared" si="5"/>
        <v>0</v>
      </c>
    </row>
    <row r="26" spans="1:30" s="419" customFormat="1" ht="11.65" customHeight="1" x14ac:dyDescent="0.15">
      <c r="A26" s="224"/>
      <c r="B26" s="227"/>
      <c r="C26" s="197" t="s">
        <v>2462</v>
      </c>
      <c r="D26" s="227"/>
      <c r="E26" s="227"/>
      <c r="F26" s="227"/>
      <c r="G26" s="227"/>
      <c r="H26" s="227"/>
      <c r="I26" s="227"/>
      <c r="J26" s="227"/>
      <c r="K26" s="227"/>
      <c r="L26" s="129"/>
      <c r="M26" s="355" t="str">
        <f>IF(L26="","",VLOOKUP(L26,TABLES!$AE$4:$AG$56,3,FALSE))</f>
        <v/>
      </c>
      <c r="N26" s="129"/>
      <c r="O26" s="257"/>
      <c r="P26" s="257"/>
      <c r="Q26" s="129"/>
      <c r="R26" s="227" t="s">
        <v>1625</v>
      </c>
      <c r="S26" s="227"/>
      <c r="T26" s="111"/>
      <c r="U26" s="129"/>
      <c r="V26" s="227"/>
      <c r="W26" s="4"/>
      <c r="X26" s="93" t="str">
        <f t="shared" si="0"/>
        <v>OK</v>
      </c>
      <c r="Y26" s="4"/>
      <c r="Z26" s="81" t="str">
        <f t="shared" si="1"/>
        <v>5008</v>
      </c>
      <c r="AA26" s="468" t="str">
        <f t="shared" si="2"/>
        <v/>
      </c>
      <c r="AB26" s="94">
        <f t="shared" si="3"/>
        <v>0</v>
      </c>
      <c r="AC26" s="94">
        <f t="shared" si="4"/>
        <v>1</v>
      </c>
      <c r="AD26" s="92">
        <f t="shared" si="5"/>
        <v>0</v>
      </c>
    </row>
    <row r="27" spans="1:30" s="419" customFormat="1" ht="11.65" customHeight="1" x14ac:dyDescent="0.15">
      <c r="A27" s="224"/>
      <c r="B27" s="227"/>
      <c r="C27" s="197" t="s">
        <v>2463</v>
      </c>
      <c r="D27" s="227"/>
      <c r="E27" s="227"/>
      <c r="F27" s="227"/>
      <c r="G27" s="227"/>
      <c r="H27" s="227"/>
      <c r="I27" s="227"/>
      <c r="J27" s="227"/>
      <c r="K27" s="227"/>
      <c r="L27" s="129"/>
      <c r="M27" s="355" t="str">
        <f>IF(L27="","",VLOOKUP(L27,TABLES!$AE$4:$AG$56,3,FALSE))</f>
        <v/>
      </c>
      <c r="N27" s="129"/>
      <c r="O27" s="257"/>
      <c r="P27" s="257"/>
      <c r="Q27" s="129"/>
      <c r="R27" s="227" t="s">
        <v>1625</v>
      </c>
      <c r="S27" s="227"/>
      <c r="T27" s="111"/>
      <c r="U27" s="129"/>
      <c r="V27" s="227"/>
      <c r="W27" s="4"/>
      <c r="X27" s="93" t="str">
        <f t="shared" si="0"/>
        <v>OK</v>
      </c>
      <c r="Y27" s="4"/>
      <c r="Z27" s="81" t="str">
        <f t="shared" si="1"/>
        <v>5009</v>
      </c>
      <c r="AA27" s="468" t="str">
        <f t="shared" si="2"/>
        <v/>
      </c>
      <c r="AB27" s="94">
        <f t="shared" si="3"/>
        <v>0</v>
      </c>
      <c r="AC27" s="94">
        <f t="shared" si="4"/>
        <v>1</v>
      </c>
      <c r="AD27" s="92">
        <f t="shared" si="5"/>
        <v>0</v>
      </c>
    </row>
    <row r="28" spans="1:30" s="419" customFormat="1" ht="11.65" customHeight="1" x14ac:dyDescent="0.15">
      <c r="A28" s="224"/>
      <c r="B28" s="227"/>
      <c r="C28" s="197" t="s">
        <v>540</v>
      </c>
      <c r="D28" s="227"/>
      <c r="E28" s="227"/>
      <c r="F28" s="227"/>
      <c r="G28" s="227"/>
      <c r="H28" s="227"/>
      <c r="I28" s="227"/>
      <c r="J28" s="227"/>
      <c r="K28" s="227"/>
      <c r="L28" s="129"/>
      <c r="M28" s="355" t="str">
        <f>IF(L28="","",VLOOKUP(L28,TABLES!$AE$4:$AG$56,3,FALSE))</f>
        <v/>
      </c>
      <c r="N28" s="129"/>
      <c r="O28" s="257"/>
      <c r="P28" s="257"/>
      <c r="Q28" s="129"/>
      <c r="R28" s="227" t="s">
        <v>1625</v>
      </c>
      <c r="S28" s="227"/>
      <c r="T28" s="111"/>
      <c r="U28" s="129"/>
      <c r="V28" s="227"/>
      <c r="W28" s="4"/>
      <c r="X28" s="93" t="str">
        <f t="shared" si="0"/>
        <v>OK</v>
      </c>
      <c r="Y28" s="4"/>
      <c r="Z28" s="81" t="str">
        <f t="shared" si="1"/>
        <v>5010</v>
      </c>
      <c r="AA28" s="468" t="str">
        <f t="shared" si="2"/>
        <v/>
      </c>
      <c r="AB28" s="94">
        <f t="shared" si="3"/>
        <v>0</v>
      </c>
      <c r="AC28" s="94">
        <f t="shared" si="4"/>
        <v>1</v>
      </c>
      <c r="AD28" s="92">
        <f t="shared" si="5"/>
        <v>0</v>
      </c>
    </row>
    <row r="29" spans="1:30" s="419" customFormat="1" ht="11.65" customHeight="1" x14ac:dyDescent="0.15">
      <c r="A29" s="224"/>
      <c r="B29" s="227"/>
      <c r="C29" s="197" t="s">
        <v>2464</v>
      </c>
      <c r="D29" s="227"/>
      <c r="E29" s="227"/>
      <c r="F29" s="227"/>
      <c r="G29" s="227"/>
      <c r="H29" s="227"/>
      <c r="I29" s="227"/>
      <c r="J29" s="227"/>
      <c r="K29" s="227"/>
      <c r="L29" s="129"/>
      <c r="M29" s="355" t="str">
        <f>IF(L29="","",VLOOKUP(L29,TABLES!$AE$4:$AG$56,3,FALSE))</f>
        <v/>
      </c>
      <c r="N29" s="129"/>
      <c r="O29" s="257"/>
      <c r="P29" s="257"/>
      <c r="Q29" s="129"/>
      <c r="R29" s="227" t="s">
        <v>1625</v>
      </c>
      <c r="S29" s="227"/>
      <c r="T29" s="111"/>
      <c r="U29" s="129"/>
      <c r="V29" s="227"/>
      <c r="W29" s="4"/>
      <c r="X29" s="93" t="str">
        <f t="shared" si="0"/>
        <v>OK</v>
      </c>
      <c r="Y29" s="4"/>
      <c r="Z29" s="81" t="str">
        <f t="shared" si="1"/>
        <v>5011</v>
      </c>
      <c r="AA29" s="468" t="str">
        <f t="shared" si="2"/>
        <v/>
      </c>
      <c r="AB29" s="94">
        <f t="shared" si="3"/>
        <v>0</v>
      </c>
      <c r="AC29" s="94">
        <f t="shared" si="4"/>
        <v>1</v>
      </c>
      <c r="AD29" s="92">
        <f t="shared" si="5"/>
        <v>0</v>
      </c>
    </row>
    <row r="30" spans="1:30" s="419" customFormat="1" ht="11.65" customHeight="1" x14ac:dyDescent="0.15">
      <c r="A30" s="224"/>
      <c r="B30" s="227"/>
      <c r="C30" s="197" t="s">
        <v>2465</v>
      </c>
      <c r="D30" s="227"/>
      <c r="E30" s="227"/>
      <c r="F30" s="227"/>
      <c r="G30" s="227"/>
      <c r="H30" s="227"/>
      <c r="I30" s="227"/>
      <c r="J30" s="227"/>
      <c r="K30" s="227"/>
      <c r="L30" s="129"/>
      <c r="M30" s="355" t="str">
        <f>IF(L30="","",VLOOKUP(L30,TABLES!$AE$4:$AG$56,3,FALSE))</f>
        <v/>
      </c>
      <c r="N30" s="129"/>
      <c r="O30" s="257"/>
      <c r="P30" s="257"/>
      <c r="Q30" s="129"/>
      <c r="R30" s="227" t="s">
        <v>1625</v>
      </c>
      <c r="S30" s="227"/>
      <c r="T30" s="111"/>
      <c r="U30" s="129"/>
      <c r="V30" s="227"/>
      <c r="W30" s="4"/>
      <c r="X30" s="93" t="str">
        <f t="shared" si="0"/>
        <v>OK</v>
      </c>
      <c r="Y30" s="4"/>
      <c r="Z30" s="81" t="str">
        <f t="shared" si="1"/>
        <v>5012</v>
      </c>
      <c r="AA30" s="468" t="str">
        <f t="shared" si="2"/>
        <v/>
      </c>
      <c r="AB30" s="94">
        <f t="shared" si="3"/>
        <v>0</v>
      </c>
      <c r="AC30" s="94">
        <f t="shared" si="4"/>
        <v>1</v>
      </c>
      <c r="AD30" s="92">
        <f t="shared" si="5"/>
        <v>0</v>
      </c>
    </row>
    <row r="31" spans="1:30" s="419" customFormat="1" ht="11.65" customHeight="1" x14ac:dyDescent="0.15">
      <c r="A31" s="224"/>
      <c r="B31" s="227"/>
      <c r="C31" s="197" t="s">
        <v>2466</v>
      </c>
      <c r="D31" s="227"/>
      <c r="E31" s="227"/>
      <c r="F31" s="227"/>
      <c r="G31" s="227"/>
      <c r="H31" s="227"/>
      <c r="I31" s="227"/>
      <c r="J31" s="227"/>
      <c r="K31" s="227"/>
      <c r="L31" s="129"/>
      <c r="M31" s="355" t="str">
        <f>IF(L31="","",VLOOKUP(L31,TABLES!$AE$4:$AG$56,3,FALSE))</f>
        <v/>
      </c>
      <c r="N31" s="129"/>
      <c r="O31" s="257"/>
      <c r="P31" s="257"/>
      <c r="Q31" s="129"/>
      <c r="R31" s="227" t="s">
        <v>1625</v>
      </c>
      <c r="S31" s="227"/>
      <c r="T31" s="111"/>
      <c r="U31" s="129"/>
      <c r="V31" s="227"/>
      <c r="W31" s="4"/>
      <c r="X31" s="93" t="str">
        <f t="shared" si="0"/>
        <v>OK</v>
      </c>
      <c r="Y31" s="4"/>
      <c r="Z31" s="81" t="str">
        <f t="shared" si="1"/>
        <v>5013</v>
      </c>
      <c r="AA31" s="468" t="str">
        <f t="shared" si="2"/>
        <v/>
      </c>
      <c r="AB31" s="94">
        <f t="shared" si="3"/>
        <v>0</v>
      </c>
      <c r="AC31" s="94">
        <f t="shared" si="4"/>
        <v>1</v>
      </c>
      <c r="AD31" s="92">
        <f t="shared" si="5"/>
        <v>0</v>
      </c>
    </row>
    <row r="32" spans="1:30" s="419" customFormat="1" ht="11.65" customHeight="1" x14ac:dyDescent="0.15">
      <c r="A32" s="224"/>
      <c r="B32" s="227"/>
      <c r="C32" s="197" t="s">
        <v>2467</v>
      </c>
      <c r="D32" s="227"/>
      <c r="E32" s="227"/>
      <c r="F32" s="227"/>
      <c r="G32" s="227"/>
      <c r="H32" s="227"/>
      <c r="I32" s="227"/>
      <c r="J32" s="227"/>
      <c r="K32" s="227"/>
      <c r="L32" s="129"/>
      <c r="M32" s="355" t="str">
        <f>IF(L32="","",VLOOKUP(L32,TABLES!$AE$4:$AG$56,3,FALSE))</f>
        <v/>
      </c>
      <c r="N32" s="129"/>
      <c r="O32" s="257"/>
      <c r="P32" s="257"/>
      <c r="Q32" s="129"/>
      <c r="R32" s="227" t="s">
        <v>1625</v>
      </c>
      <c r="S32" s="227"/>
      <c r="T32" s="111"/>
      <c r="U32" s="129"/>
      <c r="V32" s="227"/>
      <c r="W32" s="4"/>
      <c r="X32" s="93" t="str">
        <f t="shared" si="0"/>
        <v>OK</v>
      </c>
      <c r="Y32" s="4"/>
      <c r="Z32" s="81" t="str">
        <f t="shared" si="1"/>
        <v>5014</v>
      </c>
      <c r="AA32" s="468" t="str">
        <f t="shared" si="2"/>
        <v/>
      </c>
      <c r="AB32" s="94">
        <f t="shared" si="3"/>
        <v>0</v>
      </c>
      <c r="AC32" s="94">
        <f t="shared" si="4"/>
        <v>1</v>
      </c>
      <c r="AD32" s="92">
        <f t="shared" si="5"/>
        <v>0</v>
      </c>
    </row>
    <row r="33" spans="1:30" s="419" customFormat="1" ht="11.65" customHeight="1" x14ac:dyDescent="0.15">
      <c r="A33" s="224"/>
      <c r="B33" s="227"/>
      <c r="C33" s="197" t="s">
        <v>2468</v>
      </c>
      <c r="D33" s="227"/>
      <c r="E33" s="227"/>
      <c r="F33" s="227"/>
      <c r="G33" s="227"/>
      <c r="H33" s="227"/>
      <c r="I33" s="227"/>
      <c r="J33" s="227"/>
      <c r="K33" s="227"/>
      <c r="L33" s="129"/>
      <c r="M33" s="355" t="str">
        <f>IF(L33="","",VLOOKUP(L33,TABLES!$AE$4:$AG$56,3,FALSE))</f>
        <v/>
      </c>
      <c r="N33" s="129"/>
      <c r="O33" s="257"/>
      <c r="P33" s="257"/>
      <c r="Q33" s="129"/>
      <c r="R33" s="227" t="s">
        <v>1625</v>
      </c>
      <c r="S33" s="227"/>
      <c r="T33" s="111"/>
      <c r="U33" s="129"/>
      <c r="V33" s="227"/>
      <c r="W33" s="4"/>
      <c r="X33" s="93" t="str">
        <f t="shared" si="0"/>
        <v>OK</v>
      </c>
      <c r="Y33" s="4"/>
      <c r="Z33" s="81" t="str">
        <f t="shared" si="1"/>
        <v>5015</v>
      </c>
      <c r="AA33" s="468" t="str">
        <f t="shared" si="2"/>
        <v/>
      </c>
      <c r="AB33" s="94">
        <f t="shared" si="3"/>
        <v>0</v>
      </c>
      <c r="AC33" s="94">
        <f t="shared" si="4"/>
        <v>1</v>
      </c>
      <c r="AD33" s="92">
        <f t="shared" si="5"/>
        <v>0</v>
      </c>
    </row>
    <row r="34" spans="1:30" s="419" customFormat="1" ht="11.65" customHeight="1" x14ac:dyDescent="0.15">
      <c r="A34" s="224"/>
      <c r="B34" s="227"/>
      <c r="C34" s="197" t="s">
        <v>2469</v>
      </c>
      <c r="D34" s="227"/>
      <c r="E34" s="227"/>
      <c r="F34" s="227"/>
      <c r="G34" s="227"/>
      <c r="H34" s="227"/>
      <c r="I34" s="227"/>
      <c r="J34" s="227"/>
      <c r="K34" s="227"/>
      <c r="L34" s="129"/>
      <c r="M34" s="355" t="str">
        <f>IF(L34="","",VLOOKUP(L34,TABLES!$AE$4:$AG$56,3,FALSE))</f>
        <v/>
      </c>
      <c r="N34" s="129"/>
      <c r="O34" s="257"/>
      <c r="P34" s="257"/>
      <c r="Q34" s="129"/>
      <c r="R34" s="227" t="s">
        <v>1625</v>
      </c>
      <c r="S34" s="227"/>
      <c r="T34" s="111"/>
      <c r="U34" s="129"/>
      <c r="V34" s="227"/>
      <c r="W34" s="4"/>
      <c r="X34" s="93" t="str">
        <f t="shared" si="0"/>
        <v>OK</v>
      </c>
      <c r="Y34" s="4"/>
      <c r="Z34" s="81" t="str">
        <f t="shared" si="1"/>
        <v>5016</v>
      </c>
      <c r="AA34" s="468" t="str">
        <f t="shared" si="2"/>
        <v/>
      </c>
      <c r="AB34" s="94">
        <f t="shared" si="3"/>
        <v>0</v>
      </c>
      <c r="AC34" s="94">
        <f t="shared" si="4"/>
        <v>1</v>
      </c>
      <c r="AD34" s="92">
        <f t="shared" si="5"/>
        <v>0</v>
      </c>
    </row>
    <row r="35" spans="1:30" s="419" customFormat="1" ht="11.65" customHeight="1" x14ac:dyDescent="0.15">
      <c r="A35" s="224"/>
      <c r="B35" s="227"/>
      <c r="C35" s="197" t="s">
        <v>2470</v>
      </c>
      <c r="D35" s="227"/>
      <c r="E35" s="227"/>
      <c r="F35" s="227"/>
      <c r="G35" s="227"/>
      <c r="H35" s="227"/>
      <c r="I35" s="227"/>
      <c r="J35" s="227"/>
      <c r="K35" s="227"/>
      <c r="L35" s="129"/>
      <c r="M35" s="355" t="str">
        <f>IF(L35="","",VLOOKUP(L35,TABLES!$AE$4:$AG$56,3,FALSE))</f>
        <v/>
      </c>
      <c r="N35" s="129"/>
      <c r="O35" s="257"/>
      <c r="P35" s="257"/>
      <c r="Q35" s="129"/>
      <c r="R35" s="227" t="s">
        <v>1625</v>
      </c>
      <c r="S35" s="227"/>
      <c r="T35" s="111"/>
      <c r="U35" s="129"/>
      <c r="V35" s="227"/>
      <c r="W35" s="4"/>
      <c r="X35" s="93" t="str">
        <f t="shared" si="0"/>
        <v>OK</v>
      </c>
      <c r="Y35" s="4"/>
      <c r="Z35" s="81" t="str">
        <f t="shared" si="1"/>
        <v>5017</v>
      </c>
      <c r="AA35" s="468" t="str">
        <f t="shared" si="2"/>
        <v/>
      </c>
      <c r="AB35" s="94">
        <f t="shared" si="3"/>
        <v>0</v>
      </c>
      <c r="AC35" s="94">
        <f t="shared" si="4"/>
        <v>1</v>
      </c>
      <c r="AD35" s="92">
        <f t="shared" si="5"/>
        <v>0</v>
      </c>
    </row>
    <row r="36" spans="1:30" s="419" customFormat="1" ht="11.65" customHeight="1" x14ac:dyDescent="0.15">
      <c r="A36" s="224"/>
      <c r="B36" s="227"/>
      <c r="C36" s="197" t="s">
        <v>2182</v>
      </c>
      <c r="D36" s="227"/>
      <c r="E36" s="227"/>
      <c r="F36" s="227"/>
      <c r="G36" s="227"/>
      <c r="H36" s="227"/>
      <c r="I36" s="227"/>
      <c r="J36" s="227"/>
      <c r="K36" s="227"/>
      <c r="L36" s="129"/>
      <c r="M36" s="355" t="str">
        <f>IF(L36="","",VLOOKUP(L36,TABLES!$AE$4:$AG$56,3,FALSE))</f>
        <v/>
      </c>
      <c r="N36" s="129"/>
      <c r="O36" s="257"/>
      <c r="P36" s="257"/>
      <c r="Q36" s="129"/>
      <c r="R36" s="227" t="s">
        <v>1625</v>
      </c>
      <c r="S36" s="227"/>
      <c r="T36" s="111"/>
      <c r="U36" s="129"/>
      <c r="V36" s="227"/>
      <c r="W36" s="4"/>
      <c r="X36" s="93" t="str">
        <f t="shared" si="0"/>
        <v>OK</v>
      </c>
      <c r="Y36" s="4"/>
      <c r="Z36" s="81" t="str">
        <f t="shared" si="1"/>
        <v>5018</v>
      </c>
      <c r="AA36" s="468" t="str">
        <f t="shared" si="2"/>
        <v/>
      </c>
      <c r="AB36" s="94">
        <f t="shared" si="3"/>
        <v>0</v>
      </c>
      <c r="AC36" s="94">
        <f t="shared" si="4"/>
        <v>1</v>
      </c>
      <c r="AD36" s="92">
        <f t="shared" si="5"/>
        <v>0</v>
      </c>
    </row>
    <row r="37" spans="1:30" s="419" customFormat="1" ht="11.65" customHeight="1" x14ac:dyDescent="0.15">
      <c r="A37" s="224"/>
      <c r="B37" s="227"/>
      <c r="C37" s="197" t="s">
        <v>2183</v>
      </c>
      <c r="D37" s="227"/>
      <c r="E37" s="227"/>
      <c r="F37" s="227"/>
      <c r="G37" s="227"/>
      <c r="H37" s="227"/>
      <c r="I37" s="227"/>
      <c r="J37" s="227"/>
      <c r="K37" s="227"/>
      <c r="L37" s="129"/>
      <c r="M37" s="355" t="str">
        <f>IF(L37="","",VLOOKUP(L37,TABLES!$AE$4:$AG$56,3,FALSE))</f>
        <v/>
      </c>
      <c r="N37" s="129"/>
      <c r="O37" s="257"/>
      <c r="P37" s="257"/>
      <c r="Q37" s="129"/>
      <c r="R37" s="227" t="s">
        <v>1625</v>
      </c>
      <c r="S37" s="227"/>
      <c r="T37" s="111"/>
      <c r="U37" s="129"/>
      <c r="V37" s="227"/>
      <c r="W37" s="4"/>
      <c r="X37" s="93" t="str">
        <f t="shared" si="0"/>
        <v>OK</v>
      </c>
      <c r="Y37" s="4"/>
      <c r="Z37" s="81" t="str">
        <f t="shared" si="1"/>
        <v>5019</v>
      </c>
      <c r="AA37" s="468" t="str">
        <f t="shared" si="2"/>
        <v/>
      </c>
      <c r="AB37" s="94">
        <f t="shared" si="3"/>
        <v>0</v>
      </c>
      <c r="AC37" s="94">
        <f t="shared" si="4"/>
        <v>1</v>
      </c>
      <c r="AD37" s="92">
        <f t="shared" si="5"/>
        <v>0</v>
      </c>
    </row>
    <row r="38" spans="1:30" s="419" customFormat="1" ht="11.65" customHeight="1" x14ac:dyDescent="0.15">
      <c r="A38" s="224"/>
      <c r="B38" s="227"/>
      <c r="C38" s="197" t="s">
        <v>2008</v>
      </c>
      <c r="D38" s="227"/>
      <c r="E38" s="227"/>
      <c r="F38" s="227"/>
      <c r="G38" s="227"/>
      <c r="H38" s="227"/>
      <c r="I38" s="227"/>
      <c r="J38" s="227"/>
      <c r="K38" s="227"/>
      <c r="L38" s="129"/>
      <c r="M38" s="355" t="str">
        <f>IF(L38="","",VLOOKUP(L38,TABLES!$AE$4:$AG$56,3,FALSE))</f>
        <v/>
      </c>
      <c r="N38" s="129"/>
      <c r="O38" s="257"/>
      <c r="P38" s="257"/>
      <c r="Q38" s="129"/>
      <c r="R38" s="227" t="s">
        <v>1625</v>
      </c>
      <c r="S38" s="227"/>
      <c r="T38" s="111"/>
      <c r="U38" s="129"/>
      <c r="V38" s="227"/>
      <c r="W38" s="4"/>
      <c r="X38" s="93" t="str">
        <f t="shared" si="0"/>
        <v>OK</v>
      </c>
      <c r="Y38" s="4"/>
      <c r="Z38" s="81" t="str">
        <f t="shared" si="1"/>
        <v>5020</v>
      </c>
      <c r="AA38" s="468" t="str">
        <f t="shared" si="2"/>
        <v/>
      </c>
      <c r="AB38" s="94">
        <f t="shared" si="3"/>
        <v>0</v>
      </c>
      <c r="AC38" s="94">
        <f t="shared" si="4"/>
        <v>1</v>
      </c>
      <c r="AD38" s="92">
        <f t="shared" si="5"/>
        <v>0</v>
      </c>
    </row>
    <row r="39" spans="1:30" s="419" customFormat="1" ht="11.65" customHeight="1" x14ac:dyDescent="0.15">
      <c r="A39" s="224"/>
      <c r="B39" s="227"/>
      <c r="C39" s="197" t="s">
        <v>1704</v>
      </c>
      <c r="D39" s="227"/>
      <c r="E39" s="227"/>
      <c r="F39" s="227"/>
      <c r="G39" s="227"/>
      <c r="H39" s="227"/>
      <c r="I39" s="227"/>
      <c r="J39" s="227"/>
      <c r="K39" s="227"/>
      <c r="L39" s="129"/>
      <c r="M39" s="355" t="str">
        <f>IF(L39="","",VLOOKUP(L39,TABLES!$AE$4:$AG$56,3,FALSE))</f>
        <v/>
      </c>
      <c r="N39" s="129"/>
      <c r="O39" s="257"/>
      <c r="P39" s="257"/>
      <c r="Q39" s="129"/>
      <c r="R39" s="227" t="s">
        <v>1625</v>
      </c>
      <c r="S39" s="227"/>
      <c r="T39" s="111"/>
      <c r="U39" s="129"/>
      <c r="V39" s="227"/>
      <c r="W39" s="4"/>
      <c r="X39" s="93" t="str">
        <f t="shared" si="0"/>
        <v>OK</v>
      </c>
      <c r="Y39" s="4"/>
      <c r="Z39" s="81" t="str">
        <f t="shared" si="1"/>
        <v>5021</v>
      </c>
      <c r="AA39" s="468" t="str">
        <f t="shared" si="2"/>
        <v/>
      </c>
      <c r="AB39" s="94">
        <f t="shared" si="3"/>
        <v>0</v>
      </c>
      <c r="AC39" s="94">
        <f t="shared" si="4"/>
        <v>1</v>
      </c>
      <c r="AD39" s="92">
        <f t="shared" si="5"/>
        <v>0</v>
      </c>
    </row>
    <row r="40" spans="1:30" s="419" customFormat="1" ht="11.65" customHeight="1" x14ac:dyDescent="0.15">
      <c r="A40" s="224"/>
      <c r="B40" s="227"/>
      <c r="C40" s="197" t="s">
        <v>1705</v>
      </c>
      <c r="D40" s="227"/>
      <c r="E40" s="227"/>
      <c r="F40" s="227"/>
      <c r="G40" s="227"/>
      <c r="H40" s="227"/>
      <c r="I40" s="227"/>
      <c r="J40" s="227"/>
      <c r="K40" s="227"/>
      <c r="L40" s="129"/>
      <c r="M40" s="355" t="str">
        <f>IF(L40="","",VLOOKUP(L40,TABLES!$AE$4:$AG$56,3,FALSE))</f>
        <v/>
      </c>
      <c r="N40" s="129"/>
      <c r="O40" s="257"/>
      <c r="P40" s="257"/>
      <c r="Q40" s="129"/>
      <c r="R40" s="227" t="s">
        <v>1625</v>
      </c>
      <c r="S40" s="227"/>
      <c r="T40" s="111"/>
      <c r="U40" s="129"/>
      <c r="V40" s="227"/>
      <c r="W40" s="4"/>
      <c r="X40" s="93" t="str">
        <f t="shared" si="0"/>
        <v>OK</v>
      </c>
      <c r="Y40" s="4"/>
      <c r="Z40" s="81" t="str">
        <f t="shared" si="1"/>
        <v>5022</v>
      </c>
      <c r="AA40" s="468" t="str">
        <f t="shared" si="2"/>
        <v/>
      </c>
      <c r="AB40" s="94">
        <f t="shared" si="3"/>
        <v>0</v>
      </c>
      <c r="AC40" s="94">
        <f t="shared" si="4"/>
        <v>1</v>
      </c>
      <c r="AD40" s="92">
        <f t="shared" si="5"/>
        <v>0</v>
      </c>
    </row>
    <row r="41" spans="1:30" s="419" customFormat="1" ht="11.65" customHeight="1" x14ac:dyDescent="0.15">
      <c r="A41" s="224"/>
      <c r="B41" s="227"/>
      <c r="C41" s="197" t="s">
        <v>1706</v>
      </c>
      <c r="D41" s="227"/>
      <c r="E41" s="227"/>
      <c r="F41" s="227"/>
      <c r="G41" s="227"/>
      <c r="H41" s="227"/>
      <c r="I41" s="227"/>
      <c r="J41" s="227"/>
      <c r="K41" s="227"/>
      <c r="L41" s="129"/>
      <c r="M41" s="355" t="str">
        <f>IF(L41="","",VLOOKUP(L41,TABLES!$AE$4:$AG$56,3,FALSE))</f>
        <v/>
      </c>
      <c r="N41" s="129"/>
      <c r="O41" s="257"/>
      <c r="P41" s="257"/>
      <c r="Q41" s="129"/>
      <c r="R41" s="227" t="s">
        <v>1625</v>
      </c>
      <c r="S41" s="227"/>
      <c r="T41" s="111"/>
      <c r="U41" s="129"/>
      <c r="V41" s="227"/>
      <c r="W41" s="4"/>
      <c r="X41" s="93" t="str">
        <f t="shared" si="0"/>
        <v>OK</v>
      </c>
      <c r="Y41" s="4"/>
      <c r="Z41" s="81" t="str">
        <f t="shared" si="1"/>
        <v>5023</v>
      </c>
      <c r="AA41" s="468" t="str">
        <f t="shared" si="2"/>
        <v/>
      </c>
      <c r="AB41" s="94">
        <f t="shared" si="3"/>
        <v>0</v>
      </c>
      <c r="AC41" s="94">
        <f t="shared" si="4"/>
        <v>1</v>
      </c>
      <c r="AD41" s="92">
        <f t="shared" si="5"/>
        <v>0</v>
      </c>
    </row>
    <row r="42" spans="1:30" s="419" customFormat="1" ht="11.65" customHeight="1" x14ac:dyDescent="0.15">
      <c r="A42" s="224"/>
      <c r="B42" s="227"/>
      <c r="C42" s="197" t="s">
        <v>1707</v>
      </c>
      <c r="D42" s="227"/>
      <c r="E42" s="227"/>
      <c r="F42" s="227"/>
      <c r="G42" s="227"/>
      <c r="H42" s="227"/>
      <c r="I42" s="227"/>
      <c r="J42" s="227"/>
      <c r="K42" s="227"/>
      <c r="L42" s="129"/>
      <c r="M42" s="355" t="str">
        <f>IF(L42="","",VLOOKUP(L42,TABLES!$AE$4:$AG$56,3,FALSE))</f>
        <v/>
      </c>
      <c r="N42" s="129"/>
      <c r="O42" s="257"/>
      <c r="P42" s="257"/>
      <c r="Q42" s="129"/>
      <c r="R42" s="227" t="s">
        <v>1625</v>
      </c>
      <c r="S42" s="227"/>
      <c r="T42" s="111"/>
      <c r="U42" s="129"/>
      <c r="V42" s="227"/>
      <c r="W42" s="4"/>
      <c r="X42" s="93" t="str">
        <f t="shared" si="0"/>
        <v>OK</v>
      </c>
      <c r="Y42" s="4"/>
      <c r="Z42" s="81" t="str">
        <f t="shared" si="1"/>
        <v>5024</v>
      </c>
      <c r="AA42" s="468" t="str">
        <f t="shared" si="2"/>
        <v/>
      </c>
      <c r="AB42" s="94">
        <f t="shared" si="3"/>
        <v>0</v>
      </c>
      <c r="AC42" s="94">
        <f t="shared" si="4"/>
        <v>1</v>
      </c>
      <c r="AD42" s="92">
        <f t="shared" si="5"/>
        <v>0</v>
      </c>
    </row>
    <row r="43" spans="1:30" s="419" customFormat="1" ht="11.65" customHeight="1" x14ac:dyDescent="0.15">
      <c r="A43" s="224"/>
      <c r="B43" s="227"/>
      <c r="C43" s="197" t="s">
        <v>1708</v>
      </c>
      <c r="D43" s="227"/>
      <c r="E43" s="227"/>
      <c r="F43" s="227"/>
      <c r="G43" s="227"/>
      <c r="H43" s="227"/>
      <c r="I43" s="227"/>
      <c r="J43" s="227"/>
      <c r="K43" s="227"/>
      <c r="L43" s="129"/>
      <c r="M43" s="355" t="str">
        <f>IF(L43="","",VLOOKUP(L43,TABLES!$AE$4:$AG$56,3,FALSE))</f>
        <v/>
      </c>
      <c r="N43" s="129"/>
      <c r="O43" s="257"/>
      <c r="P43" s="257"/>
      <c r="Q43" s="129"/>
      <c r="R43" s="227" t="s">
        <v>1625</v>
      </c>
      <c r="S43" s="227"/>
      <c r="T43" s="111"/>
      <c r="U43" s="129"/>
      <c r="V43" s="227"/>
      <c r="W43" s="4"/>
      <c r="X43" s="93" t="str">
        <f t="shared" si="0"/>
        <v>OK</v>
      </c>
      <c r="Y43" s="4"/>
      <c r="Z43" s="81" t="str">
        <f t="shared" si="1"/>
        <v>5025</v>
      </c>
      <c r="AA43" s="468" t="str">
        <f t="shared" si="2"/>
        <v/>
      </c>
      <c r="AB43" s="94">
        <f t="shared" si="3"/>
        <v>0</v>
      </c>
      <c r="AC43" s="94">
        <f t="shared" si="4"/>
        <v>1</v>
      </c>
      <c r="AD43" s="92">
        <f t="shared" si="5"/>
        <v>0</v>
      </c>
    </row>
    <row r="44" spans="1:30" s="419" customFormat="1" ht="11.65" customHeight="1" x14ac:dyDescent="0.15">
      <c r="A44" s="224"/>
      <c r="B44" s="227"/>
      <c r="C44" s="197" t="s">
        <v>2786</v>
      </c>
      <c r="D44" s="227"/>
      <c r="E44" s="227"/>
      <c r="F44" s="227"/>
      <c r="G44" s="227"/>
      <c r="H44" s="227"/>
      <c r="I44" s="227"/>
      <c r="J44" s="227"/>
      <c r="K44" s="227"/>
      <c r="L44" s="129"/>
      <c r="M44" s="355" t="str">
        <f>IF(L44="","",VLOOKUP(L44,TABLES!$AE$4:$AG$56,3,FALSE))</f>
        <v/>
      </c>
      <c r="N44" s="129"/>
      <c r="O44" s="257"/>
      <c r="P44" s="257"/>
      <c r="Q44" s="129"/>
      <c r="R44" s="227" t="s">
        <v>1625</v>
      </c>
      <c r="S44" s="227"/>
      <c r="T44" s="111"/>
      <c r="U44" s="129"/>
      <c r="V44" s="227"/>
      <c r="W44" s="4"/>
      <c r="X44" s="93" t="str">
        <f t="shared" si="0"/>
        <v>OK</v>
      </c>
      <c r="Y44" s="4"/>
      <c r="Z44" s="81" t="str">
        <f t="shared" si="1"/>
        <v>5026</v>
      </c>
      <c r="AA44" s="468" t="str">
        <f t="shared" si="2"/>
        <v/>
      </c>
      <c r="AB44" s="94">
        <f t="shared" si="3"/>
        <v>0</v>
      </c>
      <c r="AC44" s="94">
        <f t="shared" si="4"/>
        <v>1</v>
      </c>
      <c r="AD44" s="92">
        <f t="shared" si="5"/>
        <v>0</v>
      </c>
    </row>
    <row r="45" spans="1:30" s="419" customFormat="1" ht="11.65" customHeight="1" x14ac:dyDescent="0.15">
      <c r="A45" s="224"/>
      <c r="B45" s="227"/>
      <c r="C45" s="197" t="s">
        <v>2787</v>
      </c>
      <c r="D45" s="227"/>
      <c r="E45" s="227"/>
      <c r="F45" s="227"/>
      <c r="G45" s="227"/>
      <c r="H45" s="227"/>
      <c r="I45" s="227"/>
      <c r="J45" s="227"/>
      <c r="K45" s="227"/>
      <c r="L45" s="129"/>
      <c r="M45" s="355" t="str">
        <f>IF(L45="","",VLOOKUP(L45,TABLES!$AE$4:$AG$56,3,FALSE))</f>
        <v/>
      </c>
      <c r="N45" s="129"/>
      <c r="O45" s="257"/>
      <c r="P45" s="257"/>
      <c r="Q45" s="129"/>
      <c r="R45" s="227" t="s">
        <v>1625</v>
      </c>
      <c r="S45" s="227"/>
      <c r="T45" s="111"/>
      <c r="U45" s="129"/>
      <c r="V45" s="227"/>
      <c r="W45" s="4"/>
      <c r="X45" s="93" t="str">
        <f t="shared" si="0"/>
        <v>OK</v>
      </c>
      <c r="Y45" s="4"/>
      <c r="Z45" s="81" t="str">
        <f t="shared" si="1"/>
        <v>5027</v>
      </c>
      <c r="AA45" s="468" t="str">
        <f t="shared" si="2"/>
        <v/>
      </c>
      <c r="AB45" s="94">
        <f t="shared" si="3"/>
        <v>0</v>
      </c>
      <c r="AC45" s="94">
        <f t="shared" si="4"/>
        <v>1</v>
      </c>
      <c r="AD45" s="92">
        <f t="shared" si="5"/>
        <v>0</v>
      </c>
    </row>
    <row r="46" spans="1:30" s="419" customFormat="1" ht="11.65" customHeight="1" x14ac:dyDescent="0.15">
      <c r="A46" s="224"/>
      <c r="B46" s="227"/>
      <c r="C46" s="197" t="s">
        <v>2788</v>
      </c>
      <c r="D46" s="227"/>
      <c r="E46" s="227"/>
      <c r="F46" s="227"/>
      <c r="G46" s="227"/>
      <c r="H46" s="227"/>
      <c r="I46" s="227"/>
      <c r="J46" s="227"/>
      <c r="K46" s="227"/>
      <c r="L46" s="129"/>
      <c r="M46" s="355" t="str">
        <f>IF(L46="","",VLOOKUP(L46,TABLES!$AE$4:$AG$56,3,FALSE))</f>
        <v/>
      </c>
      <c r="N46" s="129"/>
      <c r="O46" s="257"/>
      <c r="P46" s="257"/>
      <c r="Q46" s="129"/>
      <c r="R46" s="227" t="s">
        <v>1625</v>
      </c>
      <c r="S46" s="227"/>
      <c r="T46" s="111"/>
      <c r="U46" s="129"/>
      <c r="V46" s="227"/>
      <c r="W46" s="4"/>
      <c r="X46" s="93" t="str">
        <f t="shared" si="0"/>
        <v>OK</v>
      </c>
      <c r="Y46" s="4"/>
      <c r="Z46" s="81" t="str">
        <f t="shared" si="1"/>
        <v>5028</v>
      </c>
      <c r="AA46" s="468" t="str">
        <f t="shared" si="2"/>
        <v/>
      </c>
      <c r="AB46" s="94">
        <f t="shared" si="3"/>
        <v>0</v>
      </c>
      <c r="AC46" s="94">
        <f t="shared" si="4"/>
        <v>1</v>
      </c>
      <c r="AD46" s="92">
        <f t="shared" si="5"/>
        <v>0</v>
      </c>
    </row>
    <row r="47" spans="1:30" s="419" customFormat="1" ht="11.65" customHeight="1" x14ac:dyDescent="0.15">
      <c r="A47" s="224"/>
      <c r="B47" s="227"/>
      <c r="C47" s="197" t="s">
        <v>2789</v>
      </c>
      <c r="D47" s="227"/>
      <c r="E47" s="227"/>
      <c r="F47" s="227"/>
      <c r="G47" s="227"/>
      <c r="H47" s="227"/>
      <c r="I47" s="227"/>
      <c r="J47" s="227"/>
      <c r="K47" s="227"/>
      <c r="L47" s="129"/>
      <c r="M47" s="355" t="str">
        <f>IF(L47="","",VLOOKUP(L47,TABLES!$AE$4:$AG$56,3,FALSE))</f>
        <v/>
      </c>
      <c r="N47" s="129"/>
      <c r="O47" s="257"/>
      <c r="P47" s="257"/>
      <c r="Q47" s="129"/>
      <c r="R47" s="227" t="s">
        <v>1625</v>
      </c>
      <c r="S47" s="227"/>
      <c r="T47" s="111"/>
      <c r="U47" s="129"/>
      <c r="V47" s="227"/>
      <c r="W47" s="4"/>
      <c r="X47" s="93" t="str">
        <f t="shared" si="0"/>
        <v>OK</v>
      </c>
      <c r="Y47" s="4"/>
      <c r="Z47" s="81" t="str">
        <f t="shared" si="1"/>
        <v>5029</v>
      </c>
      <c r="AA47" s="468" t="str">
        <f t="shared" si="2"/>
        <v/>
      </c>
      <c r="AB47" s="94">
        <f t="shared" si="3"/>
        <v>0</v>
      </c>
      <c r="AC47" s="94">
        <f t="shared" si="4"/>
        <v>1</v>
      </c>
      <c r="AD47" s="92">
        <f t="shared" si="5"/>
        <v>0</v>
      </c>
    </row>
    <row r="48" spans="1:30" s="419" customFormat="1" ht="11.65" customHeight="1" x14ac:dyDescent="0.15">
      <c r="A48" s="224"/>
      <c r="B48" s="227"/>
      <c r="C48" s="197" t="s">
        <v>1759</v>
      </c>
      <c r="D48" s="227"/>
      <c r="E48" s="227"/>
      <c r="F48" s="227"/>
      <c r="G48" s="227"/>
      <c r="H48" s="227"/>
      <c r="I48" s="227"/>
      <c r="J48" s="227"/>
      <c r="K48" s="227"/>
      <c r="L48" s="129"/>
      <c r="M48" s="355" t="str">
        <f>IF(L48="","",VLOOKUP(L48,TABLES!$AE$4:$AG$56,3,FALSE))</f>
        <v/>
      </c>
      <c r="N48" s="129"/>
      <c r="O48" s="257"/>
      <c r="P48" s="257"/>
      <c r="Q48" s="129"/>
      <c r="R48" s="227" t="s">
        <v>1625</v>
      </c>
      <c r="S48" s="227"/>
      <c r="T48" s="111"/>
      <c r="U48" s="129"/>
      <c r="V48" s="227"/>
      <c r="W48" s="4"/>
      <c r="X48" s="93" t="str">
        <f t="shared" si="0"/>
        <v>OK</v>
      </c>
      <c r="Y48" s="4"/>
      <c r="Z48" s="81" t="str">
        <f t="shared" si="1"/>
        <v>5030</v>
      </c>
      <c r="AA48" s="468" t="str">
        <f t="shared" si="2"/>
        <v/>
      </c>
      <c r="AB48" s="94">
        <f t="shared" si="3"/>
        <v>0</v>
      </c>
      <c r="AC48" s="94">
        <f t="shared" si="4"/>
        <v>1</v>
      </c>
      <c r="AD48" s="92">
        <f t="shared" si="5"/>
        <v>0</v>
      </c>
    </row>
    <row r="49" spans="1:30" s="419" customFormat="1" ht="11.65" customHeight="1" x14ac:dyDescent="0.15">
      <c r="A49" s="224"/>
      <c r="B49" s="227"/>
      <c r="C49" s="197" t="s">
        <v>1709</v>
      </c>
      <c r="D49" s="227"/>
      <c r="E49" s="227"/>
      <c r="F49" s="227"/>
      <c r="G49" s="227"/>
      <c r="H49" s="227"/>
      <c r="I49" s="227"/>
      <c r="J49" s="227"/>
      <c r="K49" s="227"/>
      <c r="L49" s="129"/>
      <c r="M49" s="355" t="str">
        <f>IF(L49="","",VLOOKUP(L49,TABLES!$AE$4:$AG$56,3,FALSE))</f>
        <v/>
      </c>
      <c r="N49" s="129"/>
      <c r="O49" s="257"/>
      <c r="P49" s="257"/>
      <c r="Q49" s="129"/>
      <c r="R49" s="227" t="s">
        <v>1625</v>
      </c>
      <c r="S49" s="227"/>
      <c r="T49" s="111"/>
      <c r="U49" s="129"/>
      <c r="V49" s="227"/>
      <c r="W49" s="4"/>
      <c r="X49" s="93" t="str">
        <f t="shared" si="0"/>
        <v>OK</v>
      </c>
      <c r="Y49" s="4"/>
      <c r="Z49" s="81" t="str">
        <f t="shared" si="1"/>
        <v>5031</v>
      </c>
      <c r="AA49" s="468" t="str">
        <f t="shared" si="2"/>
        <v/>
      </c>
      <c r="AB49" s="94">
        <f t="shared" si="3"/>
        <v>0</v>
      </c>
      <c r="AC49" s="94">
        <f t="shared" si="4"/>
        <v>1</v>
      </c>
      <c r="AD49" s="92">
        <f t="shared" si="5"/>
        <v>0</v>
      </c>
    </row>
    <row r="50" spans="1:30" s="419" customFormat="1" ht="11.65" customHeight="1" x14ac:dyDescent="0.15">
      <c r="A50" s="224"/>
      <c r="B50" s="227"/>
      <c r="C50" s="197" t="s">
        <v>1710</v>
      </c>
      <c r="D50" s="227"/>
      <c r="E50" s="227"/>
      <c r="F50" s="227"/>
      <c r="G50" s="227"/>
      <c r="H50" s="227"/>
      <c r="I50" s="227"/>
      <c r="J50" s="227"/>
      <c r="K50" s="227"/>
      <c r="L50" s="129"/>
      <c r="M50" s="355" t="str">
        <f>IF(L50="","",VLOOKUP(L50,TABLES!$AE$4:$AG$56,3,FALSE))</f>
        <v/>
      </c>
      <c r="N50" s="129"/>
      <c r="O50" s="257"/>
      <c r="P50" s="257"/>
      <c r="Q50" s="129"/>
      <c r="R50" s="227" t="s">
        <v>1625</v>
      </c>
      <c r="S50" s="227"/>
      <c r="T50" s="111"/>
      <c r="U50" s="129"/>
      <c r="V50" s="227"/>
      <c r="W50" s="4"/>
      <c r="X50" s="93" t="str">
        <f t="shared" si="0"/>
        <v>OK</v>
      </c>
      <c r="Y50" s="4"/>
      <c r="Z50" s="81" t="str">
        <f t="shared" si="1"/>
        <v>5032</v>
      </c>
      <c r="AA50" s="468" t="str">
        <f t="shared" si="2"/>
        <v/>
      </c>
      <c r="AB50" s="94">
        <f t="shared" si="3"/>
        <v>0</v>
      </c>
      <c r="AC50" s="94">
        <f t="shared" si="4"/>
        <v>1</v>
      </c>
      <c r="AD50" s="92">
        <f t="shared" si="5"/>
        <v>0</v>
      </c>
    </row>
    <row r="51" spans="1:30" s="419" customFormat="1" ht="11.65" customHeight="1" x14ac:dyDescent="0.15">
      <c r="A51" s="224"/>
      <c r="B51" s="227"/>
      <c r="C51" s="197" t="s">
        <v>1711</v>
      </c>
      <c r="D51" s="227"/>
      <c r="E51" s="227"/>
      <c r="F51" s="227"/>
      <c r="G51" s="227"/>
      <c r="H51" s="227"/>
      <c r="I51" s="227"/>
      <c r="J51" s="227"/>
      <c r="K51" s="227"/>
      <c r="L51" s="129"/>
      <c r="M51" s="355" t="str">
        <f>IF(L51="","",VLOOKUP(L51,TABLES!$AE$4:$AG$56,3,FALSE))</f>
        <v/>
      </c>
      <c r="N51" s="129"/>
      <c r="O51" s="257"/>
      <c r="P51" s="257"/>
      <c r="Q51" s="129"/>
      <c r="R51" s="227" t="s">
        <v>1625</v>
      </c>
      <c r="S51" s="227"/>
      <c r="T51" s="111"/>
      <c r="U51" s="129"/>
      <c r="V51" s="227"/>
      <c r="W51" s="4"/>
      <c r="X51" s="93" t="str">
        <f t="shared" si="0"/>
        <v>OK</v>
      </c>
      <c r="Y51" s="4"/>
      <c r="Z51" s="81" t="str">
        <f t="shared" si="1"/>
        <v>5033</v>
      </c>
      <c r="AA51" s="468" t="str">
        <f t="shared" si="2"/>
        <v/>
      </c>
      <c r="AB51" s="94">
        <f t="shared" si="3"/>
        <v>0</v>
      </c>
      <c r="AC51" s="94">
        <f t="shared" si="4"/>
        <v>1</v>
      </c>
      <c r="AD51" s="92">
        <f>IF(OR(AB51=1,AC51=1),0,1)</f>
        <v>0</v>
      </c>
    </row>
    <row r="52" spans="1:30" s="419" customFormat="1" ht="11.65" customHeight="1" x14ac:dyDescent="0.15">
      <c r="A52" s="224"/>
      <c r="B52" s="227"/>
      <c r="C52" s="197" t="s">
        <v>1712</v>
      </c>
      <c r="D52" s="227"/>
      <c r="E52" s="227"/>
      <c r="F52" s="227"/>
      <c r="G52" s="227"/>
      <c r="H52" s="227"/>
      <c r="I52" s="227"/>
      <c r="J52" s="227"/>
      <c r="K52" s="227"/>
      <c r="L52" s="129"/>
      <c r="M52" s="355" t="str">
        <f>IF(L52="","",VLOOKUP(L52,TABLES!$AE$4:$AG$56,3,FALSE))</f>
        <v/>
      </c>
      <c r="N52" s="129"/>
      <c r="O52" s="257"/>
      <c r="P52" s="257"/>
      <c r="Q52" s="129"/>
      <c r="R52" s="227" t="s">
        <v>1625</v>
      </c>
      <c r="S52" s="227"/>
      <c r="T52" s="111"/>
      <c r="U52" s="129"/>
      <c r="V52" s="227"/>
      <c r="W52" s="4"/>
      <c r="X52" s="93" t="str">
        <f t="shared" si="0"/>
        <v>OK</v>
      </c>
      <c r="Y52" s="4"/>
      <c r="Z52" s="81" t="str">
        <f t="shared" si="1"/>
        <v>5034</v>
      </c>
      <c r="AA52" s="468" t="str">
        <f t="shared" si="2"/>
        <v/>
      </c>
      <c r="AB52" s="94">
        <f t="shared" si="3"/>
        <v>0</v>
      </c>
      <c r="AC52" s="94">
        <f t="shared" si="4"/>
        <v>1</v>
      </c>
      <c r="AD52" s="92">
        <f t="shared" si="5"/>
        <v>0</v>
      </c>
    </row>
    <row r="53" spans="1:30" s="419" customFormat="1" ht="11.65" customHeight="1" x14ac:dyDescent="0.15">
      <c r="A53" s="224"/>
      <c r="B53" s="227"/>
      <c r="C53" s="197" t="s">
        <v>2791</v>
      </c>
      <c r="D53" s="227"/>
      <c r="E53" s="227"/>
      <c r="F53" s="227"/>
      <c r="G53" s="227"/>
      <c r="H53" s="227"/>
      <c r="I53" s="227"/>
      <c r="J53" s="227"/>
      <c r="K53" s="227"/>
      <c r="L53" s="129"/>
      <c r="M53" s="355" t="str">
        <f>IF(L53="","",VLOOKUP(L53,TABLES!$AE$4:$AG$56,3,FALSE))</f>
        <v/>
      </c>
      <c r="N53" s="129"/>
      <c r="O53" s="257"/>
      <c r="P53" s="257"/>
      <c r="Q53" s="129"/>
      <c r="R53" s="227" t="s">
        <v>1625</v>
      </c>
      <c r="S53" s="227"/>
      <c r="T53" s="111"/>
      <c r="U53" s="129"/>
      <c r="V53" s="227"/>
      <c r="W53" s="4"/>
      <c r="X53" s="93" t="str">
        <f t="shared" si="0"/>
        <v>OK</v>
      </c>
      <c r="Y53" s="4"/>
      <c r="Z53" s="81" t="str">
        <f t="shared" si="1"/>
        <v>5035</v>
      </c>
      <c r="AA53" s="468" t="str">
        <f t="shared" si="2"/>
        <v/>
      </c>
      <c r="AB53" s="94">
        <f t="shared" si="3"/>
        <v>0</v>
      </c>
      <c r="AC53" s="94">
        <f t="shared" si="4"/>
        <v>1</v>
      </c>
      <c r="AD53" s="92">
        <f t="shared" si="5"/>
        <v>0</v>
      </c>
    </row>
    <row r="54" spans="1:30" s="419" customFormat="1" ht="11.65" customHeight="1" x14ac:dyDescent="0.15">
      <c r="A54" s="224"/>
      <c r="B54" s="227"/>
      <c r="C54" s="197" t="s">
        <v>1713</v>
      </c>
      <c r="D54" s="227"/>
      <c r="E54" s="227"/>
      <c r="F54" s="227"/>
      <c r="G54" s="227"/>
      <c r="H54" s="227"/>
      <c r="I54" s="227"/>
      <c r="J54" s="227"/>
      <c r="K54" s="227"/>
      <c r="L54" s="129"/>
      <c r="M54" s="355" t="str">
        <f>IF(L54="","",VLOOKUP(L54,TABLES!$AE$4:$AG$56,3,FALSE))</f>
        <v/>
      </c>
      <c r="N54" s="129"/>
      <c r="O54" s="257"/>
      <c r="P54" s="257"/>
      <c r="Q54" s="129"/>
      <c r="R54" s="227" t="s">
        <v>1625</v>
      </c>
      <c r="S54" s="227"/>
      <c r="T54" s="111"/>
      <c r="U54" s="129"/>
      <c r="V54" s="227"/>
      <c r="W54" s="4"/>
      <c r="X54" s="93" t="str">
        <f t="shared" si="0"/>
        <v>OK</v>
      </c>
      <c r="Y54" s="4"/>
      <c r="Z54" s="81" t="str">
        <f t="shared" si="1"/>
        <v>5036</v>
      </c>
      <c r="AA54" s="468" t="str">
        <f t="shared" si="2"/>
        <v/>
      </c>
      <c r="AB54" s="94">
        <f t="shared" si="3"/>
        <v>0</v>
      </c>
      <c r="AC54" s="94">
        <f t="shared" si="4"/>
        <v>1</v>
      </c>
      <c r="AD54" s="92">
        <f t="shared" si="5"/>
        <v>0</v>
      </c>
    </row>
    <row r="55" spans="1:30" s="419" customFormat="1" ht="11.65" customHeight="1" x14ac:dyDescent="0.15">
      <c r="A55" s="224"/>
      <c r="B55" s="227"/>
      <c r="C55" s="197" t="s">
        <v>1714</v>
      </c>
      <c r="D55" s="227"/>
      <c r="E55" s="227"/>
      <c r="F55" s="227"/>
      <c r="G55" s="227"/>
      <c r="H55" s="227"/>
      <c r="I55" s="227"/>
      <c r="J55" s="227"/>
      <c r="K55" s="227"/>
      <c r="L55" s="129"/>
      <c r="M55" s="355" t="str">
        <f>IF(L55="","",VLOOKUP(L55,TABLES!$AE$4:$AG$56,3,FALSE))</f>
        <v/>
      </c>
      <c r="N55" s="129"/>
      <c r="O55" s="257"/>
      <c r="P55" s="257"/>
      <c r="Q55" s="129"/>
      <c r="R55" s="227" t="s">
        <v>1625</v>
      </c>
      <c r="S55" s="227"/>
      <c r="T55" s="111"/>
      <c r="U55" s="129"/>
      <c r="V55" s="227"/>
      <c r="W55" s="4"/>
      <c r="X55" s="93" t="str">
        <f t="shared" si="0"/>
        <v>OK</v>
      </c>
      <c r="Y55" s="4"/>
      <c r="Z55" s="81" t="str">
        <f t="shared" si="1"/>
        <v>5037</v>
      </c>
      <c r="AA55" s="468" t="str">
        <f t="shared" si="2"/>
        <v/>
      </c>
      <c r="AB55" s="94">
        <f t="shared" si="3"/>
        <v>0</v>
      </c>
      <c r="AC55" s="94">
        <f t="shared" si="4"/>
        <v>1</v>
      </c>
      <c r="AD55" s="92">
        <f t="shared" si="5"/>
        <v>0</v>
      </c>
    </row>
    <row r="56" spans="1:30" s="419" customFormat="1" ht="11.65" customHeight="1" x14ac:dyDescent="0.15">
      <c r="A56" s="224"/>
      <c r="B56" s="227"/>
      <c r="C56" s="197" t="s">
        <v>1715</v>
      </c>
      <c r="D56" s="227"/>
      <c r="E56" s="227"/>
      <c r="F56" s="227"/>
      <c r="G56" s="227"/>
      <c r="H56" s="227"/>
      <c r="I56" s="227"/>
      <c r="J56" s="227"/>
      <c r="K56" s="227"/>
      <c r="L56" s="129"/>
      <c r="M56" s="355" t="str">
        <f>IF(L56="","",VLOOKUP(L56,TABLES!$AE$4:$AG$56,3,FALSE))</f>
        <v/>
      </c>
      <c r="N56" s="129"/>
      <c r="O56" s="257"/>
      <c r="P56" s="257"/>
      <c r="Q56" s="129"/>
      <c r="R56" s="227" t="s">
        <v>1625</v>
      </c>
      <c r="S56" s="227"/>
      <c r="T56" s="111"/>
      <c r="U56" s="129"/>
      <c r="V56" s="227"/>
      <c r="W56" s="4"/>
      <c r="X56" s="93" t="str">
        <f t="shared" si="0"/>
        <v>OK</v>
      </c>
      <c r="Y56" s="4"/>
      <c r="Z56" s="81" t="str">
        <f t="shared" si="1"/>
        <v>5038</v>
      </c>
      <c r="AA56" s="468" t="str">
        <f t="shared" si="2"/>
        <v/>
      </c>
      <c r="AB56" s="94">
        <f t="shared" si="3"/>
        <v>0</v>
      </c>
      <c r="AC56" s="94">
        <f t="shared" si="4"/>
        <v>1</v>
      </c>
      <c r="AD56" s="92">
        <f t="shared" si="5"/>
        <v>0</v>
      </c>
    </row>
    <row r="57" spans="1:30" s="419" customFormat="1" ht="11.65" customHeight="1" x14ac:dyDescent="0.15">
      <c r="A57" s="224"/>
      <c r="B57" s="227"/>
      <c r="C57" s="197" t="s">
        <v>1716</v>
      </c>
      <c r="D57" s="227"/>
      <c r="E57" s="227"/>
      <c r="F57" s="227"/>
      <c r="G57" s="227"/>
      <c r="H57" s="227"/>
      <c r="I57" s="227"/>
      <c r="J57" s="227"/>
      <c r="K57" s="227"/>
      <c r="L57" s="129"/>
      <c r="M57" s="355" t="str">
        <f>IF(L57="","",VLOOKUP(L57,TABLES!$AE$4:$AG$56,3,FALSE))</f>
        <v/>
      </c>
      <c r="N57" s="129"/>
      <c r="O57" s="257"/>
      <c r="P57" s="257"/>
      <c r="Q57" s="129"/>
      <c r="R57" s="227" t="s">
        <v>1625</v>
      </c>
      <c r="S57" s="227"/>
      <c r="T57" s="111"/>
      <c r="U57" s="129"/>
      <c r="V57" s="227"/>
      <c r="W57" s="4"/>
      <c r="X57" s="93" t="str">
        <f t="shared" si="0"/>
        <v>OK</v>
      </c>
      <c r="Y57" s="4"/>
      <c r="Z57" s="81" t="str">
        <f t="shared" si="1"/>
        <v>5039</v>
      </c>
      <c r="AA57" s="468" t="str">
        <f t="shared" si="2"/>
        <v/>
      </c>
      <c r="AB57" s="94">
        <f t="shared" si="3"/>
        <v>0</v>
      </c>
      <c r="AC57" s="94">
        <f t="shared" si="4"/>
        <v>1</v>
      </c>
      <c r="AD57" s="92">
        <f t="shared" si="5"/>
        <v>0</v>
      </c>
    </row>
    <row r="58" spans="1:30" s="419" customFormat="1" ht="11.65" customHeight="1" x14ac:dyDescent="0.15">
      <c r="A58" s="224"/>
      <c r="B58" s="227"/>
      <c r="C58" s="197" t="s">
        <v>1760</v>
      </c>
      <c r="D58" s="227"/>
      <c r="E58" s="227"/>
      <c r="F58" s="227"/>
      <c r="G58" s="227"/>
      <c r="H58" s="227"/>
      <c r="I58" s="227"/>
      <c r="J58" s="227"/>
      <c r="K58" s="227"/>
      <c r="L58" s="129"/>
      <c r="M58" s="355" t="str">
        <f>IF(L58="","",VLOOKUP(L58,TABLES!$AE$4:$AG$56,3,FALSE))</f>
        <v/>
      </c>
      <c r="N58" s="129"/>
      <c r="O58" s="257"/>
      <c r="P58" s="257"/>
      <c r="Q58" s="129"/>
      <c r="R58" s="227" t="s">
        <v>1625</v>
      </c>
      <c r="S58" s="227"/>
      <c r="T58" s="111"/>
      <c r="U58" s="129"/>
      <c r="V58" s="227"/>
      <c r="W58" s="4"/>
      <c r="X58" s="93" t="str">
        <f t="shared" si="0"/>
        <v>OK</v>
      </c>
      <c r="Y58" s="4"/>
      <c r="Z58" s="81" t="str">
        <f t="shared" si="1"/>
        <v>5040</v>
      </c>
      <c r="AA58" s="468" t="str">
        <f t="shared" si="2"/>
        <v/>
      </c>
      <c r="AB58" s="94">
        <f t="shared" si="3"/>
        <v>0</v>
      </c>
      <c r="AC58" s="94">
        <f t="shared" si="4"/>
        <v>1</v>
      </c>
      <c r="AD58" s="92">
        <f t="shared" si="5"/>
        <v>0</v>
      </c>
    </row>
    <row r="59" spans="1:30" s="419" customFormat="1" ht="11.65" customHeight="1" x14ac:dyDescent="0.15">
      <c r="A59" s="224"/>
      <c r="B59" s="227"/>
      <c r="C59" s="197" t="s">
        <v>1717</v>
      </c>
      <c r="D59" s="227"/>
      <c r="E59" s="227"/>
      <c r="F59" s="227"/>
      <c r="G59" s="227"/>
      <c r="H59" s="227"/>
      <c r="I59" s="227"/>
      <c r="J59" s="227"/>
      <c r="K59" s="227"/>
      <c r="L59" s="129"/>
      <c r="M59" s="355" t="str">
        <f>IF(L59="","",VLOOKUP(L59,TABLES!$AE$4:$AG$56,3,FALSE))</f>
        <v/>
      </c>
      <c r="N59" s="129"/>
      <c r="O59" s="257"/>
      <c r="P59" s="257"/>
      <c r="Q59" s="129"/>
      <c r="R59" s="227" t="s">
        <v>1625</v>
      </c>
      <c r="S59" s="227"/>
      <c r="T59" s="111"/>
      <c r="U59" s="129"/>
      <c r="V59" s="227"/>
      <c r="W59" s="4"/>
      <c r="X59" s="93" t="str">
        <f t="shared" si="0"/>
        <v>OK</v>
      </c>
      <c r="Y59" s="4"/>
      <c r="Z59" s="81" t="str">
        <f t="shared" si="1"/>
        <v>5041</v>
      </c>
      <c r="AA59" s="468" t="str">
        <f t="shared" si="2"/>
        <v/>
      </c>
      <c r="AB59" s="94">
        <f t="shared" si="3"/>
        <v>0</v>
      </c>
      <c r="AC59" s="94">
        <f t="shared" si="4"/>
        <v>1</v>
      </c>
      <c r="AD59" s="92">
        <f t="shared" si="5"/>
        <v>0</v>
      </c>
    </row>
    <row r="60" spans="1:30" s="419" customFormat="1" ht="11.65" customHeight="1" x14ac:dyDescent="0.15">
      <c r="A60" s="224"/>
      <c r="B60" s="227"/>
      <c r="C60" s="197" t="s">
        <v>1718</v>
      </c>
      <c r="D60" s="227"/>
      <c r="E60" s="227"/>
      <c r="F60" s="227"/>
      <c r="G60" s="227"/>
      <c r="H60" s="227"/>
      <c r="I60" s="227"/>
      <c r="J60" s="227"/>
      <c r="K60" s="227"/>
      <c r="L60" s="129"/>
      <c r="M60" s="355" t="str">
        <f>IF(L60="","",VLOOKUP(L60,TABLES!$AE$4:$AG$56,3,FALSE))</f>
        <v/>
      </c>
      <c r="N60" s="129"/>
      <c r="O60" s="257"/>
      <c r="P60" s="257"/>
      <c r="Q60" s="129"/>
      <c r="R60" s="227" t="s">
        <v>1625</v>
      </c>
      <c r="S60" s="227"/>
      <c r="T60" s="111"/>
      <c r="U60" s="129"/>
      <c r="V60" s="227"/>
      <c r="W60" s="4"/>
      <c r="X60" s="93" t="str">
        <f t="shared" si="0"/>
        <v>OK</v>
      </c>
      <c r="Y60" s="4"/>
      <c r="Z60" s="81" t="str">
        <f t="shared" si="1"/>
        <v>5042</v>
      </c>
      <c r="AA60" s="468" t="str">
        <f t="shared" si="2"/>
        <v/>
      </c>
      <c r="AB60" s="94">
        <f t="shared" si="3"/>
        <v>0</v>
      </c>
      <c r="AC60" s="94">
        <f t="shared" si="4"/>
        <v>1</v>
      </c>
      <c r="AD60" s="92">
        <f t="shared" si="5"/>
        <v>0</v>
      </c>
    </row>
    <row r="61" spans="1:30" s="419" customFormat="1" ht="11.65" customHeight="1" x14ac:dyDescent="0.15">
      <c r="A61" s="224"/>
      <c r="B61" s="227"/>
      <c r="C61" s="197" t="s">
        <v>1719</v>
      </c>
      <c r="D61" s="227"/>
      <c r="E61" s="227"/>
      <c r="F61" s="227"/>
      <c r="G61" s="227"/>
      <c r="H61" s="227"/>
      <c r="I61" s="227"/>
      <c r="J61" s="227"/>
      <c r="K61" s="227"/>
      <c r="L61" s="129"/>
      <c r="M61" s="355" t="str">
        <f>IF(L61="","",VLOOKUP(L61,TABLES!$AE$4:$AG$56,3,FALSE))</f>
        <v/>
      </c>
      <c r="N61" s="129"/>
      <c r="O61" s="257"/>
      <c r="P61" s="257"/>
      <c r="Q61" s="129"/>
      <c r="R61" s="227" t="s">
        <v>1625</v>
      </c>
      <c r="S61" s="227"/>
      <c r="T61" s="111"/>
      <c r="U61" s="129"/>
      <c r="V61" s="227"/>
      <c r="W61" s="4"/>
      <c r="X61" s="93" t="str">
        <f t="shared" si="0"/>
        <v>OK</v>
      </c>
      <c r="Y61" s="4"/>
      <c r="Z61" s="81" t="str">
        <f t="shared" si="1"/>
        <v>5043</v>
      </c>
      <c r="AA61" s="468" t="str">
        <f t="shared" si="2"/>
        <v/>
      </c>
      <c r="AB61" s="94">
        <f t="shared" si="3"/>
        <v>0</v>
      </c>
      <c r="AC61" s="94">
        <f t="shared" si="4"/>
        <v>1</v>
      </c>
      <c r="AD61" s="92">
        <f t="shared" si="5"/>
        <v>0</v>
      </c>
    </row>
    <row r="62" spans="1:30" s="419" customFormat="1" ht="11.65" customHeight="1" x14ac:dyDescent="0.15">
      <c r="A62" s="224"/>
      <c r="B62" s="227"/>
      <c r="C62" s="197" t="s">
        <v>1720</v>
      </c>
      <c r="D62" s="227"/>
      <c r="E62" s="227"/>
      <c r="F62" s="227"/>
      <c r="G62" s="227"/>
      <c r="H62" s="227"/>
      <c r="I62" s="227"/>
      <c r="J62" s="227"/>
      <c r="K62" s="227"/>
      <c r="L62" s="129"/>
      <c r="M62" s="355" t="str">
        <f>IF(L62="","",VLOOKUP(L62,TABLES!$AE$4:$AG$56,3,FALSE))</f>
        <v/>
      </c>
      <c r="N62" s="129"/>
      <c r="O62" s="257"/>
      <c r="P62" s="257"/>
      <c r="Q62" s="129"/>
      <c r="R62" s="227" t="s">
        <v>1625</v>
      </c>
      <c r="S62" s="227"/>
      <c r="T62" s="111"/>
      <c r="U62" s="129"/>
      <c r="V62" s="227"/>
      <c r="W62" s="4"/>
      <c r="X62" s="93" t="str">
        <f t="shared" si="0"/>
        <v>OK</v>
      </c>
      <c r="Y62" s="4"/>
      <c r="Z62" s="81" t="str">
        <f t="shared" si="1"/>
        <v>5044</v>
      </c>
      <c r="AA62" s="468" t="str">
        <f t="shared" si="2"/>
        <v/>
      </c>
      <c r="AB62" s="94">
        <f t="shared" si="3"/>
        <v>0</v>
      </c>
      <c r="AC62" s="94">
        <f t="shared" si="4"/>
        <v>1</v>
      </c>
      <c r="AD62" s="92">
        <f t="shared" si="5"/>
        <v>0</v>
      </c>
    </row>
    <row r="63" spans="1:30" s="419" customFormat="1" ht="11.65" customHeight="1" x14ac:dyDescent="0.15">
      <c r="A63" s="224"/>
      <c r="B63" s="227"/>
      <c r="C63" s="197" t="s">
        <v>1866</v>
      </c>
      <c r="D63" s="227"/>
      <c r="E63" s="227"/>
      <c r="F63" s="227"/>
      <c r="G63" s="227"/>
      <c r="H63" s="227"/>
      <c r="I63" s="227"/>
      <c r="J63" s="227"/>
      <c r="K63" s="227"/>
      <c r="L63" s="129"/>
      <c r="M63" s="355" t="str">
        <f>IF(L63="","",VLOOKUP(L63,TABLES!$AE$4:$AG$56,3,FALSE))</f>
        <v/>
      </c>
      <c r="N63" s="129"/>
      <c r="O63" s="257"/>
      <c r="P63" s="257"/>
      <c r="Q63" s="129"/>
      <c r="R63" s="227" t="s">
        <v>1625</v>
      </c>
      <c r="S63" s="227"/>
      <c r="T63" s="111"/>
      <c r="U63" s="129"/>
      <c r="V63" s="227"/>
      <c r="W63" s="4"/>
      <c r="X63" s="93" t="str">
        <f t="shared" si="0"/>
        <v>OK</v>
      </c>
      <c r="Y63" s="4"/>
      <c r="Z63" s="81" t="str">
        <f t="shared" si="1"/>
        <v>5045</v>
      </c>
      <c r="AA63" s="468" t="str">
        <f t="shared" si="2"/>
        <v/>
      </c>
      <c r="AB63" s="94">
        <f t="shared" si="3"/>
        <v>0</v>
      </c>
      <c r="AC63" s="94">
        <f t="shared" si="4"/>
        <v>1</v>
      </c>
      <c r="AD63" s="92">
        <f t="shared" si="5"/>
        <v>0</v>
      </c>
    </row>
    <row r="64" spans="1:30" s="419" customFormat="1" ht="11.65" customHeight="1" x14ac:dyDescent="0.15">
      <c r="A64" s="224"/>
      <c r="B64" s="227"/>
      <c r="C64" s="197" t="s">
        <v>1721</v>
      </c>
      <c r="D64" s="227"/>
      <c r="E64" s="227"/>
      <c r="F64" s="227"/>
      <c r="G64" s="227"/>
      <c r="H64" s="227"/>
      <c r="I64" s="227"/>
      <c r="J64" s="227"/>
      <c r="K64" s="227"/>
      <c r="L64" s="129"/>
      <c r="M64" s="355" t="str">
        <f>IF(L64="","",VLOOKUP(L64,TABLES!$AE$4:$AG$56,3,FALSE))</f>
        <v/>
      </c>
      <c r="N64" s="129"/>
      <c r="O64" s="257"/>
      <c r="P64" s="257"/>
      <c r="Q64" s="129"/>
      <c r="R64" s="227" t="s">
        <v>1625</v>
      </c>
      <c r="S64" s="227"/>
      <c r="T64" s="111"/>
      <c r="U64" s="129"/>
      <c r="V64" s="227"/>
      <c r="W64" s="4"/>
      <c r="X64" s="93" t="str">
        <f t="shared" si="0"/>
        <v>OK</v>
      </c>
      <c r="Y64" s="4"/>
      <c r="Z64" s="81" t="str">
        <f t="shared" si="1"/>
        <v>5046</v>
      </c>
      <c r="AA64" s="468" t="str">
        <f t="shared" si="2"/>
        <v/>
      </c>
      <c r="AB64" s="94">
        <f t="shared" si="3"/>
        <v>0</v>
      </c>
      <c r="AC64" s="94">
        <f t="shared" si="4"/>
        <v>1</v>
      </c>
      <c r="AD64" s="92">
        <f t="shared" si="5"/>
        <v>0</v>
      </c>
    </row>
    <row r="65" spans="1:30" s="419" customFormat="1" ht="11.65" customHeight="1" x14ac:dyDescent="0.15">
      <c r="A65" s="224"/>
      <c r="B65" s="227"/>
      <c r="C65" s="197" t="s">
        <v>1722</v>
      </c>
      <c r="D65" s="227"/>
      <c r="E65" s="227"/>
      <c r="F65" s="227"/>
      <c r="G65" s="227"/>
      <c r="H65" s="227"/>
      <c r="I65" s="227"/>
      <c r="J65" s="227"/>
      <c r="K65" s="227"/>
      <c r="L65" s="129"/>
      <c r="M65" s="355" t="str">
        <f>IF(L65="","",VLOOKUP(L65,TABLES!$AE$4:$AG$56,3,FALSE))</f>
        <v/>
      </c>
      <c r="N65" s="129"/>
      <c r="O65" s="257"/>
      <c r="P65" s="257"/>
      <c r="Q65" s="129"/>
      <c r="R65" s="227" t="s">
        <v>1625</v>
      </c>
      <c r="S65" s="227"/>
      <c r="T65" s="111"/>
      <c r="U65" s="129"/>
      <c r="V65" s="227"/>
      <c r="W65" s="4"/>
      <c r="X65" s="93" t="str">
        <f t="shared" si="0"/>
        <v>OK</v>
      </c>
      <c r="Y65" s="4"/>
      <c r="Z65" s="81" t="str">
        <f t="shared" si="1"/>
        <v>5047</v>
      </c>
      <c r="AA65" s="468" t="str">
        <f t="shared" si="2"/>
        <v/>
      </c>
      <c r="AB65" s="94">
        <f t="shared" si="3"/>
        <v>0</v>
      </c>
      <c r="AC65" s="94">
        <f t="shared" si="4"/>
        <v>1</v>
      </c>
      <c r="AD65" s="92">
        <f t="shared" si="5"/>
        <v>0</v>
      </c>
    </row>
    <row r="66" spans="1:30" s="419" customFormat="1" ht="11.65" customHeight="1" x14ac:dyDescent="0.15">
      <c r="A66" s="224"/>
      <c r="B66" s="227"/>
      <c r="C66" s="197" t="s">
        <v>1723</v>
      </c>
      <c r="D66" s="227"/>
      <c r="E66" s="227"/>
      <c r="F66" s="227"/>
      <c r="G66" s="227"/>
      <c r="H66" s="227"/>
      <c r="I66" s="227"/>
      <c r="J66" s="227"/>
      <c r="K66" s="227"/>
      <c r="L66" s="129"/>
      <c r="M66" s="355" t="str">
        <f>IF(L66="","",VLOOKUP(L66,TABLES!$AE$4:$AG$56,3,FALSE))</f>
        <v/>
      </c>
      <c r="N66" s="129"/>
      <c r="O66" s="257"/>
      <c r="P66" s="257"/>
      <c r="Q66" s="129"/>
      <c r="R66" s="227" t="s">
        <v>1625</v>
      </c>
      <c r="S66" s="227"/>
      <c r="T66" s="111"/>
      <c r="U66" s="129"/>
      <c r="V66" s="227"/>
      <c r="W66" s="4"/>
      <c r="X66" s="93" t="str">
        <f t="shared" si="0"/>
        <v>OK</v>
      </c>
      <c r="Y66" s="4"/>
      <c r="Z66" s="81" t="str">
        <f t="shared" si="1"/>
        <v>5048</v>
      </c>
      <c r="AA66" s="468" t="str">
        <f t="shared" si="2"/>
        <v/>
      </c>
      <c r="AB66" s="94">
        <f t="shared" si="3"/>
        <v>0</v>
      </c>
      <c r="AC66" s="94">
        <f t="shared" si="4"/>
        <v>1</v>
      </c>
      <c r="AD66" s="92">
        <f t="shared" si="5"/>
        <v>0</v>
      </c>
    </row>
    <row r="67" spans="1:30" s="419" customFormat="1" ht="11.65" customHeight="1" x14ac:dyDescent="0.15">
      <c r="A67" s="224"/>
      <c r="B67" s="227"/>
      <c r="C67" s="197" t="s">
        <v>1724</v>
      </c>
      <c r="D67" s="227"/>
      <c r="E67" s="227"/>
      <c r="F67" s="227"/>
      <c r="G67" s="227"/>
      <c r="H67" s="227"/>
      <c r="I67" s="227"/>
      <c r="J67" s="227"/>
      <c r="K67" s="227"/>
      <c r="L67" s="129"/>
      <c r="M67" s="355" t="str">
        <f>IF(L67="","",VLOOKUP(L67,TABLES!$AE$4:$AG$56,3,FALSE))</f>
        <v/>
      </c>
      <c r="N67" s="129"/>
      <c r="O67" s="257"/>
      <c r="P67" s="257"/>
      <c r="Q67" s="129"/>
      <c r="R67" s="227" t="s">
        <v>1625</v>
      </c>
      <c r="S67" s="227"/>
      <c r="T67" s="111"/>
      <c r="U67" s="129"/>
      <c r="V67" s="227"/>
      <c r="W67" s="4"/>
      <c r="X67" s="93" t="str">
        <f t="shared" si="0"/>
        <v>OK</v>
      </c>
      <c r="Y67" s="4"/>
      <c r="Z67" s="81" t="str">
        <f t="shared" si="1"/>
        <v>5049</v>
      </c>
      <c r="AA67" s="468" t="str">
        <f t="shared" si="2"/>
        <v/>
      </c>
      <c r="AB67" s="94">
        <f t="shared" si="3"/>
        <v>0</v>
      </c>
      <c r="AC67" s="94">
        <f t="shared" si="4"/>
        <v>1</v>
      </c>
      <c r="AD67" s="92">
        <f t="shared" si="5"/>
        <v>0</v>
      </c>
    </row>
    <row r="68" spans="1:30" s="419" customFormat="1" ht="12" customHeight="1" x14ac:dyDescent="0.15">
      <c r="A68" s="224"/>
      <c r="B68" s="227"/>
      <c r="C68" s="197" t="s">
        <v>990</v>
      </c>
      <c r="D68" s="227"/>
      <c r="E68" s="227"/>
      <c r="F68" s="227"/>
      <c r="G68" s="227"/>
      <c r="H68" s="227"/>
      <c r="I68" s="227"/>
      <c r="J68" s="227"/>
      <c r="K68" s="227"/>
      <c r="L68" s="781"/>
      <c r="M68" s="237"/>
      <c r="N68" s="782"/>
      <c r="O68" s="783"/>
      <c r="P68" s="233"/>
      <c r="Q68" s="237"/>
      <c r="R68" s="237" t="s">
        <v>796</v>
      </c>
      <c r="S68" s="228" t="s">
        <v>738</v>
      </c>
      <c r="T68" s="364">
        <f>SUM(T19:T67)</f>
        <v>0</v>
      </c>
      <c r="U68" s="227"/>
      <c r="V68" s="227"/>
      <c r="W68" s="4"/>
      <c r="X68" s="4"/>
      <c r="Y68" s="4"/>
      <c r="Z68" s="4"/>
      <c r="AA68" s="4"/>
    </row>
    <row r="69" spans="1:30" s="419" customFormat="1" ht="12" customHeight="1" x14ac:dyDescent="0.15">
      <c r="A69" s="224"/>
      <c r="B69" s="227"/>
      <c r="C69" s="197" t="s">
        <v>1873</v>
      </c>
      <c r="D69" s="227"/>
      <c r="E69" s="227"/>
      <c r="F69" s="227"/>
      <c r="G69" s="227"/>
      <c r="H69" s="227"/>
      <c r="I69" s="227"/>
      <c r="J69" s="227"/>
      <c r="K69" s="227"/>
      <c r="L69" s="781"/>
      <c r="M69" s="233"/>
      <c r="N69" s="782"/>
      <c r="O69" s="784"/>
      <c r="P69" s="233"/>
      <c r="Q69" s="233"/>
      <c r="R69" s="233" t="s">
        <v>1702</v>
      </c>
      <c r="S69" s="228" t="s">
        <v>738</v>
      </c>
      <c r="T69" s="334">
        <f>SUM(T70)-SUM(T68)</f>
        <v>416434</v>
      </c>
      <c r="U69" s="227"/>
      <c r="V69" s="227"/>
      <c r="W69" s="4"/>
      <c r="X69" s="4"/>
      <c r="Y69" s="4"/>
      <c r="Z69" s="4"/>
      <c r="AA69" s="4"/>
    </row>
    <row r="70" spans="1:30" s="419" customFormat="1" ht="12" customHeight="1" x14ac:dyDescent="0.15">
      <c r="A70" s="224"/>
      <c r="B70" s="227"/>
      <c r="C70" s="240" t="s">
        <v>910</v>
      </c>
      <c r="D70" s="227"/>
      <c r="E70" s="227"/>
      <c r="F70" s="227"/>
      <c r="G70" s="227"/>
      <c r="H70" s="227"/>
      <c r="I70" s="227"/>
      <c r="J70" s="227"/>
      <c r="K70" s="227"/>
      <c r="L70" s="781"/>
      <c r="M70" s="237"/>
      <c r="N70" s="782"/>
      <c r="O70" s="783"/>
      <c r="P70" s="416"/>
      <c r="Q70" s="237"/>
      <c r="R70" s="237" t="s">
        <v>1703</v>
      </c>
      <c r="S70" s="238" t="s">
        <v>738</v>
      </c>
      <c r="T70" s="364">
        <f>SUM('82A'!T82)</f>
        <v>416434</v>
      </c>
      <c r="U70" s="227"/>
      <c r="V70" s="227"/>
      <c r="W70" s="4"/>
      <c r="X70" s="4"/>
      <c r="Y70" s="4"/>
      <c r="Z70" s="4"/>
      <c r="AA70" s="4"/>
    </row>
    <row r="71" spans="1:30" s="419" customFormat="1" ht="5.0999999999999996" customHeight="1" x14ac:dyDescent="0.15">
      <c r="A71" s="224"/>
      <c r="B71" s="227"/>
      <c r="C71" s="197"/>
      <c r="D71" s="227"/>
      <c r="E71" s="227"/>
      <c r="F71" s="227"/>
      <c r="G71" s="227"/>
      <c r="H71" s="227"/>
      <c r="I71" s="227"/>
      <c r="J71" s="227"/>
      <c r="K71" s="227"/>
      <c r="L71" s="227"/>
      <c r="M71" s="227"/>
      <c r="N71" s="227"/>
      <c r="O71" s="227"/>
      <c r="P71" s="227"/>
      <c r="Q71" s="227"/>
      <c r="R71" s="227"/>
      <c r="S71" s="227"/>
      <c r="T71" s="227"/>
      <c r="U71" s="227"/>
      <c r="V71" s="227"/>
      <c r="W71" s="4"/>
      <c r="X71" s="4"/>
      <c r="Y71" s="4"/>
      <c r="Z71" s="4"/>
      <c r="AA71" s="4"/>
    </row>
    <row r="72" spans="1:30" s="24" customFormat="1" x14ac:dyDescent="0.25">
      <c r="A72" s="218"/>
      <c r="B72" s="6"/>
      <c r="C72" s="31"/>
      <c r="D72" s="6"/>
    </row>
    <row r="73" spans="1:30" s="24" customFormat="1" hidden="1" x14ac:dyDescent="0.25">
      <c r="A73" s="218"/>
      <c r="B73" s="6"/>
      <c r="C73" s="31"/>
      <c r="D73" s="6"/>
    </row>
    <row r="74" spans="1:30" s="24" customFormat="1" hidden="1" x14ac:dyDescent="0.25">
      <c r="A74" s="218"/>
      <c r="B74" s="6"/>
      <c r="C74" s="31"/>
      <c r="D74" s="6"/>
    </row>
    <row r="75" spans="1:30" s="24" customFormat="1" hidden="1" x14ac:dyDescent="0.25">
      <c r="A75" s="218"/>
      <c r="B75" s="6"/>
      <c r="C75" s="31"/>
      <c r="D75" s="6"/>
    </row>
    <row r="76" spans="1:30" s="24" customFormat="1" hidden="1" x14ac:dyDescent="0.25">
      <c r="A76" s="218"/>
      <c r="B76" s="6"/>
      <c r="C76" s="31"/>
      <c r="D76" s="6"/>
    </row>
    <row r="77" spans="1:30" s="24" customFormat="1" hidden="1" x14ac:dyDescent="0.25">
      <c r="A77" s="218"/>
      <c r="B77" s="6"/>
      <c r="C77" s="31"/>
      <c r="D77" s="6"/>
    </row>
    <row r="78" spans="1:30" s="24" customFormat="1" hidden="1" x14ac:dyDescent="0.25">
      <c r="A78" s="218"/>
      <c r="B78" s="6"/>
      <c r="C78" s="31"/>
      <c r="D78" s="6"/>
    </row>
    <row r="79" spans="1:30" s="24" customFormat="1" hidden="1" x14ac:dyDescent="0.25">
      <c r="A79" s="218"/>
      <c r="B79" s="6"/>
      <c r="C79" s="31"/>
      <c r="D79" s="6"/>
    </row>
    <row r="80" spans="1:30" s="24" customFormat="1" hidden="1" x14ac:dyDescent="0.25">
      <c r="A80" s="218"/>
      <c r="B80" s="6"/>
      <c r="C80" s="31"/>
      <c r="D80" s="6"/>
    </row>
    <row r="81" spans="1:4" s="24" customFormat="1" hidden="1" x14ac:dyDescent="0.25">
      <c r="A81" s="218"/>
      <c r="B81" s="6"/>
      <c r="C81" s="31"/>
      <c r="D81" s="6"/>
    </row>
    <row r="82" spans="1:4" s="24" customFormat="1" hidden="1" x14ac:dyDescent="0.25">
      <c r="A82" s="218"/>
      <c r="B82" s="6"/>
      <c r="C82" s="31"/>
      <c r="D82" s="6"/>
    </row>
    <row r="83" spans="1:4" s="24" customFormat="1" hidden="1" x14ac:dyDescent="0.25">
      <c r="A83" s="218"/>
      <c r="B83" s="6"/>
      <c r="C83" s="31"/>
      <c r="D83" s="6"/>
    </row>
    <row r="84" spans="1:4" s="24" customFormat="1" hidden="1" x14ac:dyDescent="0.25">
      <c r="A84" s="218"/>
      <c r="B84" s="6"/>
      <c r="C84" s="31"/>
      <c r="D84" s="6"/>
    </row>
    <row r="85" spans="1:4" s="24" customFormat="1" hidden="1" x14ac:dyDescent="0.25">
      <c r="A85" s="218"/>
      <c r="B85" s="6"/>
      <c r="C85" s="31"/>
      <c r="D85" s="6"/>
    </row>
    <row r="86" spans="1:4" s="24" customFormat="1" hidden="1" x14ac:dyDescent="0.25">
      <c r="A86" s="218"/>
      <c r="B86" s="6"/>
      <c r="C86" s="31"/>
      <c r="D86" s="6"/>
    </row>
    <row r="87" spans="1:4" s="24" customFormat="1" hidden="1" x14ac:dyDescent="0.25">
      <c r="A87" s="218"/>
      <c r="B87" s="6"/>
      <c r="C87" s="31"/>
      <c r="D87" s="6"/>
    </row>
    <row r="88" spans="1:4" s="24" customFormat="1" hidden="1" x14ac:dyDescent="0.25">
      <c r="A88" s="218"/>
      <c r="B88" s="6"/>
      <c r="C88" s="31"/>
      <c r="D88" s="6"/>
    </row>
    <row r="89" spans="1:4" s="24" customFormat="1" hidden="1" x14ac:dyDescent="0.25">
      <c r="A89" s="218"/>
      <c r="B89" s="6"/>
      <c r="C89" s="31"/>
      <c r="D89" s="6"/>
    </row>
    <row r="90" spans="1:4" s="24" customFormat="1" hidden="1" x14ac:dyDescent="0.25">
      <c r="A90" s="218"/>
      <c r="B90" s="6"/>
      <c r="C90" s="31"/>
      <c r="D90" s="6"/>
    </row>
    <row r="91" spans="1:4" s="24" customFormat="1" hidden="1" x14ac:dyDescent="0.25">
      <c r="A91" s="218"/>
      <c r="B91" s="6"/>
      <c r="C91" s="31"/>
      <c r="D91" s="6"/>
    </row>
    <row r="92" spans="1:4" s="24" customFormat="1" hidden="1" x14ac:dyDescent="0.25">
      <c r="A92" s="218"/>
      <c r="B92" s="6"/>
      <c r="C92" s="31"/>
      <c r="D92" s="6"/>
    </row>
    <row r="93" spans="1:4" s="24" customFormat="1" hidden="1" x14ac:dyDescent="0.25">
      <c r="A93" s="218"/>
      <c r="B93" s="6"/>
      <c r="C93" s="31"/>
      <c r="D93" s="6"/>
    </row>
    <row r="94" spans="1:4" s="24" customFormat="1" hidden="1" x14ac:dyDescent="0.25">
      <c r="A94" s="218"/>
      <c r="B94" s="6"/>
      <c r="C94" s="31"/>
      <c r="D94" s="6"/>
    </row>
    <row r="95" spans="1:4" s="24" customFormat="1" hidden="1" x14ac:dyDescent="0.25">
      <c r="A95" s="218"/>
      <c r="B95" s="6"/>
      <c r="C95" s="31"/>
      <c r="D95" s="6"/>
    </row>
    <row r="96" spans="1:4" s="24" customFormat="1" hidden="1" x14ac:dyDescent="0.25">
      <c r="A96" s="218"/>
      <c r="B96" s="6"/>
      <c r="C96" s="31"/>
      <c r="D96" s="6"/>
    </row>
    <row r="97" spans="1:4" s="24" customFormat="1" hidden="1" x14ac:dyDescent="0.25">
      <c r="A97" s="218"/>
      <c r="B97" s="6"/>
      <c r="C97" s="31"/>
      <c r="D97" s="6"/>
    </row>
    <row r="98" spans="1:4" s="24" customFormat="1" hidden="1" x14ac:dyDescent="0.25">
      <c r="A98" s="218"/>
      <c r="B98" s="6"/>
      <c r="C98" s="31"/>
      <c r="D98" s="6"/>
    </row>
    <row r="99" spans="1:4" s="24" customFormat="1" hidden="1" x14ac:dyDescent="0.25">
      <c r="A99" s="218"/>
      <c r="B99" s="6"/>
      <c r="C99" s="31"/>
      <c r="D99" s="6"/>
    </row>
    <row r="100" spans="1:4" s="24" customFormat="1" hidden="1" x14ac:dyDescent="0.25">
      <c r="A100" s="218"/>
      <c r="B100" s="6"/>
      <c r="C100" s="31"/>
      <c r="D100" s="6"/>
    </row>
    <row r="101" spans="1:4" s="24" customFormat="1" hidden="1" x14ac:dyDescent="0.25">
      <c r="A101" s="218"/>
      <c r="B101" s="6"/>
      <c r="C101" s="31"/>
      <c r="D101" s="6"/>
    </row>
    <row r="102" spans="1:4" s="24" customFormat="1" hidden="1" x14ac:dyDescent="0.25">
      <c r="A102" s="218"/>
      <c r="B102" s="6"/>
      <c r="C102" s="31"/>
      <c r="D102" s="6"/>
    </row>
    <row r="103" spans="1:4" s="24" customFormat="1" hidden="1" x14ac:dyDescent="0.25">
      <c r="A103" s="218"/>
      <c r="B103" s="6"/>
      <c r="C103" s="31"/>
      <c r="D103" s="6"/>
    </row>
    <row r="104" spans="1:4" s="24" customFormat="1" hidden="1" x14ac:dyDescent="0.25">
      <c r="A104" s="218"/>
      <c r="B104" s="6"/>
      <c r="C104" s="31"/>
      <c r="D104" s="6"/>
    </row>
    <row r="105" spans="1:4" s="24" customFormat="1" hidden="1" x14ac:dyDescent="0.25">
      <c r="A105" s="218"/>
      <c r="B105" s="6"/>
      <c r="C105" s="31"/>
      <c r="D105" s="6"/>
    </row>
    <row r="106" spans="1:4" s="24" customFormat="1" hidden="1" x14ac:dyDescent="0.25">
      <c r="A106" s="218"/>
      <c r="B106" s="6"/>
      <c r="C106" s="31"/>
      <c r="D106" s="6"/>
    </row>
    <row r="107" spans="1:4" s="24" customFormat="1" hidden="1" x14ac:dyDescent="0.25">
      <c r="A107" s="218"/>
      <c r="B107" s="6"/>
      <c r="C107" s="31"/>
      <c r="D107" s="6"/>
    </row>
    <row r="108" spans="1:4" s="24" customFormat="1" hidden="1" x14ac:dyDescent="0.25">
      <c r="A108" s="218"/>
      <c r="B108" s="6"/>
      <c r="C108" s="31"/>
      <c r="D108" s="6"/>
    </row>
    <row r="109" spans="1:4" s="24" customFormat="1" hidden="1" x14ac:dyDescent="0.25">
      <c r="A109" s="218"/>
      <c r="B109" s="6"/>
      <c r="C109" s="31"/>
      <c r="D109" s="6"/>
    </row>
    <row r="110" spans="1:4" s="24" customFormat="1" hidden="1" x14ac:dyDescent="0.25">
      <c r="A110" s="218"/>
      <c r="B110" s="6"/>
      <c r="C110" s="31"/>
      <c r="D110" s="6"/>
    </row>
    <row r="111" spans="1:4" s="24" customFormat="1" hidden="1" x14ac:dyDescent="0.25">
      <c r="A111" s="218"/>
      <c r="B111" s="6"/>
      <c r="C111" s="31"/>
      <c r="D111" s="6"/>
    </row>
    <row r="112" spans="1:4" s="24" customFormat="1" hidden="1" x14ac:dyDescent="0.25">
      <c r="A112" s="218"/>
      <c r="B112" s="6"/>
      <c r="C112" s="31"/>
      <c r="D112" s="6"/>
    </row>
    <row r="113" spans="1:4" s="24" customFormat="1" hidden="1" x14ac:dyDescent="0.25">
      <c r="A113" s="218"/>
      <c r="B113" s="6"/>
      <c r="C113" s="31"/>
      <c r="D113" s="6"/>
    </row>
    <row r="114" spans="1:4" s="24" customFormat="1" hidden="1" x14ac:dyDescent="0.25">
      <c r="A114" s="218"/>
      <c r="B114" s="6"/>
      <c r="C114" s="31"/>
      <c r="D114" s="6"/>
    </row>
    <row r="115" spans="1:4" s="24" customFormat="1" hidden="1" x14ac:dyDescent="0.25">
      <c r="A115" s="218"/>
      <c r="B115" s="6"/>
      <c r="C115" s="31"/>
      <c r="D115" s="6"/>
    </row>
    <row r="116" spans="1:4" s="24" customFormat="1" hidden="1" x14ac:dyDescent="0.25">
      <c r="A116" s="218"/>
      <c r="B116" s="6"/>
      <c r="C116" s="31"/>
      <c r="D116" s="6"/>
    </row>
    <row r="117" spans="1:4" s="24" customFormat="1" hidden="1" x14ac:dyDescent="0.25">
      <c r="A117" s="218"/>
      <c r="B117" s="6"/>
      <c r="C117" s="31"/>
      <c r="D117" s="6"/>
    </row>
    <row r="118" spans="1:4" s="24" customFormat="1" hidden="1" x14ac:dyDescent="0.25">
      <c r="A118" s="218"/>
      <c r="B118" s="6"/>
      <c r="C118" s="31"/>
      <c r="D118" s="6"/>
    </row>
    <row r="119" spans="1:4" s="24" customFormat="1" hidden="1" x14ac:dyDescent="0.25">
      <c r="A119" s="218"/>
      <c r="B119" s="6"/>
      <c r="C119" s="31"/>
      <c r="D119" s="6"/>
    </row>
    <row r="120" spans="1:4" s="24" customFormat="1" hidden="1" x14ac:dyDescent="0.25">
      <c r="A120" s="218"/>
      <c r="B120" s="6"/>
      <c r="C120" s="31"/>
      <c r="D120" s="6"/>
    </row>
    <row r="121" spans="1:4" s="24" customFormat="1" hidden="1" x14ac:dyDescent="0.25">
      <c r="A121" s="218"/>
      <c r="B121" s="6"/>
      <c r="C121" s="31"/>
      <c r="D121" s="6"/>
    </row>
    <row r="122" spans="1:4" s="24" customFormat="1" hidden="1" x14ac:dyDescent="0.25">
      <c r="A122" s="218"/>
      <c r="B122" s="6"/>
      <c r="C122" s="31"/>
      <c r="D122" s="6"/>
    </row>
    <row r="123" spans="1:4" s="24" customFormat="1" hidden="1" x14ac:dyDescent="0.25">
      <c r="A123" s="218"/>
      <c r="B123" s="6"/>
      <c r="C123" s="31"/>
      <c r="D123" s="6"/>
    </row>
    <row r="124" spans="1:4" s="24" customFormat="1" hidden="1" x14ac:dyDescent="0.25">
      <c r="A124" s="218"/>
      <c r="B124" s="6"/>
      <c r="C124" s="31"/>
      <c r="D124" s="6"/>
    </row>
    <row r="125" spans="1:4" s="24" customFormat="1" hidden="1" x14ac:dyDescent="0.25">
      <c r="A125" s="218"/>
      <c r="B125" s="6"/>
      <c r="C125" s="31"/>
      <c r="D125" s="6"/>
    </row>
    <row r="126" spans="1:4" s="24" customFormat="1" hidden="1" x14ac:dyDescent="0.25">
      <c r="A126" s="218"/>
      <c r="B126" s="6"/>
      <c r="C126" s="31"/>
      <c r="D126" s="6"/>
    </row>
    <row r="127" spans="1:4" s="24" customFormat="1" hidden="1" x14ac:dyDescent="0.25">
      <c r="A127" s="218"/>
      <c r="B127" s="6"/>
      <c r="C127" s="31"/>
      <c r="D127" s="6"/>
    </row>
    <row r="128" spans="1:4" s="24" customFormat="1" hidden="1" x14ac:dyDescent="0.25">
      <c r="A128" s="218"/>
      <c r="B128" s="6"/>
      <c r="C128" s="31"/>
      <c r="D128" s="6"/>
    </row>
    <row r="129" spans="1:4" s="24" customFormat="1" hidden="1" x14ac:dyDescent="0.25">
      <c r="A129" s="218"/>
      <c r="B129" s="6"/>
      <c r="C129" s="31"/>
      <c r="D129" s="6"/>
    </row>
    <row r="130" spans="1:4" s="24" customFormat="1" hidden="1" x14ac:dyDescent="0.25">
      <c r="A130" s="218"/>
      <c r="B130" s="6"/>
      <c r="C130" s="31"/>
      <c r="D130" s="6"/>
    </row>
    <row r="131" spans="1:4" s="24" customFormat="1" hidden="1" x14ac:dyDescent="0.25">
      <c r="A131" s="218"/>
      <c r="B131" s="6"/>
      <c r="C131" s="31"/>
      <c r="D131" s="6"/>
    </row>
    <row r="132" spans="1:4" s="24" customFormat="1" hidden="1" x14ac:dyDescent="0.25">
      <c r="A132" s="218"/>
      <c r="B132" s="6"/>
      <c r="C132" s="31"/>
      <c r="D132" s="6"/>
    </row>
    <row r="133" spans="1:4" s="24" customFormat="1" hidden="1" x14ac:dyDescent="0.25">
      <c r="A133" s="218"/>
      <c r="B133" s="6"/>
      <c r="C133" s="31"/>
      <c r="D133" s="6"/>
    </row>
    <row r="134" spans="1:4" s="24" customFormat="1" hidden="1" x14ac:dyDescent="0.25">
      <c r="A134" s="218"/>
      <c r="B134" s="6"/>
      <c r="C134" s="31"/>
      <c r="D134" s="6"/>
    </row>
    <row r="135" spans="1:4" s="24" customFormat="1" hidden="1" x14ac:dyDescent="0.25">
      <c r="A135" s="218"/>
      <c r="B135" s="6"/>
      <c r="C135" s="31"/>
      <c r="D135" s="6"/>
    </row>
    <row r="136" spans="1:4" s="24" customFormat="1" hidden="1" x14ac:dyDescent="0.25">
      <c r="A136" s="218"/>
      <c r="B136" s="6"/>
      <c r="C136" s="31"/>
      <c r="D136" s="6"/>
    </row>
    <row r="137" spans="1:4" s="24" customFormat="1" hidden="1" x14ac:dyDescent="0.25">
      <c r="A137" s="218"/>
      <c r="B137" s="6"/>
      <c r="C137" s="31"/>
      <c r="D137" s="6"/>
    </row>
    <row r="138" spans="1:4" s="24" customFormat="1" hidden="1" x14ac:dyDescent="0.25">
      <c r="A138" s="218"/>
      <c r="B138" s="6"/>
      <c r="C138" s="31"/>
      <c r="D138" s="6"/>
    </row>
    <row r="139" spans="1:4" s="24" customFormat="1" hidden="1" x14ac:dyDescent="0.25">
      <c r="A139" s="218"/>
      <c r="B139" s="6"/>
      <c r="C139" s="31"/>
      <c r="D139" s="6"/>
    </row>
    <row r="140" spans="1:4" s="24" customFormat="1" hidden="1" x14ac:dyDescent="0.25">
      <c r="A140" s="218"/>
      <c r="B140" s="6"/>
      <c r="C140" s="31"/>
      <c r="D140" s="6"/>
    </row>
    <row r="141" spans="1:4" s="24" customFormat="1" hidden="1" x14ac:dyDescent="0.25">
      <c r="A141" s="218"/>
      <c r="B141" s="6"/>
      <c r="C141" s="31"/>
      <c r="D141" s="6"/>
    </row>
    <row r="142" spans="1:4" s="24" customFormat="1" hidden="1" x14ac:dyDescent="0.25">
      <c r="A142" s="218"/>
      <c r="B142" s="6"/>
      <c r="C142" s="31"/>
      <c r="D142" s="6"/>
    </row>
    <row r="143" spans="1:4" s="24" customFormat="1" hidden="1" x14ac:dyDescent="0.25">
      <c r="A143" s="218"/>
      <c r="B143" s="6"/>
      <c r="C143" s="31"/>
      <c r="D143" s="6"/>
    </row>
    <row r="144" spans="1:4" s="24" customFormat="1" hidden="1" x14ac:dyDescent="0.25">
      <c r="A144" s="218"/>
      <c r="B144" s="6"/>
      <c r="C144" s="31"/>
      <c r="D144" s="6"/>
    </row>
    <row r="145" spans="1:4" s="24" customFormat="1" hidden="1" x14ac:dyDescent="0.25">
      <c r="A145" s="218"/>
      <c r="B145" s="6"/>
      <c r="C145" s="31"/>
      <c r="D145" s="6"/>
    </row>
    <row r="146" spans="1:4" s="24" customFormat="1" hidden="1" x14ac:dyDescent="0.25">
      <c r="A146" s="218"/>
      <c r="B146" s="6"/>
      <c r="C146" s="31"/>
      <c r="D146" s="6"/>
    </row>
    <row r="147" spans="1:4" s="24" customFormat="1" hidden="1" x14ac:dyDescent="0.25">
      <c r="A147" s="218"/>
      <c r="B147" s="6"/>
      <c r="C147" s="31"/>
      <c r="D147" s="6"/>
    </row>
    <row r="148" spans="1:4" s="24" customFormat="1" hidden="1" x14ac:dyDescent="0.25">
      <c r="A148" s="218"/>
      <c r="B148" s="6"/>
      <c r="C148" s="31"/>
      <c r="D148" s="6"/>
    </row>
    <row r="149" spans="1:4" s="24" customFormat="1" hidden="1" x14ac:dyDescent="0.25">
      <c r="A149" s="218"/>
      <c r="B149" s="6"/>
      <c r="C149" s="31"/>
      <c r="D149" s="6"/>
    </row>
    <row r="150" spans="1:4" s="24" customFormat="1" hidden="1" x14ac:dyDescent="0.25">
      <c r="A150" s="218"/>
      <c r="B150" s="6"/>
      <c r="C150" s="31"/>
      <c r="D150" s="6"/>
    </row>
    <row r="151" spans="1:4" s="24" customFormat="1" hidden="1" x14ac:dyDescent="0.25">
      <c r="A151" s="218"/>
      <c r="B151" s="6"/>
      <c r="C151" s="31"/>
      <c r="D151" s="6"/>
    </row>
    <row r="152" spans="1:4" s="24" customFormat="1" hidden="1" x14ac:dyDescent="0.25">
      <c r="A152" s="218"/>
      <c r="B152" s="6"/>
      <c r="C152" s="31"/>
      <c r="D152" s="6"/>
    </row>
    <row r="153" spans="1:4" s="24" customFormat="1" hidden="1" x14ac:dyDescent="0.25">
      <c r="A153" s="218"/>
      <c r="B153" s="6"/>
      <c r="C153" s="31"/>
      <c r="D153" s="6"/>
    </row>
    <row r="154" spans="1:4" s="24" customFormat="1" hidden="1" x14ac:dyDescent="0.25">
      <c r="A154" s="218"/>
      <c r="B154" s="6"/>
      <c r="C154" s="31"/>
      <c r="D154" s="6"/>
    </row>
    <row r="155" spans="1:4" s="24" customFormat="1" hidden="1" x14ac:dyDescent="0.25">
      <c r="A155" s="218"/>
      <c r="B155" s="6"/>
      <c r="C155" s="31"/>
      <c r="D155" s="6"/>
    </row>
    <row r="156" spans="1:4" s="24" customFormat="1" hidden="1" x14ac:dyDescent="0.25">
      <c r="A156" s="218"/>
      <c r="B156" s="6"/>
      <c r="C156" s="31"/>
      <c r="D156" s="6"/>
    </row>
    <row r="157" spans="1:4" s="24" customFormat="1" hidden="1" x14ac:dyDescent="0.25">
      <c r="A157" s="218"/>
      <c r="B157" s="6"/>
      <c r="C157" s="31"/>
      <c r="D157" s="6"/>
    </row>
    <row r="158" spans="1:4" s="24" customFormat="1" hidden="1" x14ac:dyDescent="0.25">
      <c r="A158" s="218"/>
      <c r="B158" s="6"/>
      <c r="C158" s="31"/>
      <c r="D158" s="6"/>
    </row>
    <row r="159" spans="1:4" s="24" customFormat="1" hidden="1" x14ac:dyDescent="0.25">
      <c r="A159" s="218"/>
      <c r="B159" s="6"/>
      <c r="C159" s="31"/>
      <c r="D159" s="6"/>
    </row>
    <row r="160" spans="1:4" s="24" customFormat="1" hidden="1" x14ac:dyDescent="0.25">
      <c r="A160" s="218"/>
      <c r="B160" s="6"/>
      <c r="C160" s="31"/>
      <c r="D160" s="6"/>
    </row>
    <row r="161" spans="1:4" s="24" customFormat="1" hidden="1" x14ac:dyDescent="0.25">
      <c r="A161" s="218"/>
      <c r="B161" s="6"/>
      <c r="C161" s="31"/>
      <c r="D161" s="6"/>
    </row>
    <row r="162" spans="1:4" s="24" customFormat="1" hidden="1" x14ac:dyDescent="0.25">
      <c r="A162" s="218"/>
      <c r="B162" s="6"/>
      <c r="C162" s="31"/>
      <c r="D162" s="6"/>
    </row>
    <row r="163" spans="1:4" s="24" customFormat="1" hidden="1" x14ac:dyDescent="0.25">
      <c r="A163" s="218"/>
      <c r="B163" s="6"/>
      <c r="C163" s="31"/>
      <c r="D163" s="6"/>
    </row>
    <row r="164" spans="1:4" s="24" customFormat="1" hidden="1" x14ac:dyDescent="0.25">
      <c r="A164" s="218"/>
      <c r="B164" s="6"/>
      <c r="C164" s="31"/>
      <c r="D164" s="6"/>
    </row>
    <row r="165" spans="1:4" s="24" customFormat="1" hidden="1" x14ac:dyDescent="0.25">
      <c r="A165" s="218"/>
      <c r="B165" s="6"/>
      <c r="C165" s="31"/>
      <c r="D165" s="6"/>
    </row>
    <row r="166" spans="1:4" s="24" customFormat="1" hidden="1" x14ac:dyDescent="0.25">
      <c r="A166" s="218"/>
      <c r="B166" s="6"/>
      <c r="C166" s="31"/>
      <c r="D166" s="6"/>
    </row>
    <row r="167" spans="1:4" s="24" customFormat="1" hidden="1" x14ac:dyDescent="0.25">
      <c r="A167" s="218"/>
      <c r="B167" s="6"/>
      <c r="C167" s="31"/>
      <c r="D167" s="6"/>
    </row>
    <row r="168" spans="1:4" s="24" customFormat="1" hidden="1" x14ac:dyDescent="0.25">
      <c r="A168" s="218"/>
      <c r="B168" s="6"/>
      <c r="C168" s="31"/>
      <c r="D168" s="6"/>
    </row>
    <row r="169" spans="1:4" s="24" customFormat="1" hidden="1" x14ac:dyDescent="0.25">
      <c r="A169" s="218"/>
      <c r="B169" s="6"/>
      <c r="C169" s="31"/>
      <c r="D169" s="6"/>
    </row>
    <row r="170" spans="1:4" s="24" customFormat="1" hidden="1" x14ac:dyDescent="0.25">
      <c r="A170" s="218"/>
      <c r="B170" s="6"/>
      <c r="C170" s="31"/>
      <c r="D170" s="6"/>
    </row>
    <row r="171" spans="1:4" s="24" customFormat="1" hidden="1" x14ac:dyDescent="0.25">
      <c r="A171" s="218"/>
      <c r="B171" s="6"/>
      <c r="C171" s="31"/>
      <c r="D171" s="6"/>
    </row>
    <row r="172" spans="1:4" s="24" customFormat="1" hidden="1" x14ac:dyDescent="0.25">
      <c r="A172" s="218"/>
      <c r="B172" s="6"/>
      <c r="C172" s="31"/>
      <c r="D172" s="6"/>
    </row>
    <row r="173" spans="1:4" s="24" customFormat="1" hidden="1" x14ac:dyDescent="0.25">
      <c r="A173" s="218"/>
      <c r="B173" s="6"/>
      <c r="C173" s="31"/>
      <c r="D173" s="6"/>
    </row>
    <row r="174" spans="1:4" s="24" customFormat="1" hidden="1" x14ac:dyDescent="0.25">
      <c r="A174" s="218"/>
      <c r="B174" s="6"/>
      <c r="C174" s="31"/>
      <c r="D174" s="6"/>
    </row>
    <row r="175" spans="1:4" s="24" customFormat="1" hidden="1" x14ac:dyDescent="0.25">
      <c r="A175" s="218"/>
      <c r="B175" s="6"/>
      <c r="C175" s="31"/>
      <c r="D175" s="6"/>
    </row>
    <row r="176" spans="1:4" s="24" customFormat="1" hidden="1" x14ac:dyDescent="0.25">
      <c r="A176" s="218"/>
      <c r="B176" s="6"/>
      <c r="C176" s="31"/>
      <c r="D176" s="6"/>
    </row>
    <row r="177" spans="1:4" s="24" customFormat="1" hidden="1" x14ac:dyDescent="0.25">
      <c r="A177" s="218"/>
      <c r="B177" s="6"/>
      <c r="C177" s="31"/>
      <c r="D177" s="6"/>
    </row>
    <row r="178" spans="1:4" s="24" customFormat="1" hidden="1" x14ac:dyDescent="0.25">
      <c r="A178" s="218"/>
      <c r="B178" s="6"/>
      <c r="C178" s="31"/>
      <c r="D178" s="6"/>
    </row>
    <row r="179" spans="1:4" s="24" customFormat="1" hidden="1" x14ac:dyDescent="0.25">
      <c r="A179" s="218"/>
      <c r="B179" s="6"/>
      <c r="C179" s="31"/>
      <c r="D179" s="6"/>
    </row>
    <row r="180" spans="1:4" s="24" customFormat="1" hidden="1" x14ac:dyDescent="0.25">
      <c r="A180" s="218"/>
      <c r="B180" s="6"/>
      <c r="C180" s="31"/>
      <c r="D180" s="6"/>
    </row>
    <row r="181" spans="1:4" s="24" customFormat="1" hidden="1" x14ac:dyDescent="0.25">
      <c r="A181" s="218"/>
      <c r="B181" s="6"/>
      <c r="C181" s="31"/>
      <c r="D181" s="6"/>
    </row>
    <row r="182" spans="1:4" s="24" customFormat="1" hidden="1" x14ac:dyDescent="0.25">
      <c r="A182" s="218"/>
      <c r="B182" s="6"/>
      <c r="C182" s="31"/>
      <c r="D182" s="6"/>
    </row>
    <row r="183" spans="1:4" s="24" customFormat="1" hidden="1" x14ac:dyDescent="0.25">
      <c r="A183" s="218"/>
      <c r="B183" s="6"/>
      <c r="C183" s="31"/>
      <c r="D183" s="6"/>
    </row>
    <row r="184" spans="1:4" s="24" customFormat="1" hidden="1" x14ac:dyDescent="0.25">
      <c r="A184" s="218"/>
      <c r="B184" s="6"/>
      <c r="C184" s="31"/>
      <c r="D184" s="6"/>
    </row>
    <row r="185" spans="1:4" s="24" customFormat="1" hidden="1" x14ac:dyDescent="0.25">
      <c r="A185" s="218"/>
      <c r="B185" s="6"/>
      <c r="C185" s="31"/>
      <c r="D185" s="6"/>
    </row>
    <row r="186" spans="1:4" s="24" customFormat="1" hidden="1" x14ac:dyDescent="0.25">
      <c r="A186" s="218"/>
      <c r="B186" s="6"/>
      <c r="C186" s="31"/>
      <c r="D186" s="6"/>
    </row>
    <row r="187" spans="1:4" s="24" customFormat="1" hidden="1" x14ac:dyDescent="0.25">
      <c r="A187" s="218"/>
      <c r="B187" s="6"/>
      <c r="C187" s="31"/>
      <c r="D187" s="6"/>
    </row>
    <row r="188" spans="1:4" s="24" customFormat="1" hidden="1" x14ac:dyDescent="0.25">
      <c r="A188" s="218"/>
      <c r="B188" s="6"/>
      <c r="C188" s="31"/>
      <c r="D188" s="6"/>
    </row>
    <row r="189" spans="1:4" s="24" customFormat="1" hidden="1" x14ac:dyDescent="0.25">
      <c r="A189" s="218"/>
      <c r="B189" s="6"/>
      <c r="C189" s="31"/>
      <c r="D189" s="6"/>
    </row>
    <row r="190" spans="1:4" s="24" customFormat="1" hidden="1" x14ac:dyDescent="0.25">
      <c r="A190" s="218"/>
      <c r="B190" s="6"/>
      <c r="C190" s="31"/>
      <c r="D190" s="6"/>
    </row>
    <row r="191" spans="1:4" s="24" customFormat="1" hidden="1" x14ac:dyDescent="0.25">
      <c r="A191" s="218"/>
      <c r="B191" s="6"/>
      <c r="C191" s="31"/>
      <c r="D191" s="6"/>
    </row>
    <row r="192" spans="1:4" s="24" customFormat="1" hidden="1" x14ac:dyDescent="0.25">
      <c r="A192" s="218"/>
      <c r="B192" s="6"/>
      <c r="C192" s="31"/>
      <c r="D192" s="6"/>
    </row>
    <row r="193" spans="1:4" s="24" customFormat="1" hidden="1" x14ac:dyDescent="0.25">
      <c r="A193" s="218"/>
      <c r="B193" s="6"/>
      <c r="C193" s="31"/>
      <c r="D193" s="6"/>
    </row>
    <row r="194" spans="1:4" s="24" customFormat="1" hidden="1" x14ac:dyDescent="0.25">
      <c r="A194" s="218"/>
      <c r="B194" s="6"/>
      <c r="C194" s="31"/>
      <c r="D194" s="6"/>
    </row>
    <row r="195" spans="1:4" s="24" customFormat="1" hidden="1" x14ac:dyDescent="0.25">
      <c r="A195" s="218"/>
      <c r="B195" s="6"/>
      <c r="C195" s="31"/>
      <c r="D195" s="6"/>
    </row>
    <row r="196" spans="1:4" s="24" customFormat="1" hidden="1" x14ac:dyDescent="0.25">
      <c r="A196" s="218"/>
      <c r="B196" s="6"/>
      <c r="C196" s="31"/>
      <c r="D196" s="6"/>
    </row>
    <row r="197" spans="1:4" s="24" customFormat="1" hidden="1" x14ac:dyDescent="0.25">
      <c r="A197" s="218"/>
      <c r="B197" s="6"/>
      <c r="C197" s="31"/>
      <c r="D197" s="6"/>
    </row>
    <row r="198" spans="1:4" s="24" customFormat="1" hidden="1" x14ac:dyDescent="0.25">
      <c r="A198" s="218"/>
      <c r="B198" s="6"/>
      <c r="C198" s="31"/>
      <c r="D198" s="6"/>
    </row>
    <row r="199" spans="1:4" s="24" customFormat="1" hidden="1" x14ac:dyDescent="0.25">
      <c r="A199" s="218"/>
      <c r="B199" s="6"/>
      <c r="C199" s="31"/>
      <c r="D199" s="6"/>
    </row>
    <row r="200" spans="1:4" s="24" customFormat="1" hidden="1" x14ac:dyDescent="0.25">
      <c r="A200" s="218"/>
      <c r="B200" s="6"/>
      <c r="C200" s="31"/>
      <c r="D200" s="6"/>
    </row>
    <row r="201" spans="1:4" s="24" customFormat="1" hidden="1" x14ac:dyDescent="0.25">
      <c r="A201" s="218"/>
      <c r="B201" s="6"/>
      <c r="C201" s="31"/>
      <c r="D201" s="6"/>
    </row>
    <row r="202" spans="1:4" s="24" customFormat="1" hidden="1" x14ac:dyDescent="0.25">
      <c r="A202" s="218"/>
      <c r="B202" s="6"/>
      <c r="C202" s="31"/>
      <c r="D202" s="6"/>
    </row>
    <row r="203" spans="1:4" s="24" customFormat="1" hidden="1" x14ac:dyDescent="0.25">
      <c r="A203" s="218"/>
      <c r="B203" s="6"/>
      <c r="C203" s="31"/>
      <c r="D203" s="6"/>
    </row>
    <row r="204" spans="1:4" s="24" customFormat="1" hidden="1" x14ac:dyDescent="0.25">
      <c r="A204" s="218"/>
      <c r="B204" s="6"/>
      <c r="C204" s="31"/>
      <c r="D204" s="6"/>
    </row>
    <row r="205" spans="1:4" s="24" customFormat="1" hidden="1" x14ac:dyDescent="0.25">
      <c r="A205" s="218"/>
      <c r="B205" s="6"/>
      <c r="C205" s="31"/>
      <c r="D205" s="6"/>
    </row>
    <row r="206" spans="1:4" s="24" customFormat="1" hidden="1" x14ac:dyDescent="0.25">
      <c r="A206" s="218"/>
      <c r="B206" s="6"/>
      <c r="C206" s="31"/>
      <c r="D206" s="6"/>
    </row>
    <row r="207" spans="1:4" s="24" customFormat="1" hidden="1" x14ac:dyDescent="0.25">
      <c r="A207" s="218"/>
      <c r="B207" s="6"/>
      <c r="C207" s="31"/>
      <c r="D207" s="6"/>
    </row>
    <row r="208" spans="1:4" s="24" customFormat="1" hidden="1" x14ac:dyDescent="0.25">
      <c r="A208" s="218"/>
      <c r="B208" s="6"/>
      <c r="C208" s="31"/>
      <c r="D208" s="6"/>
    </row>
    <row r="209" spans="1:4" s="24" customFormat="1" hidden="1" x14ac:dyDescent="0.25">
      <c r="A209" s="218"/>
      <c r="B209" s="6"/>
      <c r="C209" s="31"/>
      <c r="D209" s="6"/>
    </row>
    <row r="210" spans="1:4" s="24" customFormat="1" hidden="1" x14ac:dyDescent="0.25">
      <c r="A210" s="218"/>
      <c r="B210" s="6"/>
      <c r="C210" s="31"/>
      <c r="D210" s="6"/>
    </row>
    <row r="211" spans="1:4" s="24" customFormat="1" hidden="1" x14ac:dyDescent="0.25">
      <c r="A211" s="218"/>
      <c r="B211" s="6"/>
      <c r="C211" s="31"/>
      <c r="D211" s="6"/>
    </row>
    <row r="212" spans="1:4" s="24" customFormat="1" hidden="1" x14ac:dyDescent="0.25">
      <c r="A212" s="218"/>
      <c r="B212" s="6"/>
      <c r="C212" s="31"/>
      <c r="D212" s="6"/>
    </row>
    <row r="213" spans="1:4" s="24" customFormat="1" hidden="1" x14ac:dyDescent="0.25">
      <c r="A213" s="218"/>
      <c r="B213" s="6"/>
      <c r="C213" s="31"/>
      <c r="D213" s="6"/>
    </row>
    <row r="214" spans="1:4" s="24" customFormat="1" hidden="1" x14ac:dyDescent="0.25">
      <c r="A214" s="218"/>
      <c r="B214" s="6"/>
      <c r="C214" s="31"/>
      <c r="D214" s="6"/>
    </row>
    <row r="215" spans="1:4" s="24" customFormat="1" hidden="1" x14ac:dyDescent="0.25">
      <c r="A215" s="218"/>
      <c r="B215" s="6"/>
      <c r="C215" s="31"/>
      <c r="D215" s="6"/>
    </row>
    <row r="216" spans="1:4" s="24" customFormat="1" hidden="1" x14ac:dyDescent="0.25">
      <c r="A216" s="218"/>
      <c r="B216" s="6"/>
      <c r="C216" s="31"/>
      <c r="D216" s="6"/>
    </row>
    <row r="217" spans="1:4" s="24" customFormat="1" hidden="1" x14ac:dyDescent="0.25">
      <c r="A217" s="218"/>
      <c r="B217" s="6"/>
      <c r="C217" s="31"/>
      <c r="D217" s="6"/>
    </row>
    <row r="218" spans="1:4" s="24" customFormat="1" hidden="1" x14ac:dyDescent="0.25">
      <c r="A218" s="218"/>
      <c r="B218" s="6"/>
      <c r="C218" s="31"/>
      <c r="D218" s="6"/>
    </row>
    <row r="219" spans="1:4" s="24" customFormat="1" hidden="1" x14ac:dyDescent="0.25">
      <c r="A219" s="218"/>
      <c r="B219" s="6"/>
      <c r="C219" s="31"/>
      <c r="D219" s="6"/>
    </row>
    <row r="220" spans="1:4" s="24" customFormat="1" hidden="1" x14ac:dyDescent="0.25">
      <c r="A220" s="218"/>
      <c r="B220" s="6"/>
      <c r="C220" s="31"/>
      <c r="D220" s="6"/>
    </row>
    <row r="221" spans="1:4" s="24" customFormat="1" hidden="1" x14ac:dyDescent="0.25">
      <c r="A221" s="218"/>
      <c r="B221" s="6"/>
      <c r="C221" s="31"/>
      <c r="D221" s="6"/>
    </row>
    <row r="222" spans="1:4" s="24" customFormat="1" hidden="1" x14ac:dyDescent="0.25">
      <c r="A222" s="218"/>
      <c r="B222" s="6"/>
      <c r="C222" s="31"/>
      <c r="D222" s="6"/>
    </row>
    <row r="223" spans="1:4" s="24" customFormat="1" hidden="1" x14ac:dyDescent="0.25">
      <c r="A223" s="218"/>
      <c r="B223" s="6"/>
      <c r="C223" s="31"/>
      <c r="D223" s="6"/>
    </row>
    <row r="224" spans="1:4" s="24" customFormat="1" hidden="1" x14ac:dyDescent="0.25">
      <c r="A224" s="218"/>
      <c r="B224" s="6"/>
      <c r="C224" s="31"/>
      <c r="D224" s="6"/>
    </row>
    <row r="225" spans="1:4" s="24" customFormat="1" hidden="1" x14ac:dyDescent="0.25">
      <c r="A225" s="218"/>
      <c r="B225" s="6"/>
      <c r="C225" s="31"/>
      <c r="D225" s="6"/>
    </row>
    <row r="226" spans="1:4" s="24" customFormat="1" hidden="1" x14ac:dyDescent="0.25">
      <c r="A226" s="218"/>
      <c r="B226" s="6"/>
      <c r="C226" s="31"/>
      <c r="D226" s="6"/>
    </row>
    <row r="227" spans="1:4" s="24" customFormat="1" hidden="1" x14ac:dyDescent="0.25">
      <c r="A227" s="218"/>
      <c r="B227" s="6"/>
      <c r="C227" s="31"/>
      <c r="D227" s="6"/>
    </row>
    <row r="228" spans="1:4" s="24" customFormat="1" hidden="1" x14ac:dyDescent="0.25">
      <c r="A228" s="218"/>
      <c r="B228" s="6"/>
      <c r="C228" s="31"/>
      <c r="D228" s="6"/>
    </row>
    <row r="229" spans="1:4" s="24" customFormat="1" hidden="1" x14ac:dyDescent="0.25">
      <c r="A229" s="218"/>
      <c r="B229" s="6"/>
      <c r="C229" s="31"/>
      <c r="D229" s="6"/>
    </row>
    <row r="230" spans="1:4" s="24" customFormat="1" hidden="1" x14ac:dyDescent="0.25">
      <c r="A230" s="218"/>
      <c r="B230" s="6"/>
      <c r="C230" s="31"/>
      <c r="D230" s="6"/>
    </row>
    <row r="231" spans="1:4" s="24" customFormat="1" hidden="1" x14ac:dyDescent="0.25">
      <c r="A231" s="218"/>
      <c r="B231" s="6"/>
      <c r="C231" s="31"/>
      <c r="D231" s="6"/>
    </row>
    <row r="232" spans="1:4" s="24" customFormat="1" hidden="1" x14ac:dyDescent="0.25">
      <c r="A232" s="218"/>
      <c r="B232" s="6"/>
      <c r="C232" s="31"/>
      <c r="D232" s="6"/>
    </row>
    <row r="233" spans="1:4" s="24" customFormat="1" hidden="1" x14ac:dyDescent="0.25">
      <c r="A233" s="218"/>
      <c r="B233" s="6"/>
      <c r="C233" s="31"/>
      <c r="D233" s="6"/>
    </row>
    <row r="234" spans="1:4" s="24" customFormat="1" hidden="1" x14ac:dyDescent="0.25">
      <c r="A234" s="218"/>
      <c r="B234" s="6"/>
      <c r="C234" s="31"/>
      <c r="D234" s="6"/>
    </row>
    <row r="235" spans="1:4" s="24" customFormat="1" hidden="1" x14ac:dyDescent="0.25">
      <c r="A235" s="218"/>
      <c r="B235" s="6"/>
      <c r="C235" s="31"/>
      <c r="D235" s="6"/>
    </row>
    <row r="236" spans="1:4" s="24" customFormat="1" hidden="1" x14ac:dyDescent="0.25">
      <c r="A236" s="218"/>
      <c r="B236" s="6"/>
      <c r="C236" s="31"/>
      <c r="D236" s="6"/>
    </row>
    <row r="237" spans="1:4" s="24" customFormat="1" hidden="1" x14ac:dyDescent="0.25">
      <c r="A237" s="218"/>
      <c r="B237" s="6"/>
      <c r="C237" s="31"/>
      <c r="D237" s="6"/>
    </row>
    <row r="238" spans="1:4" s="24" customFormat="1" hidden="1" x14ac:dyDescent="0.25">
      <c r="A238" s="218"/>
      <c r="B238" s="6"/>
      <c r="C238" s="31"/>
      <c r="D238" s="6"/>
    </row>
    <row r="239" spans="1:4" s="24" customFormat="1" hidden="1" x14ac:dyDescent="0.25">
      <c r="A239" s="218"/>
      <c r="B239" s="6"/>
      <c r="C239" s="31"/>
      <c r="D239" s="6"/>
    </row>
    <row r="240" spans="1:4" s="24" customFormat="1" hidden="1" x14ac:dyDescent="0.25">
      <c r="A240" s="218"/>
      <c r="B240" s="6"/>
      <c r="C240" s="31"/>
      <c r="D240" s="6"/>
    </row>
    <row r="241" spans="1:4" s="24" customFormat="1" hidden="1" x14ac:dyDescent="0.25">
      <c r="A241" s="218"/>
      <c r="B241" s="6"/>
      <c r="C241" s="31"/>
      <c r="D241" s="6"/>
    </row>
    <row r="242" spans="1:4" s="24" customFormat="1" hidden="1" x14ac:dyDescent="0.25">
      <c r="A242" s="218"/>
      <c r="B242" s="6"/>
      <c r="C242" s="31"/>
      <c r="D242" s="6"/>
    </row>
    <row r="243" spans="1:4" s="24" customFormat="1" hidden="1" x14ac:dyDescent="0.25">
      <c r="A243" s="218"/>
      <c r="B243" s="6"/>
      <c r="C243" s="31"/>
      <c r="D243" s="6"/>
    </row>
    <row r="244" spans="1:4" s="24" customFormat="1" hidden="1" x14ac:dyDescent="0.25">
      <c r="A244" s="218"/>
      <c r="B244" s="6"/>
      <c r="C244" s="31"/>
      <c r="D244" s="6"/>
    </row>
    <row r="245" spans="1:4" s="24" customFormat="1" hidden="1" x14ac:dyDescent="0.25">
      <c r="A245" s="218"/>
      <c r="B245" s="6"/>
      <c r="C245" s="31"/>
      <c r="D245" s="6"/>
    </row>
    <row r="246" spans="1:4" s="24" customFormat="1" hidden="1" x14ac:dyDescent="0.25">
      <c r="A246" s="218"/>
      <c r="B246" s="6"/>
      <c r="C246" s="31"/>
      <c r="D246" s="6"/>
    </row>
    <row r="247" spans="1:4" s="24" customFormat="1" hidden="1" x14ac:dyDescent="0.25">
      <c r="A247" s="218"/>
      <c r="B247" s="6"/>
      <c r="C247" s="31"/>
      <c r="D247" s="6"/>
    </row>
    <row r="248" spans="1:4" s="24" customFormat="1" hidden="1" x14ac:dyDescent="0.25">
      <c r="A248" s="218"/>
      <c r="B248" s="6"/>
      <c r="C248" s="31"/>
      <c r="D248" s="6"/>
    </row>
    <row r="249" spans="1:4" s="24" customFormat="1" hidden="1" x14ac:dyDescent="0.25">
      <c r="A249" s="218"/>
      <c r="B249" s="6"/>
      <c r="C249" s="31"/>
      <c r="D249" s="6"/>
    </row>
    <row r="250" spans="1:4" s="24" customFormat="1" hidden="1" x14ac:dyDescent="0.25">
      <c r="A250" s="218"/>
      <c r="B250" s="6"/>
      <c r="C250" s="31"/>
      <c r="D250" s="6"/>
    </row>
    <row r="251" spans="1:4" s="24" customFormat="1" hidden="1" x14ac:dyDescent="0.25">
      <c r="A251" s="218"/>
      <c r="B251" s="6"/>
      <c r="C251" s="31"/>
      <c r="D251" s="6"/>
    </row>
    <row r="252" spans="1:4" s="24" customFormat="1" hidden="1" x14ac:dyDescent="0.25">
      <c r="A252" s="218"/>
      <c r="B252" s="6"/>
      <c r="C252" s="31"/>
      <c r="D252" s="6"/>
    </row>
    <row r="253" spans="1:4" s="24" customFormat="1" hidden="1" x14ac:dyDescent="0.25">
      <c r="A253" s="218"/>
      <c r="B253" s="6"/>
      <c r="C253" s="31"/>
      <c r="D253" s="6"/>
    </row>
    <row r="254" spans="1:4" s="24" customFormat="1" hidden="1" x14ac:dyDescent="0.25">
      <c r="A254" s="218"/>
      <c r="B254" s="6"/>
      <c r="C254" s="31"/>
      <c r="D254" s="6"/>
    </row>
    <row r="255" spans="1:4" s="24" customFormat="1" hidden="1" x14ac:dyDescent="0.25">
      <c r="A255" s="218"/>
      <c r="B255" s="6"/>
      <c r="C255" s="31"/>
      <c r="D255" s="6"/>
    </row>
    <row r="256" spans="1:4" s="24" customFormat="1" hidden="1" x14ac:dyDescent="0.25">
      <c r="A256" s="218"/>
      <c r="B256" s="6"/>
      <c r="C256" s="31"/>
      <c r="D256" s="6"/>
    </row>
    <row r="257" spans="1:4" s="24" customFormat="1" hidden="1" x14ac:dyDescent="0.25">
      <c r="A257" s="218"/>
      <c r="B257" s="6"/>
      <c r="C257" s="31"/>
      <c r="D257" s="6"/>
    </row>
    <row r="258" spans="1:4" s="24" customFormat="1" hidden="1" x14ac:dyDescent="0.25">
      <c r="A258" s="218"/>
      <c r="B258" s="6"/>
      <c r="C258" s="31"/>
      <c r="D258" s="6"/>
    </row>
    <row r="259" spans="1:4" s="24" customFormat="1" hidden="1" x14ac:dyDescent="0.25">
      <c r="A259" s="218"/>
      <c r="B259" s="6"/>
      <c r="C259" s="31"/>
      <c r="D259" s="6"/>
    </row>
    <row r="260" spans="1:4" s="24" customFormat="1" hidden="1" x14ac:dyDescent="0.25">
      <c r="A260" s="218"/>
      <c r="B260" s="6"/>
      <c r="C260" s="31"/>
      <c r="D260" s="6"/>
    </row>
    <row r="261" spans="1:4" s="24" customFormat="1" hidden="1" x14ac:dyDescent="0.25">
      <c r="A261" s="218"/>
      <c r="B261" s="6"/>
      <c r="C261" s="31"/>
      <c r="D261" s="6"/>
    </row>
    <row r="262" spans="1:4" s="24" customFormat="1" hidden="1" x14ac:dyDescent="0.25">
      <c r="A262" s="218"/>
      <c r="B262" s="6"/>
      <c r="C262" s="31"/>
      <c r="D262" s="6"/>
    </row>
    <row r="263" spans="1:4" s="24" customFormat="1" hidden="1" x14ac:dyDescent="0.25">
      <c r="A263" s="218"/>
      <c r="B263" s="6"/>
      <c r="C263" s="31"/>
      <c r="D263" s="6"/>
    </row>
    <row r="264" spans="1:4" s="24" customFormat="1" hidden="1" x14ac:dyDescent="0.25">
      <c r="A264" s="218"/>
      <c r="B264" s="6"/>
      <c r="C264" s="31"/>
      <c r="D264" s="6"/>
    </row>
    <row r="265" spans="1:4" s="24" customFormat="1" hidden="1" x14ac:dyDescent="0.25">
      <c r="A265" s="218"/>
      <c r="B265" s="6"/>
      <c r="C265" s="31"/>
      <c r="D265" s="6"/>
    </row>
    <row r="266" spans="1:4" s="24" customFormat="1" hidden="1" x14ac:dyDescent="0.25">
      <c r="A266" s="218"/>
      <c r="B266" s="6"/>
      <c r="C266" s="31"/>
      <c r="D266" s="6"/>
    </row>
    <row r="267" spans="1:4" s="24" customFormat="1" hidden="1" x14ac:dyDescent="0.25">
      <c r="A267" s="218"/>
      <c r="B267" s="6"/>
      <c r="C267" s="31"/>
      <c r="D267" s="6"/>
    </row>
    <row r="268" spans="1:4" s="24" customFormat="1" hidden="1" x14ac:dyDescent="0.25">
      <c r="A268" s="218"/>
      <c r="B268" s="6"/>
      <c r="C268" s="31"/>
      <c r="D268" s="6"/>
    </row>
    <row r="269" spans="1:4" s="24" customFormat="1" hidden="1" x14ac:dyDescent="0.25">
      <c r="A269" s="218"/>
      <c r="B269" s="6"/>
      <c r="C269" s="31"/>
      <c r="D269" s="6"/>
    </row>
    <row r="270" spans="1:4" s="24" customFormat="1" hidden="1" x14ac:dyDescent="0.25">
      <c r="A270" s="218"/>
      <c r="B270" s="6"/>
      <c r="C270" s="31"/>
      <c r="D270" s="6"/>
    </row>
    <row r="271" spans="1:4" s="24" customFormat="1" hidden="1" x14ac:dyDescent="0.25">
      <c r="A271" s="218"/>
      <c r="B271" s="6"/>
      <c r="C271" s="31"/>
      <c r="D271" s="6"/>
    </row>
    <row r="272" spans="1:4" s="24" customFormat="1" hidden="1" x14ac:dyDescent="0.25">
      <c r="A272" s="218"/>
      <c r="B272" s="6"/>
      <c r="C272" s="31"/>
      <c r="D272" s="6"/>
    </row>
    <row r="273" spans="1:4" s="24" customFormat="1" hidden="1" x14ac:dyDescent="0.25">
      <c r="A273" s="218"/>
      <c r="B273" s="6"/>
      <c r="C273" s="31"/>
      <c r="D273" s="6"/>
    </row>
    <row r="274" spans="1:4" s="24" customFormat="1" hidden="1" x14ac:dyDescent="0.25">
      <c r="A274" s="218"/>
      <c r="B274" s="6"/>
      <c r="C274" s="31"/>
      <c r="D274" s="6"/>
    </row>
    <row r="275" spans="1:4" s="24" customFormat="1" hidden="1" x14ac:dyDescent="0.25">
      <c r="A275" s="218"/>
      <c r="B275" s="6"/>
      <c r="C275" s="31"/>
      <c r="D275" s="6"/>
    </row>
    <row r="276" spans="1:4" s="24" customFormat="1" hidden="1" x14ac:dyDescent="0.25">
      <c r="A276" s="218"/>
      <c r="B276" s="6"/>
      <c r="C276" s="31"/>
      <c r="D276" s="6"/>
    </row>
    <row r="277" spans="1:4" s="24" customFormat="1" hidden="1" x14ac:dyDescent="0.25">
      <c r="A277" s="218"/>
      <c r="B277" s="6"/>
      <c r="C277" s="31"/>
      <c r="D277" s="6"/>
    </row>
    <row r="278" spans="1:4" s="24" customFormat="1" hidden="1" x14ac:dyDescent="0.25">
      <c r="A278" s="218"/>
      <c r="B278" s="6"/>
      <c r="C278" s="31"/>
      <c r="D278" s="6"/>
    </row>
    <row r="279" spans="1:4" s="24" customFormat="1" hidden="1" x14ac:dyDescent="0.25">
      <c r="A279" s="218"/>
      <c r="B279" s="6"/>
      <c r="C279" s="31"/>
      <c r="D279" s="6"/>
    </row>
    <row r="280" spans="1:4" s="24" customFormat="1" hidden="1" x14ac:dyDescent="0.25">
      <c r="A280" s="218"/>
      <c r="B280" s="6"/>
      <c r="C280" s="31"/>
      <c r="D280" s="6"/>
    </row>
    <row r="281" spans="1:4" s="24" customFormat="1" hidden="1" x14ac:dyDescent="0.25">
      <c r="A281" s="218"/>
      <c r="B281" s="6"/>
      <c r="C281" s="31"/>
      <c r="D281" s="6"/>
    </row>
    <row r="282" spans="1:4" s="24" customFormat="1" hidden="1" x14ac:dyDescent="0.25">
      <c r="A282" s="218"/>
      <c r="B282" s="6"/>
      <c r="C282" s="31"/>
      <c r="D282" s="6"/>
    </row>
    <row r="283" spans="1:4" s="24" customFormat="1" hidden="1" x14ac:dyDescent="0.25">
      <c r="A283" s="218"/>
      <c r="B283" s="6"/>
      <c r="C283" s="31"/>
      <c r="D283" s="6"/>
    </row>
    <row r="284" spans="1:4" s="24" customFormat="1" hidden="1" x14ac:dyDescent="0.25">
      <c r="A284" s="218"/>
      <c r="B284" s="6"/>
      <c r="C284" s="31"/>
      <c r="D284" s="6"/>
    </row>
    <row r="285" spans="1:4" s="24" customFormat="1" hidden="1" x14ac:dyDescent="0.25">
      <c r="A285" s="218"/>
      <c r="B285" s="6"/>
      <c r="C285" s="31"/>
      <c r="D285" s="6"/>
    </row>
    <row r="286" spans="1:4" s="24" customFormat="1" hidden="1" x14ac:dyDescent="0.25">
      <c r="A286" s="218"/>
      <c r="B286" s="6"/>
      <c r="C286" s="31"/>
      <c r="D286" s="6"/>
    </row>
    <row r="287" spans="1:4" s="24" customFormat="1" hidden="1" x14ac:dyDescent="0.25">
      <c r="A287" s="218"/>
      <c r="B287" s="6"/>
      <c r="C287" s="31"/>
      <c r="D287" s="6"/>
    </row>
    <row r="288" spans="1:4" s="24" customFormat="1" hidden="1" x14ac:dyDescent="0.25">
      <c r="A288" s="218"/>
      <c r="B288" s="6"/>
      <c r="C288" s="31"/>
      <c r="D288" s="6"/>
    </row>
    <row r="289" spans="1:4" s="24" customFormat="1" hidden="1" x14ac:dyDescent="0.25">
      <c r="A289" s="218"/>
      <c r="B289" s="6"/>
      <c r="C289" s="31"/>
      <c r="D289" s="6"/>
    </row>
    <row r="290" spans="1:4" s="24" customFormat="1" hidden="1" x14ac:dyDescent="0.25">
      <c r="A290" s="218"/>
      <c r="B290" s="6"/>
      <c r="C290" s="31"/>
      <c r="D290" s="6"/>
    </row>
    <row r="291" spans="1:4" s="24" customFormat="1" hidden="1" x14ac:dyDescent="0.25">
      <c r="A291" s="218"/>
      <c r="B291" s="6"/>
      <c r="C291" s="31"/>
      <c r="D291" s="6"/>
    </row>
    <row r="292" spans="1:4" s="24" customFormat="1" hidden="1" x14ac:dyDescent="0.25">
      <c r="A292" s="218"/>
      <c r="B292" s="6"/>
      <c r="C292" s="31"/>
      <c r="D292" s="6"/>
    </row>
    <row r="293" spans="1:4" s="24" customFormat="1" hidden="1" x14ac:dyDescent="0.25">
      <c r="A293" s="218"/>
      <c r="B293" s="6"/>
      <c r="C293" s="31"/>
      <c r="D293" s="6"/>
    </row>
    <row r="294" spans="1:4" s="24" customFormat="1" hidden="1" x14ac:dyDescent="0.25">
      <c r="A294" s="218"/>
      <c r="B294" s="6"/>
      <c r="C294" s="31"/>
      <c r="D294" s="6"/>
    </row>
    <row r="295" spans="1:4" s="24" customFormat="1" hidden="1" x14ac:dyDescent="0.25">
      <c r="A295" s="218"/>
      <c r="B295" s="6"/>
      <c r="C295" s="31"/>
      <c r="D295" s="6"/>
    </row>
    <row r="296" spans="1:4" s="24" customFormat="1" hidden="1" x14ac:dyDescent="0.25">
      <c r="A296" s="218"/>
      <c r="B296" s="6"/>
      <c r="C296" s="31"/>
      <c r="D296" s="6"/>
    </row>
    <row r="297" spans="1:4" s="24" customFormat="1" hidden="1" x14ac:dyDescent="0.25">
      <c r="A297" s="218"/>
      <c r="B297" s="6"/>
      <c r="C297" s="31"/>
      <c r="D297" s="6"/>
    </row>
    <row r="298" spans="1:4" s="24" customFormat="1" hidden="1" x14ac:dyDescent="0.25">
      <c r="A298" s="218"/>
      <c r="B298" s="6"/>
      <c r="C298" s="31"/>
      <c r="D298" s="6"/>
    </row>
    <row r="299" spans="1:4" s="24" customFormat="1" hidden="1" x14ac:dyDescent="0.25">
      <c r="A299" s="218"/>
      <c r="B299" s="6"/>
      <c r="C299" s="31"/>
      <c r="D299" s="6"/>
    </row>
    <row r="300" spans="1:4" s="24" customFormat="1" hidden="1" x14ac:dyDescent="0.25">
      <c r="A300" s="218"/>
      <c r="B300" s="6"/>
      <c r="C300" s="31"/>
      <c r="D300" s="6"/>
    </row>
    <row r="301" spans="1:4" s="24" customFormat="1" hidden="1" x14ac:dyDescent="0.25">
      <c r="A301" s="218"/>
      <c r="B301" s="6"/>
      <c r="C301" s="31"/>
      <c r="D301" s="6"/>
    </row>
    <row r="302" spans="1:4" s="24" customFormat="1" hidden="1" x14ac:dyDescent="0.25">
      <c r="A302" s="218"/>
      <c r="B302" s="6"/>
      <c r="C302" s="31"/>
      <c r="D302" s="6"/>
    </row>
    <row r="303" spans="1:4" s="24" customFormat="1" hidden="1" x14ac:dyDescent="0.25">
      <c r="A303" s="218"/>
      <c r="B303" s="6"/>
      <c r="C303" s="31"/>
      <c r="D303" s="6"/>
    </row>
    <row r="304" spans="1:4" s="24" customFormat="1" hidden="1" x14ac:dyDescent="0.25">
      <c r="A304" s="218"/>
      <c r="B304" s="6"/>
      <c r="C304" s="31"/>
      <c r="D304" s="6"/>
    </row>
    <row r="305" spans="1:4" s="24" customFormat="1" hidden="1" x14ac:dyDescent="0.25">
      <c r="A305" s="218"/>
      <c r="B305" s="6"/>
      <c r="C305" s="31"/>
      <c r="D305" s="6"/>
    </row>
    <row r="306" spans="1:4" s="24" customFormat="1" hidden="1" x14ac:dyDescent="0.25">
      <c r="A306" s="218"/>
      <c r="B306" s="6"/>
      <c r="C306" s="31"/>
      <c r="D306" s="6"/>
    </row>
    <row r="307" spans="1:4" s="24" customFormat="1" hidden="1" x14ac:dyDescent="0.25">
      <c r="A307" s="218"/>
      <c r="B307" s="6"/>
      <c r="C307" s="31"/>
      <c r="D307" s="6"/>
    </row>
    <row r="308" spans="1:4" s="24" customFormat="1" hidden="1" x14ac:dyDescent="0.25">
      <c r="A308" s="218"/>
      <c r="B308" s="6"/>
      <c r="C308" s="31"/>
      <c r="D308" s="6"/>
    </row>
    <row r="309" spans="1:4" s="24" customFormat="1" hidden="1" x14ac:dyDescent="0.25">
      <c r="A309" s="218"/>
      <c r="B309" s="6"/>
      <c r="C309" s="31"/>
      <c r="D309" s="6"/>
    </row>
    <row r="310" spans="1:4" s="24" customFormat="1" hidden="1" x14ac:dyDescent="0.25">
      <c r="A310" s="218"/>
      <c r="B310" s="6"/>
      <c r="C310" s="31"/>
      <c r="D310" s="6"/>
    </row>
    <row r="311" spans="1:4" s="24" customFormat="1" hidden="1" x14ac:dyDescent="0.25">
      <c r="A311" s="218"/>
      <c r="B311" s="6"/>
      <c r="C311" s="31"/>
      <c r="D311" s="6"/>
    </row>
    <row r="312" spans="1:4" s="24" customFormat="1" hidden="1" x14ac:dyDescent="0.25">
      <c r="A312" s="218"/>
      <c r="B312" s="6"/>
      <c r="C312" s="31"/>
      <c r="D312" s="6"/>
    </row>
    <row r="313" spans="1:4" s="24" customFormat="1" hidden="1" x14ac:dyDescent="0.25">
      <c r="A313" s="218"/>
      <c r="B313" s="6"/>
      <c r="C313" s="31"/>
      <c r="D313" s="6"/>
    </row>
    <row r="314" spans="1:4" s="24" customFormat="1" hidden="1" x14ac:dyDescent="0.25">
      <c r="A314" s="218"/>
      <c r="B314" s="6"/>
      <c r="C314" s="31"/>
      <c r="D314" s="6"/>
    </row>
    <row r="315" spans="1:4" s="24" customFormat="1" hidden="1" x14ac:dyDescent="0.25">
      <c r="A315" s="218"/>
      <c r="B315" s="6"/>
      <c r="C315" s="31"/>
      <c r="D315" s="6"/>
    </row>
    <row r="316" spans="1:4" s="24" customFormat="1" hidden="1" x14ac:dyDescent="0.25">
      <c r="A316" s="218"/>
      <c r="B316" s="6"/>
      <c r="C316" s="31"/>
      <c r="D316" s="6"/>
    </row>
    <row r="317" spans="1:4" s="24" customFormat="1" hidden="1" x14ac:dyDescent="0.25">
      <c r="A317" s="218"/>
      <c r="B317" s="6"/>
      <c r="C317" s="31"/>
      <c r="D317" s="6"/>
    </row>
    <row r="318" spans="1:4" s="24" customFormat="1" hidden="1" x14ac:dyDescent="0.25">
      <c r="A318" s="218"/>
      <c r="B318" s="6"/>
      <c r="C318" s="31"/>
      <c r="D318" s="6"/>
    </row>
    <row r="319" spans="1:4" s="24" customFormat="1" hidden="1" x14ac:dyDescent="0.25">
      <c r="A319" s="218"/>
      <c r="B319" s="6"/>
      <c r="C319" s="31"/>
      <c r="D319" s="6"/>
    </row>
    <row r="320" spans="1:4" s="24" customFormat="1" hidden="1" x14ac:dyDescent="0.25">
      <c r="A320" s="218"/>
      <c r="B320" s="6"/>
      <c r="C320" s="31"/>
      <c r="D320" s="6"/>
    </row>
    <row r="321" spans="1:4" s="24" customFormat="1" hidden="1" x14ac:dyDescent="0.25">
      <c r="A321" s="218"/>
      <c r="B321" s="6"/>
      <c r="C321" s="31"/>
      <c r="D321" s="6"/>
    </row>
    <row r="322" spans="1:4" s="24" customFormat="1" hidden="1" x14ac:dyDescent="0.25">
      <c r="A322" s="218"/>
      <c r="B322" s="6"/>
      <c r="C322" s="31"/>
      <c r="D322" s="6"/>
    </row>
    <row r="323" spans="1:4" s="24" customFormat="1" hidden="1" x14ac:dyDescent="0.25">
      <c r="A323" s="218"/>
      <c r="B323" s="6"/>
      <c r="C323" s="31"/>
      <c r="D323" s="6"/>
    </row>
    <row r="324" spans="1:4" s="24" customFormat="1" hidden="1" x14ac:dyDescent="0.25">
      <c r="A324" s="218"/>
      <c r="B324" s="6"/>
      <c r="C324" s="31"/>
      <c r="D324" s="6"/>
    </row>
    <row r="325" spans="1:4" s="24" customFormat="1" hidden="1" x14ac:dyDescent="0.25">
      <c r="A325" s="218"/>
      <c r="B325" s="6"/>
      <c r="C325" s="31"/>
      <c r="D325" s="6"/>
    </row>
    <row r="326" spans="1:4" s="24" customFormat="1" hidden="1" x14ac:dyDescent="0.25">
      <c r="A326" s="218"/>
      <c r="B326" s="6"/>
      <c r="C326" s="31"/>
      <c r="D326" s="6"/>
    </row>
    <row r="327" spans="1:4" s="24" customFormat="1" hidden="1" x14ac:dyDescent="0.25">
      <c r="A327" s="218"/>
      <c r="B327" s="6"/>
      <c r="C327" s="31"/>
      <c r="D327" s="6"/>
    </row>
    <row r="328" spans="1:4" s="24" customFormat="1" hidden="1" x14ac:dyDescent="0.25">
      <c r="A328" s="218"/>
      <c r="B328" s="6"/>
      <c r="C328" s="31"/>
      <c r="D328" s="6"/>
    </row>
    <row r="329" spans="1:4" s="24" customFormat="1" hidden="1" x14ac:dyDescent="0.25">
      <c r="A329" s="218"/>
      <c r="B329" s="6"/>
      <c r="C329" s="31"/>
      <c r="D329" s="6"/>
    </row>
    <row r="330" spans="1:4" s="24" customFormat="1" hidden="1" x14ac:dyDescent="0.25">
      <c r="A330" s="218"/>
      <c r="B330" s="6"/>
      <c r="C330" s="31"/>
      <c r="D330" s="6"/>
    </row>
    <row r="331" spans="1:4" s="24" customFormat="1" hidden="1" x14ac:dyDescent="0.25">
      <c r="A331" s="218"/>
      <c r="B331" s="6"/>
      <c r="C331" s="31"/>
      <c r="D331" s="6"/>
    </row>
    <row r="332" spans="1:4" s="24" customFormat="1" hidden="1" x14ac:dyDescent="0.25">
      <c r="A332" s="218"/>
      <c r="B332" s="6"/>
      <c r="C332" s="31"/>
      <c r="D332" s="6"/>
    </row>
    <row r="333" spans="1:4" s="24" customFormat="1" hidden="1" x14ac:dyDescent="0.25">
      <c r="A333" s="218"/>
      <c r="B333" s="6"/>
      <c r="C333" s="31"/>
      <c r="D333" s="6"/>
    </row>
    <row r="334" spans="1:4" s="24" customFormat="1" hidden="1" x14ac:dyDescent="0.25">
      <c r="A334" s="218"/>
      <c r="B334" s="6"/>
      <c r="C334" s="31"/>
      <c r="D334" s="6"/>
    </row>
    <row r="335" spans="1:4" s="24" customFormat="1" hidden="1" x14ac:dyDescent="0.25">
      <c r="A335" s="218"/>
      <c r="B335" s="6"/>
      <c r="C335" s="31"/>
      <c r="D335" s="6"/>
    </row>
    <row r="336" spans="1:4" s="24" customFormat="1" hidden="1" x14ac:dyDescent="0.25">
      <c r="A336" s="218"/>
      <c r="B336" s="6"/>
      <c r="C336" s="31"/>
      <c r="D336" s="6"/>
    </row>
    <row r="337" spans="1:4" s="24" customFormat="1" hidden="1" x14ac:dyDescent="0.25">
      <c r="A337" s="218"/>
      <c r="B337" s="6"/>
      <c r="C337" s="31"/>
      <c r="D337" s="6"/>
    </row>
    <row r="338" spans="1:4" s="24" customFormat="1" hidden="1" x14ac:dyDescent="0.25">
      <c r="A338" s="218"/>
      <c r="B338" s="6"/>
      <c r="C338" s="31"/>
      <c r="D338" s="6"/>
    </row>
    <row r="339" spans="1:4" s="24" customFormat="1" hidden="1" x14ac:dyDescent="0.25">
      <c r="A339" s="218"/>
      <c r="B339" s="6"/>
      <c r="C339" s="31"/>
      <c r="D339" s="6"/>
    </row>
    <row r="340" spans="1:4" s="24" customFormat="1" hidden="1" x14ac:dyDescent="0.25">
      <c r="A340" s="218"/>
      <c r="B340" s="6"/>
      <c r="C340" s="31"/>
      <c r="D340" s="6"/>
    </row>
    <row r="341" spans="1:4" s="24" customFormat="1" hidden="1" x14ac:dyDescent="0.25">
      <c r="A341" s="218"/>
      <c r="B341" s="6"/>
      <c r="C341" s="31"/>
      <c r="D341" s="6"/>
    </row>
    <row r="342" spans="1:4" s="24" customFormat="1" hidden="1" x14ac:dyDescent="0.25">
      <c r="A342" s="218"/>
      <c r="B342" s="6"/>
      <c r="C342" s="31"/>
      <c r="D342" s="6"/>
    </row>
    <row r="343" spans="1:4" s="24" customFormat="1" hidden="1" x14ac:dyDescent="0.25">
      <c r="A343" s="218"/>
      <c r="B343" s="6"/>
      <c r="C343" s="31"/>
      <c r="D343" s="6"/>
    </row>
    <row r="344" spans="1:4" s="24" customFormat="1" hidden="1" x14ac:dyDescent="0.25">
      <c r="A344" s="218"/>
      <c r="B344" s="6"/>
      <c r="C344" s="31"/>
      <c r="D344" s="6"/>
    </row>
    <row r="345" spans="1:4" s="24" customFormat="1" hidden="1" x14ac:dyDescent="0.25">
      <c r="A345" s="218"/>
      <c r="B345" s="6"/>
      <c r="C345" s="31"/>
      <c r="D345" s="6"/>
    </row>
    <row r="346" spans="1:4" s="24" customFormat="1" hidden="1" x14ac:dyDescent="0.25">
      <c r="A346" s="218"/>
      <c r="B346" s="6"/>
      <c r="C346" s="31"/>
      <c r="D346" s="6"/>
    </row>
    <row r="347" spans="1:4" s="24" customFormat="1" hidden="1" x14ac:dyDescent="0.25">
      <c r="A347" s="218"/>
      <c r="B347" s="6"/>
      <c r="C347" s="31"/>
      <c r="D347" s="6"/>
    </row>
    <row r="348" spans="1:4" s="24" customFormat="1" hidden="1" x14ac:dyDescent="0.25">
      <c r="A348" s="218"/>
      <c r="B348" s="6"/>
      <c r="C348" s="31"/>
      <c r="D348" s="6"/>
    </row>
    <row r="349" spans="1:4" s="24" customFormat="1" hidden="1" x14ac:dyDescent="0.25">
      <c r="A349" s="218"/>
      <c r="B349" s="6"/>
      <c r="C349" s="31"/>
      <c r="D349" s="6"/>
    </row>
    <row r="350" spans="1:4" s="24" customFormat="1" hidden="1" x14ac:dyDescent="0.25">
      <c r="A350" s="218"/>
      <c r="B350" s="6"/>
      <c r="C350" s="31"/>
      <c r="D350" s="6"/>
    </row>
    <row r="351" spans="1:4" s="24" customFormat="1" hidden="1" x14ac:dyDescent="0.25">
      <c r="A351" s="218"/>
      <c r="B351" s="6"/>
      <c r="C351" s="31"/>
      <c r="D351" s="6"/>
    </row>
    <row r="352" spans="1:4" s="24" customFormat="1" hidden="1" x14ac:dyDescent="0.25">
      <c r="A352" s="218"/>
      <c r="B352" s="6"/>
      <c r="C352" s="31"/>
      <c r="D352" s="6"/>
    </row>
    <row r="353" spans="1:4" s="24" customFormat="1" hidden="1" x14ac:dyDescent="0.25">
      <c r="A353" s="218"/>
      <c r="B353" s="6"/>
      <c r="C353" s="31"/>
      <c r="D353" s="6"/>
    </row>
    <row r="354" spans="1:4" s="24" customFormat="1" hidden="1" x14ac:dyDescent="0.25">
      <c r="A354" s="218"/>
      <c r="B354" s="6"/>
      <c r="C354" s="31"/>
      <c r="D354" s="6"/>
    </row>
    <row r="355" spans="1:4" s="24" customFormat="1" hidden="1" x14ac:dyDescent="0.25">
      <c r="A355" s="218"/>
      <c r="B355" s="6"/>
      <c r="C355" s="31"/>
      <c r="D355" s="6"/>
    </row>
    <row r="356" spans="1:4" s="24" customFormat="1" hidden="1" x14ac:dyDescent="0.25">
      <c r="A356" s="218"/>
      <c r="B356" s="6"/>
      <c r="C356" s="31"/>
      <c r="D356" s="6"/>
    </row>
    <row r="357" spans="1:4" s="24" customFormat="1" hidden="1" x14ac:dyDescent="0.25">
      <c r="A357" s="218"/>
      <c r="B357" s="6"/>
      <c r="C357" s="31"/>
      <c r="D357" s="6"/>
    </row>
    <row r="358" spans="1:4" s="24" customFormat="1" hidden="1" x14ac:dyDescent="0.25">
      <c r="A358" s="218"/>
      <c r="B358" s="6"/>
      <c r="C358" s="31"/>
      <c r="D358" s="6"/>
    </row>
    <row r="359" spans="1:4" s="24" customFormat="1" hidden="1" x14ac:dyDescent="0.25">
      <c r="A359" s="218"/>
      <c r="B359" s="6"/>
      <c r="C359" s="31"/>
      <c r="D359" s="6"/>
    </row>
    <row r="360" spans="1:4" s="24" customFormat="1" hidden="1" x14ac:dyDescent="0.25">
      <c r="A360" s="218"/>
      <c r="B360" s="6"/>
      <c r="C360" s="31"/>
      <c r="D360" s="6"/>
    </row>
    <row r="361" spans="1:4" s="24" customFormat="1" hidden="1" x14ac:dyDescent="0.25">
      <c r="A361" s="218"/>
      <c r="B361" s="6"/>
      <c r="C361" s="31"/>
      <c r="D361" s="6"/>
    </row>
    <row r="362" spans="1:4" s="24" customFormat="1" hidden="1" x14ac:dyDescent="0.25">
      <c r="A362" s="218"/>
      <c r="B362" s="6"/>
      <c r="C362" s="31"/>
      <c r="D362" s="6"/>
    </row>
    <row r="363" spans="1:4" s="24" customFormat="1" hidden="1" x14ac:dyDescent="0.25">
      <c r="A363" s="218"/>
      <c r="B363" s="6"/>
      <c r="C363" s="31"/>
      <c r="D363" s="6"/>
    </row>
    <row r="364" spans="1:4" s="24" customFormat="1" hidden="1" x14ac:dyDescent="0.25">
      <c r="A364" s="218"/>
      <c r="B364" s="6"/>
      <c r="C364" s="31"/>
      <c r="D364" s="6"/>
    </row>
    <row r="365" spans="1:4" s="24" customFormat="1" hidden="1" x14ac:dyDescent="0.25">
      <c r="A365" s="218"/>
      <c r="B365" s="6"/>
      <c r="C365" s="31"/>
      <c r="D365" s="6"/>
    </row>
    <row r="366" spans="1:4" s="24" customFormat="1" hidden="1" x14ac:dyDescent="0.25">
      <c r="A366" s="218"/>
      <c r="B366" s="6"/>
      <c r="C366" s="31"/>
      <c r="D366" s="6"/>
    </row>
    <row r="367" spans="1:4" s="24" customFormat="1" hidden="1" x14ac:dyDescent="0.25">
      <c r="A367" s="218"/>
      <c r="B367" s="6"/>
      <c r="C367" s="31"/>
      <c r="D367" s="6"/>
    </row>
    <row r="368" spans="1:4" s="24" customFormat="1" hidden="1" x14ac:dyDescent="0.25">
      <c r="A368" s="218"/>
      <c r="B368" s="6"/>
      <c r="C368" s="31"/>
      <c r="D368" s="6"/>
    </row>
    <row r="369" spans="1:4" s="24" customFormat="1" hidden="1" x14ac:dyDescent="0.25">
      <c r="A369" s="218"/>
      <c r="B369" s="6"/>
      <c r="C369" s="31"/>
      <c r="D369" s="6"/>
    </row>
    <row r="370" spans="1:4" s="24" customFormat="1" hidden="1" x14ac:dyDescent="0.25">
      <c r="A370" s="218"/>
      <c r="B370" s="6"/>
      <c r="C370" s="31"/>
      <c r="D370" s="6"/>
    </row>
    <row r="371" spans="1:4" s="24" customFormat="1" hidden="1" x14ac:dyDescent="0.25">
      <c r="A371" s="218"/>
      <c r="B371" s="6"/>
      <c r="C371" s="31"/>
      <c r="D371" s="6"/>
    </row>
    <row r="372" spans="1:4" s="24" customFormat="1" hidden="1" x14ac:dyDescent="0.25">
      <c r="A372" s="218"/>
      <c r="B372" s="6"/>
      <c r="C372" s="31"/>
      <c r="D372" s="6"/>
    </row>
    <row r="373" spans="1:4" s="24" customFormat="1" hidden="1" x14ac:dyDescent="0.25">
      <c r="A373" s="218"/>
      <c r="B373" s="6"/>
      <c r="C373" s="31"/>
      <c r="D373" s="6"/>
    </row>
    <row r="374" spans="1:4" s="24" customFormat="1" hidden="1" x14ac:dyDescent="0.25">
      <c r="A374" s="218"/>
      <c r="B374" s="6"/>
      <c r="C374" s="31"/>
      <c r="D374" s="6"/>
    </row>
    <row r="375" spans="1:4" s="24" customFormat="1" hidden="1" x14ac:dyDescent="0.25">
      <c r="A375" s="218"/>
      <c r="B375" s="6"/>
      <c r="C375" s="31"/>
      <c r="D375" s="6"/>
    </row>
    <row r="376" spans="1:4" s="24" customFormat="1" hidden="1" x14ac:dyDescent="0.25">
      <c r="A376" s="218"/>
      <c r="B376" s="6"/>
      <c r="C376" s="31"/>
      <c r="D376" s="6"/>
    </row>
    <row r="377" spans="1:4" s="24" customFormat="1" hidden="1" x14ac:dyDescent="0.25">
      <c r="A377" s="218"/>
      <c r="B377" s="6"/>
      <c r="C377" s="31"/>
      <c r="D377" s="6"/>
    </row>
    <row r="378" spans="1:4" s="24" customFormat="1" hidden="1" x14ac:dyDescent="0.25">
      <c r="A378" s="218"/>
      <c r="B378" s="6"/>
      <c r="C378" s="31"/>
      <c r="D378" s="6"/>
    </row>
    <row r="379" spans="1:4" s="24" customFormat="1" hidden="1" x14ac:dyDescent="0.25">
      <c r="A379" s="218"/>
      <c r="B379" s="6"/>
      <c r="C379" s="31"/>
      <c r="D379" s="6"/>
    </row>
    <row r="380" spans="1:4" s="24" customFormat="1" hidden="1" x14ac:dyDescent="0.25">
      <c r="A380" s="218"/>
      <c r="B380" s="6"/>
      <c r="C380" s="31"/>
      <c r="D380" s="6"/>
    </row>
    <row r="381" spans="1:4" s="24" customFormat="1" hidden="1" x14ac:dyDescent="0.25">
      <c r="A381" s="218"/>
      <c r="B381" s="6"/>
      <c r="C381" s="31"/>
      <c r="D381" s="6"/>
    </row>
    <row r="382" spans="1:4" s="24" customFormat="1" hidden="1" x14ac:dyDescent="0.25">
      <c r="A382" s="218"/>
      <c r="B382" s="6"/>
      <c r="C382" s="31"/>
      <c r="D382" s="6"/>
    </row>
    <row r="383" spans="1:4" s="24" customFormat="1" hidden="1" x14ac:dyDescent="0.25">
      <c r="A383" s="218"/>
      <c r="B383" s="6"/>
      <c r="C383" s="31"/>
      <c r="D383" s="6"/>
    </row>
    <row r="384" spans="1:4" s="24" customFormat="1" hidden="1" x14ac:dyDescent="0.25">
      <c r="A384" s="218"/>
      <c r="B384" s="6"/>
      <c r="C384" s="31"/>
      <c r="D384" s="6"/>
    </row>
    <row r="385" spans="1:4" s="24" customFormat="1" hidden="1" x14ac:dyDescent="0.25">
      <c r="A385" s="218"/>
      <c r="B385" s="6"/>
      <c r="C385" s="31"/>
      <c r="D385" s="6"/>
    </row>
    <row r="386" spans="1:4" s="24" customFormat="1" hidden="1" x14ac:dyDescent="0.25">
      <c r="A386" s="218"/>
      <c r="B386" s="6"/>
      <c r="C386" s="31"/>
      <c r="D386" s="6"/>
    </row>
    <row r="387" spans="1:4" s="24" customFormat="1" hidden="1" x14ac:dyDescent="0.25">
      <c r="A387" s="218"/>
      <c r="B387" s="6"/>
      <c r="C387" s="31"/>
      <c r="D387" s="6"/>
    </row>
    <row r="388" spans="1:4" s="24" customFormat="1" hidden="1" x14ac:dyDescent="0.25">
      <c r="A388" s="218"/>
      <c r="B388" s="6"/>
      <c r="C388" s="31"/>
      <c r="D388" s="6"/>
    </row>
    <row r="389" spans="1:4" s="24" customFormat="1" hidden="1" x14ac:dyDescent="0.25">
      <c r="A389" s="218"/>
      <c r="B389" s="6"/>
      <c r="C389" s="31"/>
      <c r="D389" s="6"/>
    </row>
    <row r="390" spans="1:4" s="24" customFormat="1" hidden="1" x14ac:dyDescent="0.25">
      <c r="A390" s="218"/>
      <c r="B390" s="6"/>
      <c r="C390" s="31"/>
      <c r="D390" s="6"/>
    </row>
    <row r="391" spans="1:4" s="24" customFormat="1" hidden="1" x14ac:dyDescent="0.25">
      <c r="A391" s="218"/>
      <c r="B391" s="6"/>
      <c r="C391" s="31"/>
      <c r="D391" s="6"/>
    </row>
    <row r="392" spans="1:4" s="24" customFormat="1" hidden="1" x14ac:dyDescent="0.25">
      <c r="A392" s="218"/>
      <c r="B392" s="6"/>
      <c r="C392" s="31"/>
      <c r="D392" s="6"/>
    </row>
    <row r="393" spans="1:4" s="24" customFormat="1" hidden="1" x14ac:dyDescent="0.25">
      <c r="A393" s="218"/>
      <c r="B393" s="6"/>
      <c r="C393" s="31"/>
      <c r="D393" s="6"/>
    </row>
    <row r="394" spans="1:4" s="24" customFormat="1" hidden="1" x14ac:dyDescent="0.25">
      <c r="A394" s="218"/>
      <c r="B394" s="6"/>
      <c r="C394" s="31"/>
      <c r="D394" s="6"/>
    </row>
    <row r="395" spans="1:4" s="24" customFormat="1" hidden="1" x14ac:dyDescent="0.25">
      <c r="A395" s="218"/>
      <c r="B395" s="6"/>
      <c r="C395" s="31"/>
      <c r="D395" s="6"/>
    </row>
    <row r="396" spans="1:4" s="24" customFormat="1" hidden="1" x14ac:dyDescent="0.25">
      <c r="A396" s="218"/>
      <c r="B396" s="6"/>
      <c r="C396" s="31"/>
      <c r="D396" s="6"/>
    </row>
    <row r="397" spans="1:4" s="24" customFormat="1" hidden="1" x14ac:dyDescent="0.25">
      <c r="A397" s="218"/>
      <c r="B397" s="6"/>
      <c r="C397" s="31"/>
      <c r="D397" s="6"/>
    </row>
    <row r="398" spans="1:4" s="24" customFormat="1" hidden="1" x14ac:dyDescent="0.25">
      <c r="A398" s="218"/>
      <c r="B398" s="6"/>
      <c r="C398" s="31"/>
      <c r="D398" s="6"/>
    </row>
    <row r="399" spans="1:4" s="24" customFormat="1" hidden="1" x14ac:dyDescent="0.25">
      <c r="A399" s="218"/>
      <c r="B399" s="6"/>
      <c r="C399" s="31"/>
      <c r="D399" s="6"/>
    </row>
    <row r="400" spans="1:4" s="24" customFormat="1" hidden="1" x14ac:dyDescent="0.25">
      <c r="A400" s="218"/>
      <c r="B400" s="6"/>
      <c r="C400" s="31"/>
      <c r="D400" s="6"/>
    </row>
    <row r="401" spans="1:4" s="24" customFormat="1" hidden="1" x14ac:dyDescent="0.25">
      <c r="A401" s="218"/>
      <c r="B401" s="6"/>
      <c r="C401" s="31"/>
      <c r="D401" s="6"/>
    </row>
    <row r="402" spans="1:4" s="24" customFormat="1" hidden="1" x14ac:dyDescent="0.25">
      <c r="A402" s="218"/>
      <c r="B402" s="6"/>
      <c r="C402" s="31"/>
      <c r="D402" s="6"/>
    </row>
    <row r="403" spans="1:4" s="24" customFormat="1" hidden="1" x14ac:dyDescent="0.25">
      <c r="A403" s="218"/>
      <c r="B403" s="6"/>
      <c r="C403" s="31"/>
      <c r="D403" s="6"/>
    </row>
    <row r="404" spans="1:4" s="24" customFormat="1" hidden="1" x14ac:dyDescent="0.25">
      <c r="A404" s="218"/>
      <c r="B404" s="6"/>
      <c r="C404" s="31"/>
      <c r="D404" s="6"/>
    </row>
    <row r="405" spans="1:4" s="24" customFormat="1" hidden="1" x14ac:dyDescent="0.25">
      <c r="A405" s="218"/>
      <c r="B405" s="6"/>
      <c r="C405" s="31"/>
      <c r="D405" s="6"/>
    </row>
    <row r="406" spans="1:4" s="24" customFormat="1" hidden="1" x14ac:dyDescent="0.25">
      <c r="A406" s="218"/>
      <c r="B406" s="6"/>
      <c r="C406" s="31"/>
      <c r="D406" s="6"/>
    </row>
    <row r="407" spans="1:4" s="24" customFormat="1" hidden="1" x14ac:dyDescent="0.25">
      <c r="A407" s="218"/>
      <c r="B407" s="6"/>
      <c r="C407" s="31"/>
      <c r="D407" s="6"/>
    </row>
    <row r="408" spans="1:4" s="24" customFormat="1" hidden="1" x14ac:dyDescent="0.25">
      <c r="A408" s="218"/>
      <c r="B408" s="6"/>
      <c r="C408" s="31"/>
      <c r="D408" s="6"/>
    </row>
    <row r="409" spans="1:4" s="24" customFormat="1" hidden="1" x14ac:dyDescent="0.25">
      <c r="A409" s="218"/>
      <c r="B409" s="6"/>
      <c r="C409" s="31"/>
      <c r="D409" s="6"/>
    </row>
    <row r="410" spans="1:4" s="24" customFormat="1" hidden="1" x14ac:dyDescent="0.25">
      <c r="A410" s="218"/>
      <c r="B410" s="6"/>
      <c r="C410" s="31"/>
      <c r="D410" s="6"/>
    </row>
    <row r="411" spans="1:4" s="24" customFormat="1" hidden="1" x14ac:dyDescent="0.25">
      <c r="A411" s="218"/>
      <c r="B411" s="6"/>
      <c r="C411" s="31"/>
      <c r="D411" s="6"/>
    </row>
    <row r="412" spans="1:4" s="24" customFormat="1" hidden="1" x14ac:dyDescent="0.25">
      <c r="A412" s="218"/>
      <c r="B412" s="6"/>
      <c r="C412" s="31"/>
      <c r="D412" s="6"/>
    </row>
    <row r="413" spans="1:4" s="24" customFormat="1" hidden="1" x14ac:dyDescent="0.25">
      <c r="A413" s="218"/>
      <c r="B413" s="6"/>
      <c r="C413" s="31"/>
      <c r="D413" s="6"/>
    </row>
    <row r="414" spans="1:4" s="24" customFormat="1" hidden="1" x14ac:dyDescent="0.25">
      <c r="A414" s="218"/>
      <c r="B414" s="6"/>
      <c r="C414" s="31"/>
      <c r="D414" s="6"/>
    </row>
    <row r="415" spans="1:4" s="24" customFormat="1" hidden="1" x14ac:dyDescent="0.25">
      <c r="A415" s="218"/>
      <c r="B415" s="6"/>
      <c r="C415" s="31"/>
      <c r="D415" s="6"/>
    </row>
    <row r="416" spans="1:4" s="24" customFormat="1" hidden="1" x14ac:dyDescent="0.25">
      <c r="A416" s="218"/>
      <c r="B416" s="6"/>
      <c r="C416" s="31"/>
      <c r="D416" s="6"/>
    </row>
    <row r="417" spans="1:4" s="24" customFormat="1" hidden="1" x14ac:dyDescent="0.25">
      <c r="A417" s="218"/>
      <c r="B417" s="6"/>
      <c r="C417" s="31"/>
      <c r="D417" s="6"/>
    </row>
    <row r="418" spans="1:4" s="24" customFormat="1" hidden="1" x14ac:dyDescent="0.25">
      <c r="A418" s="218"/>
      <c r="B418" s="6"/>
      <c r="C418" s="31"/>
      <c r="D418" s="6"/>
    </row>
    <row r="419" spans="1:4" s="24" customFormat="1" hidden="1" x14ac:dyDescent="0.25">
      <c r="A419" s="218"/>
      <c r="B419" s="6"/>
      <c r="C419" s="31"/>
      <c r="D419" s="6"/>
    </row>
    <row r="420" spans="1:4" s="24" customFormat="1" hidden="1" x14ac:dyDescent="0.25">
      <c r="A420" s="218"/>
      <c r="B420" s="6"/>
      <c r="C420" s="31"/>
      <c r="D420" s="6"/>
    </row>
    <row r="421" spans="1:4" s="24" customFormat="1" hidden="1" x14ac:dyDescent="0.25">
      <c r="A421" s="218"/>
      <c r="B421" s="6"/>
      <c r="C421" s="31"/>
      <c r="D421" s="6"/>
    </row>
    <row r="422" spans="1:4" s="24" customFormat="1" hidden="1" x14ac:dyDescent="0.25">
      <c r="A422" s="218"/>
      <c r="B422" s="6"/>
      <c r="C422" s="31"/>
      <c r="D422" s="6"/>
    </row>
  </sheetData>
  <sheetProtection password="CD67" sheet="1" objects="1" scenarios="1"/>
  <mergeCells count="1">
    <mergeCell ref="P11:U11"/>
  </mergeCells>
  <phoneticPr fontId="9" type="noConversion"/>
  <conditionalFormatting sqref="X19:X67">
    <cfRule type="cellIs" dxfId="1" priority="1" stopIfTrue="1" operator="equal">
      <formula>"OK"</formula>
    </cfRule>
    <cfRule type="cellIs" dxfId="0" priority="2" stopIfTrue="1" operator="equal">
      <formula>"VERIFY"</formula>
    </cfRule>
  </conditionalFormatting>
  <dataValidations count="4">
    <dataValidation type="list" allowBlank="1" showInputMessage="1" showErrorMessage="1" sqref="L19:L67">
      <formula1>eS12FUNCTIONS</formula1>
    </dataValidation>
    <dataValidation type="list" allowBlank="1" showInputMessage="1" showErrorMessage="1" sqref="Q19:Q67">
      <formula1>eS82UNITS</formula1>
    </dataValidation>
    <dataValidation type="whole" operator="lessThan" allowBlank="1" showInputMessage="1" showErrorMessage="1" errorTitle="Enter Whole Numbers" error="Please enter amounts as Whole numbers only.  Numbers with Decimals are not permitted." sqref="T19:T67">
      <formula1>999999999999999</formula1>
    </dataValidation>
    <dataValidation type="decimal" operator="lessThan" allowBlank="1" showInputMessage="1" showErrorMessage="1" errorTitle="Enter Number" error="Please enter Numeric amounts.  Text is not permitted." sqref="O19:P67">
      <formula1>999999999999999</formula1>
    </dataValidation>
  </dataValidations>
  <printOptions horizontalCentered="1"/>
  <pageMargins left="0.51181102362204722" right="0" top="0.19685039370078741" bottom="0" header="0.19685039370078741" footer="0"/>
  <pageSetup orientation="portrait" r:id="rId1"/>
  <headerFooter alignWithMargins="0"/>
  <colBreaks count="1" manualBreakCount="1">
    <brk id="22" min="9" max="70"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pageSetUpPr fitToPage="1"/>
  </sheetPr>
  <dimension ref="A1:X85"/>
  <sheetViews>
    <sheetView showGridLines="0" topLeftCell="A49" workbookViewId="0"/>
  </sheetViews>
  <sheetFormatPr defaultColWidth="0" defaultRowHeight="12.75" zeroHeight="1" x14ac:dyDescent="0.2"/>
  <cols>
    <col min="1" max="1" width="1.7109375" style="216" customWidth="1"/>
    <col min="2" max="2" width="0.85546875" style="81" customWidth="1"/>
    <col min="3" max="3" width="4.28515625" style="90" customWidth="1"/>
    <col min="4" max="4" width="0.85546875" style="81" customWidth="1"/>
    <col min="5" max="5" width="6.7109375" style="153" customWidth="1"/>
    <col min="6" max="7" width="5.7109375" style="1" hidden="1" customWidth="1"/>
    <col min="8" max="8" width="6.7109375" style="153" hidden="1" customWidth="1"/>
    <col min="9" max="10" width="5.7109375" style="1" hidden="1" customWidth="1"/>
    <col min="11" max="11" width="20.7109375" style="1" customWidth="1"/>
    <col min="12" max="13" width="3.7109375" style="1" customWidth="1"/>
    <col min="14" max="14" width="2.7109375" style="1" customWidth="1"/>
    <col min="15" max="15" width="0.85546875" style="1" customWidth="1"/>
    <col min="16" max="16" width="8.7109375" style="154" customWidth="1"/>
    <col min="17" max="17" width="10.42578125" style="1" customWidth="1"/>
    <col min="18" max="22" width="8.7109375" style="1" customWidth="1"/>
    <col min="23" max="23" width="0.85546875" style="1" customWidth="1"/>
    <col min="24" max="24" width="2.7109375" style="1" customWidth="1"/>
    <col min="25" max="16384" width="0" style="1" hidden="1"/>
  </cols>
  <sheetData>
    <row r="1" spans="1:24" s="155" customFormat="1" ht="9.9499999999999993" customHeight="1" x14ac:dyDescent="0.2">
      <c r="A1" s="799"/>
      <c r="B1" s="198"/>
      <c r="C1" s="796" t="s">
        <v>2857</v>
      </c>
      <c r="D1" s="198"/>
      <c r="E1" s="131"/>
      <c r="F1" s="199" t="s">
        <v>2419</v>
      </c>
      <c r="G1" s="199" t="s">
        <v>2419</v>
      </c>
      <c r="H1" s="131" t="s">
        <v>1188</v>
      </c>
      <c r="I1" s="199" t="s">
        <v>2419</v>
      </c>
      <c r="J1" s="199" t="s">
        <v>2419</v>
      </c>
      <c r="K1" s="199"/>
      <c r="L1" s="199"/>
      <c r="M1" s="200"/>
      <c r="N1" s="199"/>
      <c r="O1" s="199"/>
      <c r="P1" s="199"/>
      <c r="Q1" s="199"/>
      <c r="R1" s="199"/>
      <c r="S1" s="199"/>
      <c r="T1" s="199"/>
      <c r="U1" s="824"/>
      <c r="V1" s="824">
        <v>42893.551104282407</v>
      </c>
      <c r="W1" s="199"/>
    </row>
    <row r="2" spans="1:24" s="150" customFormat="1" ht="6" customHeight="1" x14ac:dyDescent="0.2">
      <c r="A2" s="213"/>
      <c r="B2" s="1258"/>
      <c r="C2" s="1218" t="s">
        <v>2703</v>
      </c>
      <c r="D2" s="1259"/>
      <c r="E2" s="1258"/>
      <c r="F2" s="1260"/>
      <c r="G2" s="1262"/>
      <c r="H2" s="1261"/>
      <c r="I2" s="1260"/>
      <c r="J2" s="1262"/>
      <c r="K2" s="1260"/>
      <c r="L2" s="1262"/>
      <c r="M2" s="1261"/>
      <c r="N2" s="1261"/>
      <c r="O2" s="1261"/>
      <c r="P2" s="1261"/>
      <c r="Q2" s="1261"/>
      <c r="R2" s="1261"/>
      <c r="S2" s="1261"/>
      <c r="T2" s="1261"/>
      <c r="U2" s="1278"/>
      <c r="V2" s="1278"/>
      <c r="W2" s="1261"/>
      <c r="X2" s="149"/>
    </row>
    <row r="3" spans="1:24" s="151" customFormat="1" ht="17.100000000000001" customHeight="1" x14ac:dyDescent="0.2">
      <c r="A3" s="209"/>
      <c r="B3" s="1264"/>
      <c r="C3" s="1220" t="s">
        <v>2860</v>
      </c>
      <c r="D3" s="1265"/>
      <c r="E3" s="1264"/>
      <c r="F3" s="1266"/>
      <c r="G3" s="1268"/>
      <c r="H3" s="1267"/>
      <c r="I3" s="1266"/>
      <c r="J3" s="1268"/>
      <c r="K3" s="1266"/>
      <c r="L3" s="1268"/>
      <c r="M3" s="1267"/>
      <c r="N3" s="1267"/>
      <c r="O3" s="1267"/>
      <c r="P3" s="1267"/>
      <c r="Q3" s="1267"/>
      <c r="R3" s="1267"/>
      <c r="S3" s="1267"/>
      <c r="T3" s="1267"/>
      <c r="U3" s="1223"/>
      <c r="V3" s="1223" t="s">
        <v>357</v>
      </c>
      <c r="W3" s="1267"/>
      <c r="X3" s="159"/>
    </row>
    <row r="4" spans="1:24" s="146" customFormat="1" ht="15" customHeight="1" x14ac:dyDescent="0.2">
      <c r="A4" s="162"/>
      <c r="B4" s="1224"/>
      <c r="C4" s="1225" t="s">
        <v>2861</v>
      </c>
      <c r="D4" s="1226"/>
      <c r="E4" s="1227"/>
      <c r="F4" s="1269"/>
      <c r="G4" s="1271"/>
      <c r="H4" s="1270"/>
      <c r="I4" s="1269"/>
      <c r="J4" s="1271"/>
      <c r="K4" s="1272"/>
      <c r="L4" s="1272"/>
      <c r="M4" s="1269"/>
      <c r="N4" s="1269"/>
      <c r="O4" s="1269"/>
      <c r="P4" s="1269"/>
      <c r="Q4" s="1269"/>
      <c r="R4" s="1269"/>
      <c r="S4" s="1269"/>
      <c r="T4" s="1269"/>
      <c r="U4" s="1229"/>
      <c r="V4" s="1229" t="s">
        <v>1170</v>
      </c>
      <c r="W4" s="1272"/>
    </row>
    <row r="5" spans="1:24" s="146" customFormat="1" ht="11.1" customHeight="1" x14ac:dyDescent="0.2">
      <c r="A5" s="162"/>
      <c r="B5" s="1227"/>
      <c r="C5" s="1230" t="s">
        <v>2862</v>
      </c>
      <c r="D5" s="1227"/>
      <c r="E5" s="1227"/>
      <c r="F5" s="1270"/>
      <c r="G5" s="1273"/>
      <c r="H5" s="1270"/>
      <c r="I5" s="1270"/>
      <c r="J5" s="1270"/>
      <c r="K5" s="1270"/>
      <c r="L5" s="1270"/>
      <c r="M5" s="1279"/>
      <c r="N5" s="1269"/>
      <c r="O5" s="1269"/>
      <c r="P5" s="1269"/>
      <c r="Q5" s="1269"/>
      <c r="R5" s="1269"/>
      <c r="S5" s="1269"/>
      <c r="T5" s="1269"/>
      <c r="U5" s="1233"/>
      <c r="V5" s="1233" t="s">
        <v>2863</v>
      </c>
      <c r="W5" s="1272"/>
    </row>
    <row r="6" spans="1:24" s="151" customFormat="1" ht="17.100000000000001" hidden="1" customHeight="1" x14ac:dyDescent="0.2">
      <c r="A6" s="209"/>
      <c r="B6" s="1264"/>
      <c r="C6" s="1220" t="s">
        <v>2864</v>
      </c>
      <c r="D6" s="1265"/>
      <c r="E6" s="1264"/>
      <c r="F6" s="1266"/>
      <c r="G6" s="1280"/>
      <c r="H6" s="1267"/>
      <c r="I6" s="1266"/>
      <c r="J6" s="1274"/>
      <c r="K6" s="1266"/>
      <c r="L6" s="1268"/>
      <c r="M6" s="1267"/>
      <c r="N6" s="1267"/>
      <c r="O6" s="1267"/>
      <c r="P6" s="1267"/>
      <c r="Q6" s="1267"/>
      <c r="R6" s="1267"/>
      <c r="S6" s="1267"/>
      <c r="T6" s="1267"/>
      <c r="U6" s="1223" t="s">
        <v>356</v>
      </c>
      <c r="V6" s="1223"/>
      <c r="W6" s="1267"/>
      <c r="X6" s="159"/>
    </row>
    <row r="7" spans="1:24" s="164" customFormat="1" ht="15" hidden="1" customHeight="1" x14ac:dyDescent="0.2">
      <c r="A7" s="162"/>
      <c r="B7" s="1224"/>
      <c r="C7" s="1225" t="s">
        <v>2865</v>
      </c>
      <c r="D7" s="1226"/>
      <c r="E7" s="1227"/>
      <c r="F7" s="1269"/>
      <c r="G7" s="1281"/>
      <c r="H7" s="1270"/>
      <c r="I7" s="1269"/>
      <c r="J7" s="1271"/>
      <c r="K7" s="1272"/>
      <c r="L7" s="1272"/>
      <c r="M7" s="1269"/>
      <c r="N7" s="1269"/>
      <c r="O7" s="1269"/>
      <c r="P7" s="1269"/>
      <c r="Q7" s="1269"/>
      <c r="R7" s="1269"/>
      <c r="S7" s="1269"/>
      <c r="T7" s="1269"/>
      <c r="U7" s="1229"/>
      <c r="V7" s="1229"/>
      <c r="W7" s="1272"/>
      <c r="X7" s="146"/>
    </row>
    <row r="8" spans="1:24" s="164" customFormat="1" ht="11.1" hidden="1" customHeight="1" x14ac:dyDescent="0.2">
      <c r="A8" s="162"/>
      <c r="B8" s="1227"/>
      <c r="C8" s="1230" t="s">
        <v>2866</v>
      </c>
      <c r="D8" s="1227"/>
      <c r="E8" s="1227"/>
      <c r="F8" s="1270"/>
      <c r="G8" s="1273"/>
      <c r="H8" s="1270"/>
      <c r="I8" s="1270"/>
      <c r="J8" s="1270"/>
      <c r="K8" s="1270"/>
      <c r="L8" s="1270"/>
      <c r="M8" s="1279"/>
      <c r="N8" s="1269"/>
      <c r="O8" s="1269"/>
      <c r="P8" s="1269"/>
      <c r="Q8" s="1269"/>
      <c r="R8" s="1269"/>
      <c r="S8" s="1269"/>
      <c r="T8" s="1269"/>
      <c r="U8" s="1233" t="s">
        <v>2867</v>
      </c>
      <c r="V8" s="1233"/>
      <c r="W8" s="1272"/>
      <c r="X8" s="146"/>
    </row>
    <row r="9" spans="1:24" s="148" customFormat="1" ht="3.95" customHeight="1" x14ac:dyDescent="0.2">
      <c r="A9" s="131"/>
      <c r="B9" s="1221"/>
      <c r="C9" s="1221"/>
      <c r="D9" s="1219"/>
      <c r="E9" s="1219"/>
      <c r="F9" s="1275"/>
      <c r="G9" s="1275"/>
      <c r="H9" s="1275"/>
      <c r="I9" s="1275"/>
      <c r="J9" s="1275"/>
      <c r="K9" s="1275"/>
      <c r="L9" s="1275"/>
      <c r="M9" s="1282"/>
      <c r="N9" s="1276"/>
      <c r="O9" s="1277"/>
      <c r="P9" s="1277"/>
      <c r="Q9" s="1277"/>
      <c r="R9" s="1277"/>
      <c r="S9" s="1277"/>
      <c r="T9" s="1277"/>
      <c r="U9" s="1277"/>
      <c r="V9" s="1277"/>
      <c r="W9" s="1277"/>
    </row>
    <row r="10" spans="1:24" s="4" customFormat="1" ht="5.0999999999999996" customHeight="1" x14ac:dyDescent="0.2">
      <c r="A10" s="224"/>
      <c r="B10" s="258"/>
      <c r="C10" s="197"/>
      <c r="D10" s="258"/>
      <c r="E10" s="227"/>
      <c r="F10" s="228"/>
      <c r="G10" s="228"/>
      <c r="H10" s="227"/>
      <c r="I10" s="228"/>
      <c r="J10" s="228"/>
      <c r="K10" s="228"/>
      <c r="L10" s="228"/>
      <c r="M10" s="228"/>
      <c r="N10" s="228"/>
      <c r="O10" s="228"/>
      <c r="P10" s="259"/>
      <c r="Q10" s="228"/>
      <c r="R10" s="228"/>
      <c r="S10" s="260"/>
      <c r="T10" s="260"/>
      <c r="U10" s="260"/>
      <c r="V10" s="260"/>
      <c r="W10" s="227"/>
    </row>
    <row r="11" spans="1:24" s="4" customFormat="1" x14ac:dyDescent="0.2">
      <c r="A11" s="224"/>
      <c r="B11" s="258"/>
      <c r="C11" s="197"/>
      <c r="D11" s="258"/>
      <c r="E11" s="194" t="s">
        <v>355</v>
      </c>
      <c r="F11" s="193"/>
      <c r="G11" s="193"/>
      <c r="H11" s="194"/>
      <c r="I11" s="193"/>
      <c r="J11" s="193"/>
      <c r="K11" s="227"/>
      <c r="L11" s="227"/>
      <c r="M11" s="227"/>
      <c r="N11" s="227"/>
      <c r="O11" s="227"/>
      <c r="P11" s="259"/>
      <c r="Q11" s="228"/>
      <c r="R11" s="228"/>
      <c r="S11" s="260"/>
      <c r="T11" s="260"/>
      <c r="U11" s="260"/>
      <c r="V11" s="260"/>
      <c r="W11" s="227"/>
    </row>
    <row r="12" spans="1:24" s="4" customFormat="1" ht="5.0999999999999996" customHeight="1" x14ac:dyDescent="0.2">
      <c r="A12" s="224"/>
      <c r="B12" s="258"/>
      <c r="C12" s="197"/>
      <c r="D12" s="258"/>
      <c r="E12" s="193"/>
      <c r="F12" s="193"/>
      <c r="G12" s="193"/>
      <c r="H12" s="193"/>
      <c r="I12" s="193"/>
      <c r="J12" s="193"/>
      <c r="K12" s="227"/>
      <c r="L12" s="227"/>
      <c r="M12" s="227"/>
      <c r="N12" s="227"/>
      <c r="O12" s="227"/>
      <c r="P12" s="261"/>
      <c r="Q12" s="258"/>
      <c r="R12" s="258"/>
      <c r="S12" s="258"/>
      <c r="T12" s="258"/>
      <c r="U12" s="258"/>
      <c r="V12" s="258"/>
      <c r="W12" s="227"/>
    </row>
    <row r="13" spans="1:24" s="4" customFormat="1" x14ac:dyDescent="0.2">
      <c r="A13" s="224"/>
      <c r="B13" s="258"/>
      <c r="C13" s="197"/>
      <c r="D13" s="258"/>
      <c r="E13" s="262" t="s">
        <v>1341</v>
      </c>
      <c r="F13" s="263"/>
      <c r="G13" s="264"/>
      <c r="H13" s="262"/>
      <c r="I13" s="264"/>
      <c r="J13" s="264"/>
      <c r="K13" s="265"/>
      <c r="L13" s="265"/>
      <c r="M13" s="264"/>
      <c r="N13" s="264"/>
      <c r="O13" s="265"/>
      <c r="P13" s="52">
        <v>2</v>
      </c>
      <c r="Q13" s="266"/>
      <c r="R13" s="234"/>
      <c r="S13" s="228"/>
      <c r="T13" s="260"/>
      <c r="U13" s="260"/>
      <c r="V13" s="260"/>
      <c r="W13" s="227"/>
    </row>
    <row r="14" spans="1:24" s="4" customFormat="1" x14ac:dyDescent="0.2">
      <c r="A14" s="224"/>
      <c r="B14" s="258"/>
      <c r="C14" s="197"/>
      <c r="D14" s="258"/>
      <c r="E14" s="262"/>
      <c r="F14" s="263"/>
      <c r="G14" s="264"/>
      <c r="H14" s="262"/>
      <c r="I14" s="264"/>
      <c r="J14" s="264"/>
      <c r="K14" s="265"/>
      <c r="L14" s="265"/>
      <c r="M14" s="264"/>
      <c r="N14" s="264"/>
      <c r="O14" s="265"/>
      <c r="P14" s="78" t="s">
        <v>176</v>
      </c>
      <c r="Q14" s="266"/>
      <c r="R14" s="234"/>
      <c r="S14" s="228"/>
      <c r="T14" s="260"/>
      <c r="U14" s="260"/>
      <c r="V14" s="260"/>
      <c r="W14" s="227"/>
    </row>
    <row r="15" spans="1:24" s="4" customFormat="1" hidden="1" x14ac:dyDescent="0.2">
      <c r="A15" s="224" t="s">
        <v>1188</v>
      </c>
      <c r="B15" s="258"/>
      <c r="C15" s="197"/>
      <c r="D15" s="258"/>
      <c r="E15" s="267"/>
      <c r="F15" s="267"/>
      <c r="G15" s="268"/>
      <c r="H15" s="267"/>
      <c r="I15" s="268"/>
      <c r="J15" s="268"/>
      <c r="K15" s="269"/>
      <c r="L15" s="269"/>
      <c r="M15" s="268"/>
      <c r="N15" s="268"/>
      <c r="O15" s="269"/>
      <c r="P15" s="13" t="s">
        <v>278</v>
      </c>
      <c r="Q15" s="266"/>
      <c r="R15" s="260"/>
      <c r="S15" s="260"/>
      <c r="T15" s="260"/>
      <c r="U15" s="260"/>
      <c r="V15" s="260"/>
      <c r="W15" s="227"/>
    </row>
    <row r="16" spans="1:24" s="4" customFormat="1" ht="12" customHeight="1" x14ac:dyDescent="0.2">
      <c r="A16" s="224"/>
      <c r="B16" s="258"/>
      <c r="C16" s="197" t="s">
        <v>2356</v>
      </c>
      <c r="D16" s="258"/>
      <c r="E16" s="270" t="s">
        <v>2287</v>
      </c>
      <c r="F16" s="271"/>
      <c r="G16" s="272"/>
      <c r="H16" s="270"/>
      <c r="I16" s="272"/>
      <c r="J16" s="272"/>
      <c r="K16" s="273"/>
      <c r="L16" s="273"/>
      <c r="M16" s="272"/>
      <c r="N16" s="272"/>
      <c r="O16" s="273" t="s">
        <v>1625</v>
      </c>
      <c r="P16" s="126" t="s">
        <v>548</v>
      </c>
      <c r="Q16" s="266"/>
      <c r="R16" s="274"/>
      <c r="S16" s="275"/>
      <c r="T16" s="274"/>
      <c r="U16" s="275"/>
      <c r="V16" s="275"/>
      <c r="W16" s="227"/>
    </row>
    <row r="17" spans="1:23" s="4" customFormat="1" ht="12" customHeight="1" x14ac:dyDescent="0.2">
      <c r="A17" s="224"/>
      <c r="B17" s="258"/>
      <c r="C17" s="197" t="s">
        <v>1761</v>
      </c>
      <c r="D17" s="258"/>
      <c r="E17" s="270" t="s">
        <v>2828</v>
      </c>
      <c r="F17" s="271"/>
      <c r="G17" s="272"/>
      <c r="H17" s="270"/>
      <c r="I17" s="272"/>
      <c r="J17" s="272"/>
      <c r="K17" s="273"/>
      <c r="L17" s="273"/>
      <c r="M17" s="272"/>
      <c r="N17" s="272"/>
      <c r="O17" s="273" t="s">
        <v>1625</v>
      </c>
      <c r="P17" s="126" t="s">
        <v>548</v>
      </c>
      <c r="Q17" s="266"/>
      <c r="R17" s="274"/>
      <c r="S17" s="275"/>
      <c r="T17" s="274"/>
      <c r="U17" s="275"/>
      <c r="V17" s="275"/>
      <c r="W17" s="227"/>
    </row>
    <row r="18" spans="1:23" s="4" customFormat="1" ht="12" customHeight="1" x14ac:dyDescent="0.2">
      <c r="A18" s="224"/>
      <c r="B18" s="258"/>
      <c r="C18" s="197" t="s">
        <v>992</v>
      </c>
      <c r="D18" s="258"/>
      <c r="E18" s="270" t="s">
        <v>2100</v>
      </c>
      <c r="F18" s="271"/>
      <c r="G18" s="272"/>
      <c r="H18" s="270"/>
      <c r="I18" s="272"/>
      <c r="J18" s="272"/>
      <c r="K18" s="273"/>
      <c r="L18" s="273"/>
      <c r="M18" s="272"/>
      <c r="N18" s="272"/>
      <c r="O18" s="273" t="s">
        <v>1625</v>
      </c>
      <c r="P18" s="244" t="s">
        <v>548</v>
      </c>
      <c r="Q18" s="260"/>
      <c r="R18" s="276"/>
      <c r="S18" s="276"/>
      <c r="T18" s="276"/>
      <c r="U18" s="276"/>
      <c r="V18" s="276"/>
      <c r="W18" s="227"/>
    </row>
    <row r="19" spans="1:23" s="4" customFormat="1" ht="12" customHeight="1" x14ac:dyDescent="0.2">
      <c r="A19" s="224"/>
      <c r="B19" s="258"/>
      <c r="C19" s="197" t="s">
        <v>2801</v>
      </c>
      <c r="D19" s="258"/>
      <c r="E19" s="270" t="s">
        <v>2280</v>
      </c>
      <c r="F19" s="271"/>
      <c r="G19" s="272"/>
      <c r="H19" s="270"/>
      <c r="I19" s="272"/>
      <c r="J19" s="272"/>
      <c r="K19" s="273"/>
      <c r="L19" s="273"/>
      <c r="M19" s="272"/>
      <c r="N19" s="272"/>
      <c r="O19" s="273" t="s">
        <v>1625</v>
      </c>
      <c r="P19" s="244" t="s">
        <v>548</v>
      </c>
      <c r="Q19" s="260"/>
      <c r="R19" s="260"/>
      <c r="S19" s="260"/>
      <c r="T19" s="260"/>
      <c r="U19" s="276"/>
      <c r="V19" s="276"/>
      <c r="W19" s="227"/>
    </row>
    <row r="20" spans="1:23" s="4" customFormat="1" ht="12" customHeight="1" x14ac:dyDescent="0.2">
      <c r="A20" s="224"/>
      <c r="B20" s="258"/>
      <c r="C20" s="197" t="s">
        <v>993</v>
      </c>
      <c r="D20" s="258"/>
      <c r="E20" s="270" t="s">
        <v>2101</v>
      </c>
      <c r="F20" s="271"/>
      <c r="G20" s="272"/>
      <c r="H20" s="270"/>
      <c r="I20" s="272"/>
      <c r="J20" s="272"/>
      <c r="K20" s="273"/>
      <c r="L20" s="273"/>
      <c r="M20" s="272"/>
      <c r="N20" s="272"/>
      <c r="O20" s="273" t="s">
        <v>1625</v>
      </c>
      <c r="P20" s="244" t="s">
        <v>548</v>
      </c>
      <c r="Q20" s="260"/>
      <c r="R20" s="260"/>
      <c r="S20" s="260"/>
      <c r="T20" s="260"/>
      <c r="U20" s="276"/>
      <c r="V20" s="276"/>
      <c r="W20" s="227"/>
    </row>
    <row r="21" spans="1:23" s="4" customFormat="1" ht="12" customHeight="1" x14ac:dyDescent="0.2">
      <c r="A21" s="224"/>
      <c r="B21" s="258"/>
      <c r="C21" s="992" t="s">
        <v>2802</v>
      </c>
      <c r="D21" s="1137"/>
      <c r="E21" s="1135" t="s">
        <v>1369</v>
      </c>
      <c r="F21" s="1133"/>
      <c r="G21" s="1134"/>
      <c r="H21" s="1135"/>
      <c r="I21" s="1134"/>
      <c r="J21" s="1134"/>
      <c r="K21" s="1136"/>
      <c r="L21" s="993" t="s">
        <v>806</v>
      </c>
      <c r="M21" s="1134"/>
      <c r="N21" s="1134"/>
      <c r="O21" s="273"/>
      <c r="P21" s="1131" t="s">
        <v>548</v>
      </c>
      <c r="Q21" s="260"/>
      <c r="R21" s="260"/>
      <c r="S21" s="260"/>
      <c r="T21" s="260"/>
      <c r="U21" s="276"/>
      <c r="V21" s="276"/>
      <c r="W21" s="227"/>
    </row>
    <row r="22" spans="1:23" s="4" customFormat="1" ht="4.5" customHeight="1" x14ac:dyDescent="0.2">
      <c r="A22" s="224"/>
      <c r="B22" s="258"/>
      <c r="C22" s="260"/>
      <c r="D22" s="260"/>
      <c r="E22" s="260"/>
      <c r="F22" s="260"/>
      <c r="G22" s="260"/>
      <c r="H22" s="260"/>
      <c r="I22" s="260"/>
      <c r="J22" s="260"/>
      <c r="K22" s="260"/>
      <c r="L22" s="260"/>
      <c r="M22" s="260"/>
      <c r="N22" s="260"/>
      <c r="O22" s="260"/>
      <c r="P22" s="260"/>
      <c r="Q22" s="260"/>
      <c r="R22" s="260"/>
      <c r="S22" s="260"/>
      <c r="T22" s="260"/>
      <c r="U22" s="276"/>
      <c r="V22" s="276"/>
      <c r="W22" s="227"/>
    </row>
    <row r="23" spans="1:23" s="4" customFormat="1" ht="5.0999999999999996" customHeight="1" x14ac:dyDescent="0.2">
      <c r="A23" s="224"/>
      <c r="B23" s="258"/>
      <c r="C23" s="197"/>
      <c r="D23" s="258"/>
      <c r="E23" s="272"/>
      <c r="F23" s="277"/>
      <c r="G23" s="193"/>
      <c r="H23" s="272"/>
      <c r="I23" s="193"/>
      <c r="J23" s="193"/>
      <c r="K23" s="227"/>
      <c r="L23" s="227"/>
      <c r="M23" s="193"/>
      <c r="N23" s="193"/>
      <c r="O23" s="227"/>
      <c r="P23" s="227"/>
      <c r="Q23" s="260"/>
      <c r="R23" s="260"/>
      <c r="S23" s="260"/>
      <c r="T23" s="260"/>
      <c r="U23" s="260"/>
      <c r="V23" s="260"/>
      <c r="W23" s="227"/>
    </row>
    <row r="24" spans="1:23" s="4" customFormat="1" ht="45" x14ac:dyDescent="0.2">
      <c r="A24" s="224"/>
      <c r="B24" s="258"/>
      <c r="C24" s="197"/>
      <c r="D24" s="258"/>
      <c r="E24" s="262" t="s">
        <v>1888</v>
      </c>
      <c r="F24" s="263"/>
      <c r="G24" s="264"/>
      <c r="H24" s="262"/>
      <c r="I24" s="264"/>
      <c r="J24" s="264"/>
      <c r="K24" s="265"/>
      <c r="L24" s="265"/>
      <c r="M24" s="264"/>
      <c r="N24" s="264"/>
      <c r="O24" s="265"/>
      <c r="P24" s="1138" t="s">
        <v>704</v>
      </c>
      <c r="Q24" s="1138" t="s">
        <v>2246</v>
      </c>
      <c r="R24" s="1138" t="s">
        <v>2250</v>
      </c>
      <c r="S24" s="1138" t="s">
        <v>2102</v>
      </c>
      <c r="T24" s="1138" t="s">
        <v>2103</v>
      </c>
      <c r="U24" s="1138" t="s">
        <v>2104</v>
      </c>
      <c r="V24" s="1138" t="s">
        <v>2105</v>
      </c>
      <c r="W24" s="227"/>
    </row>
    <row r="25" spans="1:23" s="4" customFormat="1" hidden="1" x14ac:dyDescent="0.2">
      <c r="A25" s="224" t="s">
        <v>1188</v>
      </c>
      <c r="B25" s="258"/>
      <c r="C25" s="197"/>
      <c r="D25" s="258"/>
      <c r="E25" s="262"/>
      <c r="F25" s="263"/>
      <c r="G25" s="264"/>
      <c r="H25" s="262"/>
      <c r="I25" s="264"/>
      <c r="J25" s="264"/>
      <c r="K25" s="265"/>
      <c r="L25" s="265"/>
      <c r="M25" s="264"/>
      <c r="N25" s="264"/>
      <c r="O25" s="265"/>
      <c r="P25" s="1139" t="s">
        <v>1188</v>
      </c>
      <c r="Q25" s="1139" t="s">
        <v>1188</v>
      </c>
      <c r="R25" s="1139" t="s">
        <v>1188</v>
      </c>
      <c r="S25" s="1139" t="s">
        <v>1188</v>
      </c>
      <c r="T25" s="1139" t="s">
        <v>1188</v>
      </c>
      <c r="U25" s="1139" t="s">
        <v>1188</v>
      </c>
      <c r="V25" s="1139" t="s">
        <v>1188</v>
      </c>
      <c r="W25" s="227"/>
    </row>
    <row r="26" spans="1:23" s="4" customFormat="1" x14ac:dyDescent="0.2">
      <c r="A26" s="224"/>
      <c r="B26" s="258"/>
      <c r="C26" s="197"/>
      <c r="D26" s="258"/>
      <c r="E26" s="262"/>
      <c r="F26" s="263"/>
      <c r="G26" s="264"/>
      <c r="H26" s="262"/>
      <c r="I26" s="264"/>
      <c r="J26" s="264"/>
      <c r="K26" s="265"/>
      <c r="L26" s="265"/>
      <c r="M26" s="264"/>
      <c r="N26" s="264"/>
      <c r="O26" s="265"/>
      <c r="P26" s="1139">
        <v>2</v>
      </c>
      <c r="Q26" s="1139">
        <v>3</v>
      </c>
      <c r="R26" s="1139">
        <v>4</v>
      </c>
      <c r="S26" s="1139">
        <v>5</v>
      </c>
      <c r="T26" s="1139">
        <v>6</v>
      </c>
      <c r="U26" s="1139">
        <v>7</v>
      </c>
      <c r="V26" s="1139">
        <v>8</v>
      </c>
      <c r="W26" s="227"/>
    </row>
    <row r="27" spans="1:23" s="4" customFormat="1" x14ac:dyDescent="0.2">
      <c r="A27" s="224"/>
      <c r="B27" s="258"/>
      <c r="C27" s="197"/>
      <c r="D27" s="258"/>
      <c r="E27" s="262"/>
      <c r="F27" s="263"/>
      <c r="G27" s="264"/>
      <c r="H27" s="262"/>
      <c r="I27" s="264"/>
      <c r="J27" s="264"/>
      <c r="K27" s="265"/>
      <c r="L27" s="265"/>
      <c r="M27" s="264"/>
      <c r="N27" s="264"/>
      <c r="O27" s="265"/>
      <c r="P27" s="1139" t="s">
        <v>149</v>
      </c>
      <c r="Q27" s="1139" t="s">
        <v>1476</v>
      </c>
      <c r="R27" s="1139" t="s">
        <v>1476</v>
      </c>
      <c r="S27" s="1139" t="s">
        <v>149</v>
      </c>
      <c r="T27" s="1139" t="s">
        <v>149</v>
      </c>
      <c r="U27" s="1139" t="s">
        <v>1476</v>
      </c>
      <c r="V27" s="1139" t="s">
        <v>1476</v>
      </c>
      <c r="W27" s="227"/>
    </row>
    <row r="28" spans="1:23" s="4" customFormat="1" hidden="1" x14ac:dyDescent="0.2">
      <c r="A28" s="224" t="s">
        <v>1188</v>
      </c>
      <c r="B28" s="258"/>
      <c r="C28" s="197"/>
      <c r="D28" s="258"/>
      <c r="E28" s="267"/>
      <c r="F28" s="267"/>
      <c r="G28" s="268"/>
      <c r="H28" s="267"/>
      <c r="I28" s="268"/>
      <c r="J28" s="268"/>
      <c r="K28" s="269"/>
      <c r="L28" s="269"/>
      <c r="M28" s="268"/>
      <c r="N28" s="268"/>
      <c r="O28" s="269"/>
      <c r="P28" s="1140" t="s">
        <v>709</v>
      </c>
      <c r="Q28" s="1140" t="s">
        <v>149</v>
      </c>
      <c r="R28" s="1140" t="s">
        <v>1476</v>
      </c>
      <c r="S28" s="1141"/>
      <c r="T28" s="1142"/>
      <c r="U28" s="1141"/>
      <c r="V28" s="1141"/>
      <c r="W28" s="227"/>
    </row>
    <row r="29" spans="1:23" s="4" customFormat="1" ht="12" customHeight="1" x14ac:dyDescent="0.2">
      <c r="A29" s="224"/>
      <c r="B29" s="258"/>
      <c r="C29" s="992" t="s">
        <v>121</v>
      </c>
      <c r="D29" s="1137"/>
      <c r="E29" s="1135" t="s">
        <v>2768</v>
      </c>
      <c r="F29" s="1133"/>
      <c r="G29" s="1134"/>
      <c r="H29" s="1135"/>
      <c r="I29" s="1134"/>
      <c r="J29" s="1134"/>
      <c r="K29" s="1145"/>
      <c r="L29" s="1145"/>
      <c r="M29" s="1134"/>
      <c r="N29" s="1134"/>
      <c r="O29" s="273" t="s">
        <v>1625</v>
      </c>
      <c r="P29" s="1143">
        <v>0</v>
      </c>
      <c r="Q29" s="1101">
        <v>0</v>
      </c>
      <c r="R29" s="1101">
        <v>0</v>
      </c>
      <c r="S29" s="1143">
        <v>0.05</v>
      </c>
      <c r="T29" s="1143"/>
      <c r="U29" s="1101"/>
      <c r="V29" s="1101"/>
      <c r="W29" s="227"/>
    </row>
    <row r="30" spans="1:23" s="4" customFormat="1" ht="12" customHeight="1" x14ac:dyDescent="0.2">
      <c r="A30" s="224"/>
      <c r="B30" s="258"/>
      <c r="C30" s="992" t="s">
        <v>2048</v>
      </c>
      <c r="D30" s="1137"/>
      <c r="E30" s="1135" t="s">
        <v>2036</v>
      </c>
      <c r="F30" s="1133"/>
      <c r="G30" s="1134"/>
      <c r="H30" s="1135"/>
      <c r="I30" s="1134"/>
      <c r="J30" s="1134"/>
      <c r="K30" s="1145"/>
      <c r="L30" s="1145"/>
      <c r="M30" s="1134"/>
      <c r="N30" s="1134"/>
      <c r="O30" s="273" t="s">
        <v>1625</v>
      </c>
      <c r="P30" s="1143">
        <v>0.59</v>
      </c>
      <c r="Q30" s="1101">
        <v>2050</v>
      </c>
      <c r="R30" s="1101">
        <v>1210</v>
      </c>
      <c r="S30" s="1143">
        <v>0.05</v>
      </c>
      <c r="T30" s="1143"/>
      <c r="U30" s="1101"/>
      <c r="V30" s="1101"/>
      <c r="W30" s="227"/>
    </row>
    <row r="31" spans="1:23" s="4" customFormat="1" ht="12" customHeight="1" x14ac:dyDescent="0.2">
      <c r="A31" s="224"/>
      <c r="B31" s="258"/>
      <c r="C31" s="992" t="s">
        <v>122</v>
      </c>
      <c r="D31" s="1137"/>
      <c r="E31" s="1135" t="s">
        <v>2219</v>
      </c>
      <c r="F31" s="1133"/>
      <c r="G31" s="1134"/>
      <c r="H31" s="1135"/>
      <c r="I31" s="1134"/>
      <c r="J31" s="1134"/>
      <c r="K31" s="1145"/>
      <c r="L31" s="1145"/>
      <c r="M31" s="1134"/>
      <c r="N31" s="1134"/>
      <c r="O31" s="273" t="s">
        <v>1625</v>
      </c>
      <c r="P31" s="1143">
        <v>0.59</v>
      </c>
      <c r="Q31" s="1101">
        <v>1882</v>
      </c>
      <c r="R31" s="1101">
        <v>1110</v>
      </c>
      <c r="S31" s="1143">
        <v>0.05</v>
      </c>
      <c r="T31" s="1143"/>
      <c r="U31" s="1101"/>
      <c r="V31" s="1101"/>
      <c r="W31" s="227"/>
    </row>
    <row r="32" spans="1:23" s="4" customFormat="1" ht="5.0999999999999996" customHeight="1" x14ac:dyDescent="0.2">
      <c r="A32" s="224"/>
      <c r="B32" s="258"/>
      <c r="C32" s="197"/>
      <c r="D32" s="258"/>
      <c r="E32" s="271"/>
      <c r="F32" s="271"/>
      <c r="G32" s="272"/>
      <c r="H32" s="271"/>
      <c r="I32" s="272"/>
      <c r="J32" s="272"/>
      <c r="K32" s="273"/>
      <c r="L32" s="273"/>
      <c r="M32" s="272"/>
      <c r="N32" s="277"/>
      <c r="O32" s="227"/>
      <c r="P32" s="228"/>
      <c r="Q32" s="266"/>
      <c r="R32" s="228"/>
      <c r="S32" s="228"/>
      <c r="T32" s="278"/>
      <c r="U32" s="227"/>
      <c r="V32" s="227"/>
      <c r="W32" s="227"/>
    </row>
    <row r="33" spans="1:23" s="4" customFormat="1" x14ac:dyDescent="0.2">
      <c r="A33" s="224"/>
      <c r="B33" s="258"/>
      <c r="C33" s="197"/>
      <c r="D33" s="258"/>
      <c r="E33" s="194"/>
      <c r="F33" s="279"/>
      <c r="G33" s="279"/>
      <c r="H33" s="194"/>
      <c r="I33" s="279"/>
      <c r="J33" s="279"/>
      <c r="K33" s="266"/>
      <c r="L33" s="266"/>
      <c r="M33" s="279"/>
      <c r="N33" s="194"/>
      <c r="O33" s="228"/>
      <c r="P33" s="52"/>
      <c r="Q33" s="52"/>
      <c r="R33" s="39" t="s">
        <v>2628</v>
      </c>
      <c r="S33" s="12"/>
      <c r="T33" s="39" t="s">
        <v>2629</v>
      </c>
      <c r="U33" s="12"/>
      <c r="V33" s="227"/>
      <c r="W33" s="227"/>
    </row>
    <row r="34" spans="1:23" s="89" customFormat="1" ht="27" x14ac:dyDescent="0.2">
      <c r="A34" s="225"/>
      <c r="B34" s="280"/>
      <c r="C34" s="230"/>
      <c r="D34" s="280"/>
      <c r="E34" s="281"/>
      <c r="F34" s="282"/>
      <c r="G34" s="282"/>
      <c r="H34" s="281"/>
      <c r="I34" s="282"/>
      <c r="J34" s="282"/>
      <c r="K34" s="229"/>
      <c r="L34" s="229"/>
      <c r="M34" s="282"/>
      <c r="N34" s="281"/>
      <c r="O34" s="283"/>
      <c r="P34" s="41" t="s">
        <v>1837</v>
      </c>
      <c r="Q34" s="41" t="s">
        <v>2075</v>
      </c>
      <c r="R34" s="41" t="s">
        <v>2076</v>
      </c>
      <c r="S34" s="41" t="s">
        <v>2077</v>
      </c>
      <c r="T34" s="41" t="s">
        <v>2076</v>
      </c>
      <c r="U34" s="41" t="s">
        <v>2077</v>
      </c>
      <c r="V34" s="227"/>
      <c r="W34" s="284"/>
    </row>
    <row r="35" spans="1:23" s="4" customFormat="1" hidden="1" x14ac:dyDescent="0.2">
      <c r="A35" s="224" t="s">
        <v>1188</v>
      </c>
      <c r="B35" s="258"/>
      <c r="C35" s="197"/>
      <c r="D35" s="258"/>
      <c r="E35" s="194"/>
      <c r="F35" s="279"/>
      <c r="G35" s="279"/>
      <c r="H35" s="194"/>
      <c r="I35" s="279"/>
      <c r="J35" s="279"/>
      <c r="K35" s="266"/>
      <c r="L35" s="266"/>
      <c r="M35" s="279"/>
      <c r="N35" s="194"/>
      <c r="O35" s="228"/>
      <c r="P35" s="78"/>
      <c r="Q35" s="78"/>
      <c r="R35" s="78"/>
      <c r="S35" s="78"/>
      <c r="T35" s="78"/>
      <c r="U35" s="303"/>
      <c r="V35" s="227"/>
      <c r="W35" s="227"/>
    </row>
    <row r="36" spans="1:23" s="4" customFormat="1" hidden="1" x14ac:dyDescent="0.2">
      <c r="A36" s="224" t="s">
        <v>1188</v>
      </c>
      <c r="B36" s="258"/>
      <c r="C36" s="197"/>
      <c r="D36" s="258"/>
      <c r="E36" s="194"/>
      <c r="F36" s="279"/>
      <c r="G36" s="279"/>
      <c r="H36" s="194"/>
      <c r="I36" s="279"/>
      <c r="J36" s="279"/>
      <c r="K36" s="266"/>
      <c r="L36" s="266"/>
      <c r="M36" s="279"/>
      <c r="N36" s="194"/>
      <c r="O36" s="228"/>
      <c r="P36" s="78"/>
      <c r="Q36" s="78"/>
      <c r="R36" s="78"/>
      <c r="S36" s="78"/>
      <c r="T36" s="78"/>
      <c r="U36" s="303"/>
      <c r="V36" s="227"/>
      <c r="W36" s="227"/>
    </row>
    <row r="37" spans="1:23" s="4" customFormat="1" x14ac:dyDescent="0.2">
      <c r="A37" s="224"/>
      <c r="B37" s="258"/>
      <c r="C37" s="197"/>
      <c r="D37" s="258"/>
      <c r="E37" s="194" t="s">
        <v>519</v>
      </c>
      <c r="F37" s="267"/>
      <c r="G37" s="268"/>
      <c r="H37" s="194"/>
      <c r="I37" s="268"/>
      <c r="J37" s="268"/>
      <c r="K37" s="269"/>
      <c r="L37" s="269"/>
      <c r="M37" s="268"/>
      <c r="N37" s="268"/>
      <c r="O37" s="269"/>
      <c r="P37" s="78">
        <v>2</v>
      </c>
      <c r="Q37" s="78">
        <v>3</v>
      </c>
      <c r="R37" s="78">
        <v>4</v>
      </c>
      <c r="S37" s="78">
        <v>5</v>
      </c>
      <c r="T37" s="78">
        <v>6</v>
      </c>
      <c r="U37" s="78">
        <v>7</v>
      </c>
      <c r="V37" s="227"/>
      <c r="W37" s="227"/>
    </row>
    <row r="38" spans="1:23" s="4" customFormat="1" x14ac:dyDescent="0.2">
      <c r="A38" s="224"/>
      <c r="B38" s="258"/>
      <c r="C38" s="197"/>
      <c r="D38" s="258"/>
      <c r="E38" s="194"/>
      <c r="F38" s="267"/>
      <c r="G38" s="268"/>
      <c r="H38" s="194"/>
      <c r="I38" s="268"/>
      <c r="J38" s="268"/>
      <c r="K38" s="269"/>
      <c r="L38" s="269"/>
      <c r="M38" s="268"/>
      <c r="N38" s="268"/>
      <c r="O38" s="269"/>
      <c r="P38" s="78" t="s">
        <v>176</v>
      </c>
      <c r="Q38" s="78" t="s">
        <v>1477</v>
      </c>
      <c r="R38" s="78" t="s">
        <v>1476</v>
      </c>
      <c r="S38" s="78" t="s">
        <v>149</v>
      </c>
      <c r="T38" s="78" t="s">
        <v>1476</v>
      </c>
      <c r="U38" s="78" t="s">
        <v>149</v>
      </c>
      <c r="V38" s="227"/>
      <c r="W38" s="227"/>
    </row>
    <row r="39" spans="1:23" s="4" customFormat="1" hidden="1" x14ac:dyDescent="0.2">
      <c r="A39" s="224" t="s">
        <v>1188</v>
      </c>
      <c r="B39" s="258"/>
      <c r="C39" s="197"/>
      <c r="D39" s="258"/>
      <c r="E39" s="235"/>
      <c r="F39" s="279"/>
      <c r="G39" s="279"/>
      <c r="H39" s="235"/>
      <c r="I39" s="279"/>
      <c r="J39" s="279"/>
      <c r="K39" s="266"/>
      <c r="L39" s="266"/>
      <c r="M39" s="279"/>
      <c r="N39" s="235"/>
      <c r="O39" s="228"/>
      <c r="P39" s="13"/>
      <c r="Q39" s="304"/>
      <c r="R39" s="304"/>
      <c r="S39" s="305"/>
      <c r="T39" s="304"/>
      <c r="U39" s="305"/>
      <c r="V39" s="227"/>
      <c r="W39" s="227"/>
    </row>
    <row r="40" spans="1:23" s="4" customFormat="1" ht="12" customHeight="1" x14ac:dyDescent="0.2">
      <c r="A40" s="224"/>
      <c r="B40" s="258"/>
      <c r="C40" s="197" t="s">
        <v>1676</v>
      </c>
      <c r="D40" s="258"/>
      <c r="E40" s="270" t="s">
        <v>2830</v>
      </c>
      <c r="F40" s="235"/>
      <c r="G40" s="279"/>
      <c r="H40" s="270"/>
      <c r="I40" s="279"/>
      <c r="J40" s="279"/>
      <c r="K40" s="266"/>
      <c r="L40" s="266"/>
      <c r="M40" s="279"/>
      <c r="N40" s="235"/>
      <c r="O40" s="1032" t="s">
        <v>1625</v>
      </c>
      <c r="P40" s="1149" t="s">
        <v>548</v>
      </c>
      <c r="Q40" s="1150"/>
      <c r="R40" s="1151"/>
      <c r="S40" s="1143"/>
      <c r="T40" s="1151"/>
      <c r="U40" s="1143"/>
      <c r="V40" s="227"/>
      <c r="W40" s="227"/>
    </row>
    <row r="41" spans="1:23" s="4" customFormat="1" ht="12" customHeight="1" x14ac:dyDescent="0.2">
      <c r="A41" s="224"/>
      <c r="B41" s="258"/>
      <c r="C41" s="992" t="s">
        <v>273</v>
      </c>
      <c r="D41" s="1137"/>
      <c r="E41" s="1135" t="s">
        <v>2604</v>
      </c>
      <c r="F41" s="998"/>
      <c r="G41" s="1147"/>
      <c r="H41" s="1135"/>
      <c r="I41" s="1147"/>
      <c r="J41" s="1147"/>
      <c r="K41" s="1148"/>
      <c r="L41" s="1148"/>
      <c r="M41" s="1147"/>
      <c r="N41" s="998"/>
      <c r="O41" s="1032" t="s">
        <v>1625</v>
      </c>
      <c r="P41" s="1149" t="s">
        <v>548</v>
      </c>
      <c r="Q41" s="1150"/>
      <c r="R41" s="1151"/>
      <c r="S41" s="1143"/>
      <c r="T41" s="1151"/>
      <c r="U41" s="1143"/>
      <c r="V41" s="227"/>
      <c r="W41" s="227"/>
    </row>
    <row r="42" spans="1:23" s="4" customFormat="1" ht="12" customHeight="1" x14ac:dyDescent="0.2">
      <c r="A42" s="224"/>
      <c r="B42" s="258"/>
      <c r="C42" s="992" t="s">
        <v>576</v>
      </c>
      <c r="D42" s="1137"/>
      <c r="E42" s="1135" t="s">
        <v>1199</v>
      </c>
      <c r="F42" s="998"/>
      <c r="G42" s="1147"/>
      <c r="H42" s="1135"/>
      <c r="I42" s="1147"/>
      <c r="J42" s="1147"/>
      <c r="K42" s="1148"/>
      <c r="L42" s="1148"/>
      <c r="M42" s="1147"/>
      <c r="N42" s="998"/>
      <c r="O42" s="1032" t="s">
        <v>1625</v>
      </c>
      <c r="P42" s="1149" t="s">
        <v>548</v>
      </c>
      <c r="Q42" s="1150"/>
      <c r="R42" s="1151"/>
      <c r="S42" s="1143"/>
      <c r="T42" s="1151"/>
      <c r="U42" s="1143"/>
      <c r="V42" s="227"/>
      <c r="W42" s="227"/>
    </row>
    <row r="43" spans="1:23" s="4" customFormat="1" ht="12" customHeight="1" x14ac:dyDescent="0.2">
      <c r="A43" s="224"/>
      <c r="B43" s="258"/>
      <c r="C43" s="992" t="s">
        <v>577</v>
      </c>
      <c r="D43" s="1137"/>
      <c r="E43" s="1135" t="s">
        <v>1200</v>
      </c>
      <c r="F43" s="998"/>
      <c r="G43" s="1147"/>
      <c r="H43" s="1135"/>
      <c r="I43" s="1147"/>
      <c r="J43" s="1147"/>
      <c r="K43" s="1148"/>
      <c r="L43" s="1148"/>
      <c r="M43" s="1147"/>
      <c r="N43" s="998"/>
      <c r="O43" s="1032" t="s">
        <v>1625</v>
      </c>
      <c r="P43" s="1149" t="s">
        <v>548</v>
      </c>
      <c r="Q43" s="1150"/>
      <c r="R43" s="1151"/>
      <c r="S43" s="1143"/>
      <c r="T43" s="1151"/>
      <c r="U43" s="1143"/>
      <c r="V43" s="227"/>
      <c r="W43" s="227"/>
    </row>
    <row r="44" spans="1:23" s="4" customFormat="1" ht="12" customHeight="1" x14ac:dyDescent="0.2">
      <c r="A44" s="224"/>
      <c r="B44" s="258"/>
      <c r="C44" s="992" t="s">
        <v>1677</v>
      </c>
      <c r="D44" s="1137"/>
      <c r="E44" s="1135" t="s">
        <v>2279</v>
      </c>
      <c r="F44" s="998"/>
      <c r="G44" s="1147"/>
      <c r="H44" s="1135"/>
      <c r="I44" s="1147"/>
      <c r="J44" s="1147"/>
      <c r="K44" s="1148"/>
      <c r="L44" s="1148"/>
      <c r="M44" s="1147"/>
      <c r="N44" s="998"/>
      <c r="O44" s="1032" t="s">
        <v>1625</v>
      </c>
      <c r="P44" s="1149" t="s">
        <v>548</v>
      </c>
      <c r="Q44" s="1150"/>
      <c r="R44" s="1151"/>
      <c r="S44" s="1143"/>
      <c r="T44" s="1151"/>
      <c r="U44" s="1143"/>
      <c r="V44" s="227"/>
      <c r="W44" s="227"/>
    </row>
    <row r="45" spans="1:23" s="4" customFormat="1" ht="12" customHeight="1" x14ac:dyDescent="0.2">
      <c r="A45" s="224"/>
      <c r="B45" s="258"/>
      <c r="C45" s="992" t="s">
        <v>578</v>
      </c>
      <c r="D45" s="1137"/>
      <c r="E45" s="1135" t="s">
        <v>1572</v>
      </c>
      <c r="F45" s="998"/>
      <c r="G45" s="1147"/>
      <c r="H45" s="1135"/>
      <c r="I45" s="1147"/>
      <c r="J45" s="1147"/>
      <c r="K45" s="1148"/>
      <c r="L45" s="1148"/>
      <c r="M45" s="1147"/>
      <c r="N45" s="998"/>
      <c r="O45" s="1032" t="s">
        <v>1625</v>
      </c>
      <c r="P45" s="1149" t="s">
        <v>548</v>
      </c>
      <c r="Q45" s="1150"/>
      <c r="R45" s="1151"/>
      <c r="S45" s="1143"/>
      <c r="T45" s="1151"/>
      <c r="U45" s="1143"/>
      <c r="V45" s="227"/>
      <c r="W45" s="227"/>
    </row>
    <row r="46" spans="1:23" s="4" customFormat="1" ht="7.5" customHeight="1" x14ac:dyDescent="0.2">
      <c r="A46" s="224"/>
      <c r="B46" s="258"/>
      <c r="C46" s="197"/>
      <c r="D46" s="258"/>
      <c r="E46" s="271"/>
      <c r="F46" s="271"/>
      <c r="G46" s="272"/>
      <c r="H46" s="271"/>
      <c r="I46" s="272"/>
      <c r="J46" s="272"/>
      <c r="K46" s="273"/>
      <c r="L46" s="273"/>
      <c r="M46" s="272"/>
      <c r="N46" s="277"/>
      <c r="O46" s="227"/>
      <c r="P46" s="228"/>
      <c r="Q46" s="266"/>
      <c r="R46" s="228"/>
      <c r="S46" s="228"/>
      <c r="T46" s="278"/>
      <c r="U46" s="227"/>
      <c r="V46" s="227"/>
      <c r="W46" s="227"/>
    </row>
    <row r="47" spans="1:23" s="4" customFormat="1" ht="27" x14ac:dyDescent="0.2">
      <c r="A47" s="224"/>
      <c r="B47" s="258"/>
      <c r="C47" s="197"/>
      <c r="D47" s="258"/>
      <c r="E47" s="262"/>
      <c r="F47" s="263"/>
      <c r="G47" s="264"/>
      <c r="H47" s="262"/>
      <c r="I47" s="264"/>
      <c r="J47" s="264"/>
      <c r="K47" s="265"/>
      <c r="L47" s="265"/>
      <c r="M47" s="264"/>
      <c r="N47" s="264"/>
      <c r="O47" s="265"/>
      <c r="P47" s="53" t="s">
        <v>1889</v>
      </c>
      <c r="Q47" s="10" t="s">
        <v>703</v>
      </c>
      <c r="R47" s="10" t="s">
        <v>702</v>
      </c>
      <c r="S47" s="228"/>
      <c r="T47" s="260"/>
      <c r="U47" s="227"/>
      <c r="V47" s="227"/>
      <c r="W47" s="227"/>
    </row>
    <row r="48" spans="1:23" s="4" customFormat="1" hidden="1" x14ac:dyDescent="0.2">
      <c r="A48" s="224" t="s">
        <v>1188</v>
      </c>
      <c r="B48" s="258"/>
      <c r="C48" s="197"/>
      <c r="D48" s="258"/>
      <c r="E48" s="262"/>
      <c r="F48" s="263"/>
      <c r="G48" s="264"/>
      <c r="H48" s="262"/>
      <c r="I48" s="264"/>
      <c r="J48" s="264"/>
      <c r="K48" s="265"/>
      <c r="L48" s="265"/>
      <c r="M48" s="264"/>
      <c r="N48" s="264"/>
      <c r="O48" s="265"/>
      <c r="P48" s="41"/>
      <c r="Q48" s="37"/>
      <c r="R48" s="37"/>
      <c r="S48" s="228"/>
      <c r="T48" s="260"/>
      <c r="U48" s="227"/>
      <c r="V48" s="227"/>
      <c r="W48" s="227"/>
    </row>
    <row r="49" spans="1:23" s="4" customFormat="1" x14ac:dyDescent="0.2">
      <c r="A49" s="224"/>
      <c r="B49" s="258"/>
      <c r="C49" s="197"/>
      <c r="D49" s="258"/>
      <c r="E49" s="262" t="s">
        <v>2223</v>
      </c>
      <c r="F49" s="263"/>
      <c r="G49" s="264"/>
      <c r="H49" s="262"/>
      <c r="I49" s="264"/>
      <c r="J49" s="264"/>
      <c r="K49" s="265"/>
      <c r="L49" s="265"/>
      <c r="M49" s="264"/>
      <c r="N49" s="264"/>
      <c r="O49" s="265"/>
      <c r="P49" s="78">
        <v>2</v>
      </c>
      <c r="Q49" s="46">
        <v>3</v>
      </c>
      <c r="R49" s="46">
        <v>4</v>
      </c>
      <c r="S49" s="228"/>
      <c r="T49" s="260"/>
      <c r="U49" s="227"/>
      <c r="V49" s="227"/>
      <c r="W49" s="227"/>
    </row>
    <row r="50" spans="1:23" s="4" customFormat="1" x14ac:dyDescent="0.2">
      <c r="A50" s="224"/>
      <c r="B50" s="258"/>
      <c r="C50" s="197"/>
      <c r="D50" s="258"/>
      <c r="E50" s="262"/>
      <c r="F50" s="263"/>
      <c r="G50" s="264"/>
      <c r="H50" s="262"/>
      <c r="I50" s="264"/>
      <c r="J50" s="264"/>
      <c r="K50" s="265"/>
      <c r="L50" s="265"/>
      <c r="M50" s="264"/>
      <c r="N50" s="264"/>
      <c r="O50" s="265"/>
      <c r="P50" s="78" t="s">
        <v>176</v>
      </c>
      <c r="Q50" s="46" t="s">
        <v>493</v>
      </c>
      <c r="R50" s="46" t="s">
        <v>1340</v>
      </c>
      <c r="S50" s="228"/>
      <c r="T50" s="260"/>
      <c r="U50" s="227"/>
      <c r="V50" s="227"/>
      <c r="W50" s="227"/>
    </row>
    <row r="51" spans="1:23" s="4" customFormat="1" hidden="1" x14ac:dyDescent="0.2">
      <c r="A51" s="224" t="s">
        <v>1188</v>
      </c>
      <c r="B51" s="258"/>
      <c r="C51" s="197"/>
      <c r="D51" s="258"/>
      <c r="E51" s="267"/>
      <c r="F51" s="267"/>
      <c r="G51" s="268"/>
      <c r="H51" s="267"/>
      <c r="I51" s="268"/>
      <c r="J51" s="268"/>
      <c r="K51" s="269"/>
      <c r="L51" s="269"/>
      <c r="M51" s="268"/>
      <c r="N51" s="268"/>
      <c r="O51" s="269"/>
      <c r="P51" s="13"/>
      <c r="Q51" s="58"/>
      <c r="R51" s="13"/>
      <c r="S51" s="228"/>
      <c r="T51" s="260"/>
      <c r="U51" s="227"/>
      <c r="V51" s="227"/>
      <c r="W51" s="227"/>
    </row>
    <row r="52" spans="1:23" s="4" customFormat="1" ht="12" customHeight="1" x14ac:dyDescent="0.2">
      <c r="A52" s="224"/>
      <c r="B52" s="258"/>
      <c r="C52" s="197" t="s">
        <v>242</v>
      </c>
      <c r="D52" s="258"/>
      <c r="E52" s="270" t="s">
        <v>2825</v>
      </c>
      <c r="F52" s="271"/>
      <c r="G52" s="271"/>
      <c r="H52" s="270"/>
      <c r="I52" s="272"/>
      <c r="J52" s="272"/>
      <c r="K52" s="273"/>
      <c r="L52" s="273"/>
      <c r="M52" s="272"/>
      <c r="N52" s="272"/>
      <c r="O52" s="273" t="s">
        <v>1625</v>
      </c>
      <c r="P52" s="245" t="s">
        <v>548</v>
      </c>
      <c r="Q52" s="120"/>
      <c r="R52" s="120"/>
      <c r="S52" s="228"/>
      <c r="T52" s="275"/>
      <c r="U52" s="227"/>
      <c r="V52" s="227"/>
      <c r="W52" s="227"/>
    </row>
    <row r="53" spans="1:23" s="4" customFormat="1" ht="12" customHeight="1" x14ac:dyDescent="0.2">
      <c r="A53" s="224"/>
      <c r="B53" s="258"/>
      <c r="C53" s="197" t="s">
        <v>1680</v>
      </c>
      <c r="D53" s="258"/>
      <c r="E53" s="270" t="s">
        <v>2826</v>
      </c>
      <c r="F53" s="271"/>
      <c r="G53" s="271"/>
      <c r="H53" s="270"/>
      <c r="I53" s="272"/>
      <c r="J53" s="272"/>
      <c r="K53" s="273"/>
      <c r="L53" s="273"/>
      <c r="M53" s="272"/>
      <c r="N53" s="272"/>
      <c r="O53" s="273" t="s">
        <v>1625</v>
      </c>
      <c r="P53" s="245" t="s">
        <v>548</v>
      </c>
      <c r="Q53" s="120"/>
      <c r="R53" s="120"/>
      <c r="S53" s="228"/>
      <c r="T53" s="274"/>
      <c r="U53" s="227"/>
      <c r="V53" s="227"/>
      <c r="W53" s="227"/>
    </row>
    <row r="54" spans="1:23" s="4" customFormat="1" ht="12" customHeight="1" x14ac:dyDescent="0.2">
      <c r="A54" s="224"/>
      <c r="B54" s="258"/>
      <c r="C54" s="197" t="s">
        <v>243</v>
      </c>
      <c r="D54" s="258"/>
      <c r="E54" s="270" t="s">
        <v>196</v>
      </c>
      <c r="F54" s="271"/>
      <c r="G54" s="271"/>
      <c r="H54" s="270"/>
      <c r="I54" s="272"/>
      <c r="J54" s="272"/>
      <c r="K54" s="273"/>
      <c r="L54" s="273"/>
      <c r="M54" s="272"/>
      <c r="N54" s="272"/>
      <c r="O54" s="273" t="s">
        <v>1625</v>
      </c>
      <c r="P54" s="245" t="s">
        <v>548</v>
      </c>
      <c r="Q54" s="120"/>
      <c r="R54" s="120"/>
      <c r="S54" s="228"/>
      <c r="T54" s="274"/>
      <c r="U54" s="227"/>
      <c r="V54" s="227"/>
      <c r="W54" s="227"/>
    </row>
    <row r="55" spans="1:23" s="4" customFormat="1" ht="12" customHeight="1" x14ac:dyDescent="0.2">
      <c r="A55" s="224"/>
      <c r="B55" s="258"/>
      <c r="C55" s="197" t="s">
        <v>1166</v>
      </c>
      <c r="D55" s="258"/>
      <c r="E55" s="270" t="s">
        <v>2224</v>
      </c>
      <c r="F55" s="271"/>
      <c r="G55" s="271"/>
      <c r="H55" s="270"/>
      <c r="I55" s="272"/>
      <c r="J55" s="272"/>
      <c r="K55" s="273"/>
      <c r="L55" s="273"/>
      <c r="M55" s="272"/>
      <c r="N55" s="272"/>
      <c r="O55" s="273" t="s">
        <v>1625</v>
      </c>
      <c r="P55" s="245" t="s">
        <v>548</v>
      </c>
      <c r="Q55" s="120"/>
      <c r="R55" s="120"/>
      <c r="S55" s="227"/>
      <c r="T55" s="227"/>
      <c r="U55" s="227"/>
      <c r="V55" s="227"/>
      <c r="W55" s="227"/>
    </row>
    <row r="56" spans="1:23" s="4" customFormat="1" ht="12" customHeight="1" x14ac:dyDescent="0.2">
      <c r="A56" s="224"/>
      <c r="B56" s="258"/>
      <c r="C56" s="197" t="s">
        <v>1168</v>
      </c>
      <c r="D56" s="258"/>
      <c r="E56" s="270" t="s">
        <v>2792</v>
      </c>
      <c r="F56" s="271"/>
      <c r="G56" s="271"/>
      <c r="H56" s="270"/>
      <c r="I56" s="272"/>
      <c r="J56" s="272"/>
      <c r="K56" s="273"/>
      <c r="L56" s="273"/>
      <c r="M56" s="272"/>
      <c r="N56" s="272"/>
      <c r="O56" s="273" t="s">
        <v>1625</v>
      </c>
      <c r="P56" s="245" t="s">
        <v>548</v>
      </c>
      <c r="Q56" s="120"/>
      <c r="R56" s="120"/>
      <c r="S56" s="228"/>
      <c r="T56" s="278"/>
      <c r="U56" s="227"/>
      <c r="V56" s="227"/>
      <c r="W56" s="227"/>
    </row>
    <row r="57" spans="1:23" s="4" customFormat="1" ht="12" customHeight="1" x14ac:dyDescent="0.2">
      <c r="A57" s="224"/>
      <c r="B57" s="258"/>
      <c r="C57" s="197" t="s">
        <v>1169</v>
      </c>
      <c r="D57" s="258"/>
      <c r="E57" s="270" t="s">
        <v>56</v>
      </c>
      <c r="F57" s="271"/>
      <c r="G57" s="271"/>
      <c r="H57" s="270"/>
      <c r="I57" s="272"/>
      <c r="J57" s="272"/>
      <c r="K57" s="273"/>
      <c r="L57" s="273"/>
      <c r="M57" s="272"/>
      <c r="N57" s="272"/>
      <c r="O57" s="273" t="s">
        <v>1625</v>
      </c>
      <c r="P57" s="245" t="s">
        <v>548</v>
      </c>
      <c r="Q57" s="120"/>
      <c r="R57" s="120"/>
      <c r="S57" s="228"/>
      <c r="T57" s="278"/>
      <c r="U57" s="227"/>
      <c r="V57" s="227"/>
      <c r="W57" s="227"/>
    </row>
    <row r="58" spans="1:23" s="4" customFormat="1" ht="12" customHeight="1" x14ac:dyDescent="0.2">
      <c r="A58" s="224"/>
      <c r="B58" s="258"/>
      <c r="C58" s="197" t="s">
        <v>825</v>
      </c>
      <c r="D58" s="258"/>
      <c r="E58" s="270" t="s">
        <v>303</v>
      </c>
      <c r="F58" s="271"/>
      <c r="G58" s="271"/>
      <c r="H58" s="270"/>
      <c r="I58" s="272"/>
      <c r="J58" s="272"/>
      <c r="K58" s="273"/>
      <c r="L58" s="273"/>
      <c r="M58" s="272"/>
      <c r="N58" s="272"/>
      <c r="O58" s="273" t="s">
        <v>1625</v>
      </c>
      <c r="P58" s="245" t="s">
        <v>548</v>
      </c>
      <c r="Q58" s="120"/>
      <c r="R58" s="120"/>
      <c r="S58" s="228"/>
      <c r="T58" s="278"/>
      <c r="U58" s="227"/>
      <c r="V58" s="227"/>
      <c r="W58" s="227"/>
    </row>
    <row r="59" spans="1:23" s="4" customFormat="1" ht="12" customHeight="1" x14ac:dyDescent="0.2">
      <c r="A59" s="224"/>
      <c r="B59" s="258"/>
      <c r="C59" s="197" t="s">
        <v>1961</v>
      </c>
      <c r="D59" s="258"/>
      <c r="E59" s="270" t="s">
        <v>254</v>
      </c>
      <c r="F59" s="271"/>
      <c r="G59" s="271"/>
      <c r="H59" s="270"/>
      <c r="I59" s="272"/>
      <c r="J59" s="272"/>
      <c r="K59" s="273"/>
      <c r="L59" s="273"/>
      <c r="M59" s="272"/>
      <c r="N59" s="272"/>
      <c r="O59" s="273" t="s">
        <v>1625</v>
      </c>
      <c r="P59" s="245" t="s">
        <v>548</v>
      </c>
      <c r="Q59" s="120"/>
      <c r="R59" s="120"/>
      <c r="S59" s="228"/>
      <c r="T59" s="278"/>
      <c r="U59" s="227"/>
      <c r="V59" s="227"/>
      <c r="W59" s="227"/>
    </row>
    <row r="60" spans="1:23" s="4" customFormat="1" ht="8.1" customHeight="1" x14ac:dyDescent="0.2">
      <c r="A60" s="224"/>
      <c r="B60" s="258"/>
      <c r="C60" s="197"/>
      <c r="D60" s="258"/>
      <c r="E60" s="271"/>
      <c r="F60" s="271"/>
      <c r="G60" s="272"/>
      <c r="H60" s="271"/>
      <c r="I60" s="272"/>
      <c r="J60" s="272"/>
      <c r="K60" s="273"/>
      <c r="L60" s="273"/>
      <c r="M60" s="272"/>
      <c r="N60" s="272"/>
      <c r="O60" s="273"/>
      <c r="P60" s="278"/>
      <c r="Q60" s="266"/>
      <c r="R60" s="228"/>
      <c r="S60" s="228"/>
      <c r="T60" s="278"/>
      <c r="U60" s="227"/>
      <c r="V60" s="227"/>
      <c r="W60" s="227"/>
    </row>
    <row r="61" spans="1:23" s="4" customFormat="1" x14ac:dyDescent="0.2">
      <c r="A61" s="224"/>
      <c r="B61" s="258"/>
      <c r="C61" s="197"/>
      <c r="D61" s="258"/>
      <c r="E61" s="262" t="s">
        <v>1342</v>
      </c>
      <c r="F61" s="271"/>
      <c r="G61" s="272"/>
      <c r="H61" s="262"/>
      <c r="I61" s="272"/>
      <c r="J61" s="272"/>
      <c r="K61" s="273"/>
      <c r="L61" s="273"/>
      <c r="M61" s="272"/>
      <c r="N61" s="272"/>
      <c r="O61" s="273"/>
      <c r="P61" s="52">
        <v>2</v>
      </c>
      <c r="Q61" s="266"/>
      <c r="R61" s="228"/>
      <c r="S61" s="228"/>
      <c r="T61" s="278"/>
      <c r="U61" s="227"/>
      <c r="V61" s="227"/>
      <c r="W61" s="227"/>
    </row>
    <row r="62" spans="1:23" s="4" customFormat="1" x14ac:dyDescent="0.2">
      <c r="A62" s="224"/>
      <c r="B62" s="258"/>
      <c r="C62" s="197"/>
      <c r="D62" s="258"/>
      <c r="E62" s="262"/>
      <c r="F62" s="271"/>
      <c r="G62" s="272"/>
      <c r="H62" s="262"/>
      <c r="I62" s="272"/>
      <c r="J62" s="272"/>
      <c r="K62" s="273"/>
      <c r="L62" s="273"/>
      <c r="M62" s="272"/>
      <c r="N62" s="272"/>
      <c r="O62" s="273"/>
      <c r="P62" s="13" t="s">
        <v>149</v>
      </c>
      <c r="Q62" s="266"/>
      <c r="R62" s="228"/>
      <c r="S62" s="228"/>
      <c r="T62" s="278"/>
      <c r="U62" s="227"/>
      <c r="V62" s="227"/>
      <c r="W62" s="227"/>
    </row>
    <row r="63" spans="1:23" s="4" customFormat="1" x14ac:dyDescent="0.2">
      <c r="A63" s="224"/>
      <c r="B63" s="258"/>
      <c r="C63" s="197" t="s">
        <v>1430</v>
      </c>
      <c r="D63" s="258"/>
      <c r="E63" s="270" t="s">
        <v>2311</v>
      </c>
      <c r="F63" s="271"/>
      <c r="G63" s="272"/>
      <c r="H63" s="270"/>
      <c r="I63" s="272"/>
      <c r="J63" s="272"/>
      <c r="K63" s="273"/>
      <c r="L63" s="273"/>
      <c r="M63" s="272"/>
      <c r="N63" s="272"/>
      <c r="O63" s="273" t="s">
        <v>1625</v>
      </c>
      <c r="P63" s="119"/>
      <c r="Q63" s="266"/>
      <c r="R63" s="228"/>
      <c r="S63" s="228"/>
      <c r="T63" s="278"/>
      <c r="U63" s="227"/>
      <c r="V63" s="227"/>
      <c r="W63" s="227"/>
    </row>
    <row r="64" spans="1:23" s="4" customFormat="1" ht="5.0999999999999996" customHeight="1" x14ac:dyDescent="0.2">
      <c r="A64" s="224"/>
      <c r="B64" s="285"/>
      <c r="C64" s="286"/>
      <c r="D64" s="285"/>
      <c r="E64" s="287"/>
      <c r="F64" s="287"/>
      <c r="G64" s="288"/>
      <c r="H64" s="287"/>
      <c r="I64" s="288"/>
      <c r="J64" s="288"/>
      <c r="K64" s="289"/>
      <c r="L64" s="289"/>
      <c r="M64" s="288"/>
      <c r="N64" s="288"/>
      <c r="O64" s="289"/>
      <c r="P64" s="290"/>
      <c r="Q64" s="291"/>
      <c r="R64" s="292"/>
      <c r="S64" s="292"/>
      <c r="T64" s="290"/>
      <c r="U64" s="293"/>
      <c r="V64" s="293"/>
      <c r="W64" s="293"/>
    </row>
    <row r="65" spans="1:23" s="4" customFormat="1" ht="5.0999999999999996" customHeight="1" x14ac:dyDescent="0.2">
      <c r="A65" s="224"/>
      <c r="B65" s="294"/>
      <c r="C65" s="295"/>
      <c r="D65" s="294"/>
      <c r="E65" s="296"/>
      <c r="F65" s="296"/>
      <c r="G65" s="297"/>
      <c r="H65" s="296"/>
      <c r="I65" s="297"/>
      <c r="J65" s="297"/>
      <c r="K65" s="298"/>
      <c r="L65" s="298"/>
      <c r="M65" s="297"/>
      <c r="N65" s="297"/>
      <c r="O65" s="298"/>
      <c r="P65" s="299"/>
      <c r="Q65" s="300"/>
      <c r="R65" s="301"/>
      <c r="S65" s="301"/>
      <c r="T65" s="299"/>
      <c r="U65" s="302"/>
      <c r="V65" s="302"/>
      <c r="W65" s="302"/>
    </row>
    <row r="66" spans="1:23" s="4" customFormat="1" x14ac:dyDescent="0.2">
      <c r="A66" s="224"/>
      <c r="B66" s="258"/>
      <c r="C66" s="197"/>
      <c r="D66" s="258"/>
      <c r="E66" s="262"/>
      <c r="F66" s="271"/>
      <c r="G66" s="272"/>
      <c r="H66" s="262"/>
      <c r="I66" s="272"/>
      <c r="J66" s="272"/>
      <c r="K66" s="273"/>
      <c r="L66" s="273"/>
      <c r="M66" s="272"/>
      <c r="N66" s="272"/>
      <c r="O66" s="273"/>
      <c r="P66" s="278"/>
      <c r="Q66" s="266"/>
      <c r="R66" s="228"/>
      <c r="S66" s="228"/>
      <c r="T66" s="278"/>
      <c r="U66" s="227"/>
      <c r="V66" s="227"/>
      <c r="W66" s="227"/>
    </row>
    <row r="67" spans="1:23" s="4" customFormat="1" ht="5.0999999999999996" customHeight="1" x14ac:dyDescent="0.2">
      <c r="A67" s="224"/>
      <c r="B67" s="258"/>
      <c r="C67" s="197"/>
      <c r="D67" s="258"/>
      <c r="E67" s="271"/>
      <c r="F67" s="271"/>
      <c r="G67" s="272"/>
      <c r="H67" s="271"/>
      <c r="I67" s="272"/>
      <c r="J67" s="272"/>
      <c r="K67" s="273"/>
      <c r="L67" s="273"/>
      <c r="M67" s="272"/>
      <c r="N67" s="272"/>
      <c r="O67" s="273"/>
      <c r="P67" s="278"/>
      <c r="Q67" s="266"/>
      <c r="R67" s="228"/>
      <c r="S67" s="228"/>
      <c r="T67" s="278"/>
      <c r="U67" s="227"/>
      <c r="V67" s="227"/>
      <c r="W67" s="227"/>
    </row>
    <row r="68" spans="1:23" s="4" customFormat="1" x14ac:dyDescent="0.2">
      <c r="A68" s="224"/>
      <c r="B68" s="258"/>
      <c r="C68" s="197"/>
      <c r="D68" s="234"/>
      <c r="E68" s="194"/>
      <c r="F68" s="193"/>
      <c r="G68" s="193"/>
      <c r="H68" s="194"/>
      <c r="I68" s="193"/>
      <c r="J68" s="193"/>
      <c r="K68" s="227"/>
      <c r="L68" s="227"/>
      <c r="M68" s="193"/>
      <c r="N68" s="193"/>
      <c r="O68" s="227"/>
      <c r="P68" s="306" t="s">
        <v>1549</v>
      </c>
      <c r="Q68" s="307"/>
      <c r="R68" s="308"/>
      <c r="S68" s="306" t="s">
        <v>1550</v>
      </c>
      <c r="T68" s="307"/>
      <c r="U68" s="308"/>
      <c r="V68" s="227"/>
      <c r="W68" s="227"/>
    </row>
    <row r="69" spans="1:23" s="4" customFormat="1" ht="18" x14ac:dyDescent="0.2">
      <c r="A69" s="224"/>
      <c r="B69" s="258"/>
      <c r="C69" s="197"/>
      <c r="D69" s="234"/>
      <c r="E69" s="194" t="s">
        <v>2171</v>
      </c>
      <c r="F69" s="193"/>
      <c r="G69" s="193"/>
      <c r="H69" s="194"/>
      <c r="I69" s="193"/>
      <c r="J69" s="193"/>
      <c r="K69" s="227"/>
      <c r="L69" s="227"/>
      <c r="M69" s="193"/>
      <c r="N69" s="193"/>
      <c r="O69" s="227"/>
      <c r="P69" s="309" t="s">
        <v>2170</v>
      </c>
      <c r="Q69" s="309" t="s">
        <v>2041</v>
      </c>
      <c r="R69" s="309" t="s">
        <v>2042</v>
      </c>
      <c r="S69" s="309" t="s">
        <v>2170</v>
      </c>
      <c r="T69" s="309" t="s">
        <v>2041</v>
      </c>
      <c r="U69" s="309" t="s">
        <v>2042</v>
      </c>
      <c r="V69" s="227"/>
      <c r="W69" s="227"/>
    </row>
    <row r="70" spans="1:23" s="4" customFormat="1" hidden="1" x14ac:dyDescent="0.2">
      <c r="A70" s="224" t="s">
        <v>1188</v>
      </c>
      <c r="B70" s="258"/>
      <c r="C70" s="197"/>
      <c r="D70" s="234"/>
      <c r="E70" s="193"/>
      <c r="F70" s="193"/>
      <c r="G70" s="193"/>
      <c r="H70" s="193"/>
      <c r="I70" s="193"/>
      <c r="J70" s="193"/>
      <c r="K70" s="227"/>
      <c r="L70" s="227"/>
      <c r="M70" s="193"/>
      <c r="N70" s="193"/>
      <c r="O70" s="227"/>
      <c r="P70" s="309"/>
      <c r="Q70" s="309"/>
      <c r="R70" s="309"/>
      <c r="S70" s="309"/>
      <c r="T70" s="309"/>
      <c r="U70" s="309"/>
      <c r="V70" s="227"/>
      <c r="W70" s="227"/>
    </row>
    <row r="71" spans="1:23" s="4" customFormat="1" hidden="1" x14ac:dyDescent="0.2">
      <c r="A71" s="224" t="s">
        <v>1188</v>
      </c>
      <c r="B71" s="258"/>
      <c r="C71" s="197"/>
      <c r="D71" s="234"/>
      <c r="E71" s="193"/>
      <c r="F71" s="193"/>
      <c r="G71" s="193"/>
      <c r="H71" s="193"/>
      <c r="I71" s="193"/>
      <c r="J71" s="193"/>
      <c r="K71" s="227"/>
      <c r="L71" s="227"/>
      <c r="M71" s="193"/>
      <c r="N71" s="193"/>
      <c r="O71" s="227"/>
      <c r="P71" s="309"/>
      <c r="Q71" s="309"/>
      <c r="R71" s="309"/>
      <c r="S71" s="309"/>
      <c r="T71" s="309"/>
      <c r="U71" s="309"/>
      <c r="V71" s="227"/>
      <c r="W71" s="227"/>
    </row>
    <row r="72" spans="1:23" s="4" customFormat="1" x14ac:dyDescent="0.2">
      <c r="A72" s="224"/>
      <c r="B72" s="258"/>
      <c r="C72" s="197"/>
      <c r="D72" s="234"/>
      <c r="E72" s="315" t="s">
        <v>1190</v>
      </c>
      <c r="F72" s="193"/>
      <c r="G72" s="193"/>
      <c r="H72" s="194"/>
      <c r="I72" s="193"/>
      <c r="J72" s="193"/>
      <c r="K72" s="227"/>
      <c r="L72" s="227"/>
      <c r="M72" s="193"/>
      <c r="N72" s="193"/>
      <c r="O72" s="227"/>
      <c r="P72" s="310">
        <v>2</v>
      </c>
      <c r="Q72" s="310">
        <v>3</v>
      </c>
      <c r="R72" s="310">
        <v>4</v>
      </c>
      <c r="S72" s="310">
        <v>5</v>
      </c>
      <c r="T72" s="310">
        <v>6</v>
      </c>
      <c r="U72" s="310">
        <v>7</v>
      </c>
      <c r="V72" s="227"/>
      <c r="W72" s="227">
        <v>9</v>
      </c>
    </row>
    <row r="73" spans="1:23" s="4" customFormat="1" x14ac:dyDescent="0.2">
      <c r="A73" s="224"/>
      <c r="B73" s="258"/>
      <c r="C73" s="197"/>
      <c r="D73" s="234"/>
      <c r="E73" s="194"/>
      <c r="F73" s="193"/>
      <c r="G73" s="193"/>
      <c r="H73" s="194"/>
      <c r="I73" s="193"/>
      <c r="J73" s="193"/>
      <c r="K73" s="227"/>
      <c r="L73" s="227"/>
      <c r="M73" s="193"/>
      <c r="N73" s="193"/>
      <c r="O73" s="227"/>
      <c r="P73" s="310" t="s">
        <v>1477</v>
      </c>
      <c r="Q73" s="310" t="s">
        <v>2002</v>
      </c>
      <c r="R73" s="310" t="s">
        <v>2002</v>
      </c>
      <c r="S73" s="310" t="s">
        <v>1477</v>
      </c>
      <c r="T73" s="310" t="s">
        <v>2002</v>
      </c>
      <c r="U73" s="310" t="s">
        <v>2002</v>
      </c>
      <c r="V73" s="227"/>
      <c r="W73" s="227"/>
    </row>
    <row r="74" spans="1:23" s="4" customFormat="1" hidden="1" x14ac:dyDescent="0.2">
      <c r="A74" s="224" t="s">
        <v>1188</v>
      </c>
      <c r="B74" s="258"/>
      <c r="C74" s="197"/>
      <c r="D74" s="227"/>
      <c r="E74" s="193"/>
      <c r="F74" s="193"/>
      <c r="G74" s="193"/>
      <c r="H74" s="193"/>
      <c r="I74" s="193"/>
      <c r="J74" s="193"/>
      <c r="K74" s="227"/>
      <c r="L74" s="227"/>
      <c r="M74" s="193"/>
      <c r="N74" s="193"/>
      <c r="O74" s="227"/>
      <c r="P74" s="311"/>
      <c r="Q74" s="311"/>
      <c r="R74" s="311"/>
      <c r="S74" s="311"/>
      <c r="T74" s="311"/>
      <c r="U74" s="311"/>
      <c r="V74" s="227"/>
      <c r="W74" s="227"/>
    </row>
    <row r="75" spans="1:23" s="4" customFormat="1" x14ac:dyDescent="0.2">
      <c r="A75" s="224"/>
      <c r="B75" s="258"/>
      <c r="C75" s="197" t="s">
        <v>1969</v>
      </c>
      <c r="D75" s="227"/>
      <c r="E75" s="236" t="s">
        <v>255</v>
      </c>
      <c r="F75" s="193"/>
      <c r="G75" s="193"/>
      <c r="H75" s="236"/>
      <c r="I75" s="193"/>
      <c r="J75" s="193"/>
      <c r="K75" s="227"/>
      <c r="L75" s="227"/>
      <c r="M75" s="193"/>
      <c r="N75" s="193"/>
      <c r="O75" s="227" t="s">
        <v>1625</v>
      </c>
      <c r="P75" s="120">
        <v>2</v>
      </c>
      <c r="Q75" s="120">
        <v>20070330</v>
      </c>
      <c r="R75" s="120">
        <v>20070531</v>
      </c>
      <c r="S75" s="120">
        <v>2</v>
      </c>
      <c r="T75" s="120">
        <v>20070831</v>
      </c>
      <c r="U75" s="120">
        <v>20071031</v>
      </c>
      <c r="V75" s="227"/>
      <c r="W75" s="227"/>
    </row>
    <row r="76" spans="1:23" s="4" customFormat="1" x14ac:dyDescent="0.2">
      <c r="A76" s="224"/>
      <c r="B76" s="258"/>
      <c r="C76" s="197" t="s">
        <v>1970</v>
      </c>
      <c r="D76" s="227"/>
      <c r="E76" s="236" t="s">
        <v>91</v>
      </c>
      <c r="F76" s="193"/>
      <c r="G76" s="193"/>
      <c r="H76" s="236"/>
      <c r="I76" s="193"/>
      <c r="J76" s="193"/>
      <c r="K76" s="227"/>
      <c r="L76" s="227"/>
      <c r="M76" s="193"/>
      <c r="N76" s="193"/>
      <c r="O76" s="227" t="s">
        <v>1625</v>
      </c>
      <c r="P76" s="120">
        <v>2</v>
      </c>
      <c r="Q76" s="120">
        <v>20070330</v>
      </c>
      <c r="R76" s="120">
        <v>20070531</v>
      </c>
      <c r="S76" s="120">
        <v>2</v>
      </c>
      <c r="T76" s="120">
        <v>20070831</v>
      </c>
      <c r="U76" s="120">
        <v>20071031</v>
      </c>
      <c r="V76" s="227"/>
      <c r="W76" s="227"/>
    </row>
    <row r="77" spans="1:23" s="4" customFormat="1" x14ac:dyDescent="0.2">
      <c r="A77" s="224"/>
      <c r="B77" s="258"/>
      <c r="C77" s="197" t="s">
        <v>1156</v>
      </c>
      <c r="D77" s="227"/>
      <c r="E77" s="236" t="s">
        <v>2159</v>
      </c>
      <c r="F77" s="193"/>
      <c r="G77" s="193"/>
      <c r="H77" s="236"/>
      <c r="I77" s="193"/>
      <c r="J77" s="193"/>
      <c r="K77" s="227"/>
      <c r="L77" s="227"/>
      <c r="M77" s="193"/>
      <c r="N77" s="193"/>
      <c r="O77" s="227" t="s">
        <v>1625</v>
      </c>
      <c r="P77" s="120">
        <v>2</v>
      </c>
      <c r="Q77" s="120">
        <v>20070330</v>
      </c>
      <c r="R77" s="120">
        <v>20070531</v>
      </c>
      <c r="S77" s="120">
        <v>2</v>
      </c>
      <c r="T77" s="120">
        <v>20070831</v>
      </c>
      <c r="U77" s="120">
        <v>20071031</v>
      </c>
      <c r="V77" s="227"/>
      <c r="W77" s="227"/>
    </row>
    <row r="78" spans="1:23" s="4" customFormat="1" x14ac:dyDescent="0.2">
      <c r="A78" s="224"/>
      <c r="B78" s="258"/>
      <c r="C78" s="197" t="s">
        <v>1971</v>
      </c>
      <c r="D78" s="227"/>
      <c r="E78" s="236" t="s">
        <v>2160</v>
      </c>
      <c r="F78" s="193"/>
      <c r="G78" s="193"/>
      <c r="H78" s="236"/>
      <c r="I78" s="193"/>
      <c r="J78" s="193"/>
      <c r="K78" s="227"/>
      <c r="L78" s="227"/>
      <c r="M78" s="193"/>
      <c r="N78" s="193"/>
      <c r="O78" s="227" t="s">
        <v>1625</v>
      </c>
      <c r="P78" s="120">
        <v>2</v>
      </c>
      <c r="Q78" s="120">
        <v>20070330</v>
      </c>
      <c r="R78" s="120">
        <v>20070531</v>
      </c>
      <c r="S78" s="120">
        <v>2</v>
      </c>
      <c r="T78" s="120">
        <v>20070831</v>
      </c>
      <c r="U78" s="120">
        <v>20071031</v>
      </c>
      <c r="V78" s="227"/>
      <c r="W78" s="227"/>
    </row>
    <row r="79" spans="1:23" s="4" customFormat="1" x14ac:dyDescent="0.2">
      <c r="A79" s="224"/>
      <c r="B79" s="258"/>
      <c r="C79" s="197" t="s">
        <v>2547</v>
      </c>
      <c r="D79" s="227"/>
      <c r="E79" s="236" t="s">
        <v>2156</v>
      </c>
      <c r="F79" s="193"/>
      <c r="G79" s="193"/>
      <c r="H79" s="236"/>
      <c r="I79" s="193"/>
      <c r="J79" s="193"/>
      <c r="K79" s="227"/>
      <c r="L79" s="227"/>
      <c r="M79" s="193"/>
      <c r="N79" s="193"/>
      <c r="O79" s="227" t="s">
        <v>1625</v>
      </c>
      <c r="P79" s="120">
        <v>2</v>
      </c>
      <c r="Q79" s="120">
        <v>20070330</v>
      </c>
      <c r="R79" s="120">
        <v>20070531</v>
      </c>
      <c r="S79" s="120">
        <v>2</v>
      </c>
      <c r="T79" s="120">
        <v>20070831</v>
      </c>
      <c r="U79" s="120">
        <v>20071031</v>
      </c>
      <c r="V79" s="227"/>
      <c r="W79" s="227"/>
    </row>
    <row r="80" spans="1:23" s="4" customFormat="1" x14ac:dyDescent="0.2">
      <c r="A80" s="224"/>
      <c r="B80" s="258"/>
      <c r="C80" s="197" t="s">
        <v>2548</v>
      </c>
      <c r="D80" s="227"/>
      <c r="E80" s="236" t="s">
        <v>898</v>
      </c>
      <c r="F80" s="193"/>
      <c r="G80" s="193"/>
      <c r="H80" s="236"/>
      <c r="I80" s="193"/>
      <c r="J80" s="193"/>
      <c r="K80" s="227"/>
      <c r="L80" s="227"/>
      <c r="M80" s="193"/>
      <c r="N80" s="193"/>
      <c r="O80" s="227" t="s">
        <v>1625</v>
      </c>
      <c r="P80" s="120">
        <v>2</v>
      </c>
      <c r="Q80" s="120">
        <v>20070330</v>
      </c>
      <c r="R80" s="120">
        <v>20070531</v>
      </c>
      <c r="S80" s="120">
        <v>2</v>
      </c>
      <c r="T80" s="120">
        <v>20070831</v>
      </c>
      <c r="U80" s="120">
        <v>20071031</v>
      </c>
      <c r="V80" s="227"/>
      <c r="W80" s="227"/>
    </row>
    <row r="81" spans="1:23" s="4" customFormat="1" x14ac:dyDescent="0.2">
      <c r="A81" s="224"/>
      <c r="B81" s="258"/>
      <c r="C81" s="197" t="s">
        <v>1356</v>
      </c>
      <c r="D81" s="227"/>
      <c r="E81" s="236" t="s">
        <v>2706</v>
      </c>
      <c r="F81" s="193"/>
      <c r="G81" s="193"/>
      <c r="H81" s="236"/>
      <c r="I81" s="193"/>
      <c r="J81" s="193"/>
      <c r="K81" s="227"/>
      <c r="L81" s="227"/>
      <c r="M81" s="193"/>
      <c r="N81" s="193"/>
      <c r="O81" s="227" t="s">
        <v>1625</v>
      </c>
      <c r="P81" s="120"/>
      <c r="Q81" s="120"/>
      <c r="R81" s="120"/>
      <c r="S81" s="120"/>
      <c r="T81" s="120"/>
      <c r="U81" s="120"/>
      <c r="V81" s="227"/>
      <c r="W81" s="227"/>
    </row>
    <row r="82" spans="1:23" s="4" customFormat="1" x14ac:dyDescent="0.2">
      <c r="A82" s="224"/>
      <c r="B82" s="258"/>
      <c r="C82" s="197" t="s">
        <v>1966</v>
      </c>
      <c r="D82" s="258"/>
      <c r="E82" s="236" t="s">
        <v>1369</v>
      </c>
      <c r="F82" s="193"/>
      <c r="G82" s="272"/>
      <c r="H82" s="236"/>
      <c r="I82" s="193"/>
      <c r="J82" s="193"/>
      <c r="K82" s="110"/>
      <c r="L82" s="227" t="s">
        <v>2074</v>
      </c>
      <c r="M82" s="193"/>
      <c r="N82" s="193"/>
      <c r="O82" s="227" t="s">
        <v>1625</v>
      </c>
      <c r="P82" s="120"/>
      <c r="Q82" s="120"/>
      <c r="R82" s="120"/>
      <c r="S82" s="120"/>
      <c r="T82" s="120"/>
      <c r="U82" s="120"/>
      <c r="V82" s="227"/>
      <c r="W82" s="227"/>
    </row>
    <row r="83" spans="1:23" s="4" customFormat="1" ht="5.25" customHeight="1" x14ac:dyDescent="0.2">
      <c r="A83" s="224"/>
      <c r="B83" s="258"/>
      <c r="C83" s="262"/>
      <c r="D83" s="271"/>
      <c r="E83" s="272"/>
      <c r="F83" s="262"/>
      <c r="G83" s="272"/>
      <c r="H83" s="272"/>
      <c r="I83" s="273"/>
      <c r="J83" s="273"/>
      <c r="K83" s="272"/>
      <c r="L83" s="272"/>
      <c r="M83" s="273"/>
      <c r="N83" s="278"/>
      <c r="O83" s="266"/>
      <c r="P83" s="228"/>
      <c r="Q83" s="228"/>
      <c r="R83" s="278"/>
      <c r="S83" s="278"/>
      <c r="T83" s="278"/>
      <c r="U83" s="278"/>
      <c r="V83" s="227"/>
      <c r="W83" s="227"/>
    </row>
    <row r="84" spans="1:23" s="4" customFormat="1" ht="5.0999999999999996" customHeight="1" x14ac:dyDescent="0.2">
      <c r="A84" s="224"/>
      <c r="B84" s="258"/>
      <c r="C84" s="197"/>
      <c r="D84" s="258"/>
      <c r="E84" s="266"/>
      <c r="F84" s="266"/>
      <c r="G84" s="228"/>
      <c r="H84" s="266"/>
      <c r="I84" s="228"/>
      <c r="J84" s="228"/>
      <c r="K84" s="228"/>
      <c r="L84" s="228"/>
      <c r="M84" s="228"/>
      <c r="N84" s="228"/>
      <c r="O84" s="278"/>
      <c r="P84" s="259"/>
      <c r="Q84" s="228"/>
      <c r="R84" s="228"/>
      <c r="S84" s="228"/>
      <c r="T84" s="260"/>
      <c r="U84" s="260"/>
      <c r="V84" s="260"/>
      <c r="W84" s="227"/>
    </row>
    <row r="85" spans="1:23" x14ac:dyDescent="0.2"/>
  </sheetData>
  <phoneticPr fontId="9" type="noConversion"/>
  <conditionalFormatting sqref="Q52:R59">
    <cfRule type="expression" dxfId="56" priority="1" stopIfTrue="1">
      <formula>$P52="N"</formula>
    </cfRule>
  </conditionalFormatting>
  <conditionalFormatting sqref="P29:V31">
    <cfRule type="expression" dxfId="55" priority="2" stopIfTrue="1">
      <formula>$P29="NA"</formula>
    </cfRule>
  </conditionalFormatting>
  <conditionalFormatting sqref="Q81 T81:T82">
    <cfRule type="expression" dxfId="54" priority="3" stopIfTrue="1">
      <formula>P81=0</formula>
    </cfRule>
  </conditionalFormatting>
  <conditionalFormatting sqref="R81:R82 U81:U82">
    <cfRule type="expression" dxfId="53" priority="4" stopIfTrue="1">
      <formula>OR(P81=0,P81=1)</formula>
    </cfRule>
  </conditionalFormatting>
  <conditionalFormatting sqref="Q40:U40">
    <cfRule type="expression" dxfId="52" priority="5" stopIfTrue="1">
      <formula>$P$40="N"</formula>
    </cfRule>
  </conditionalFormatting>
  <conditionalFormatting sqref="Q41:U41">
    <cfRule type="expression" dxfId="51" priority="6" stopIfTrue="1">
      <formula>$P$41="N"</formula>
    </cfRule>
  </conditionalFormatting>
  <conditionalFormatting sqref="Q42:U42">
    <cfRule type="expression" dxfId="50" priority="7" stopIfTrue="1">
      <formula>$P$42="N"</formula>
    </cfRule>
  </conditionalFormatting>
  <conditionalFormatting sqref="Q43:U43">
    <cfRule type="expression" dxfId="49" priority="8" stopIfTrue="1">
      <formula>$P$43="N"</formula>
    </cfRule>
  </conditionalFormatting>
  <conditionalFormatting sqref="Q44:U44">
    <cfRule type="expression" dxfId="48" priority="9" stopIfTrue="1">
      <formula>$P$44="N"</formula>
    </cfRule>
  </conditionalFormatting>
  <conditionalFormatting sqref="Q45:U45">
    <cfRule type="expression" dxfId="47" priority="10" stopIfTrue="1">
      <formula>$P$45="N"</formula>
    </cfRule>
  </conditionalFormatting>
  <conditionalFormatting sqref="Q82 Q75:Q80 T75:T80">
    <cfRule type="expression" dxfId="46" priority="11" stopIfTrue="1">
      <formula>P75=0</formula>
    </cfRule>
  </conditionalFormatting>
  <conditionalFormatting sqref="R75:R80 U75:U80">
    <cfRule type="expression" dxfId="45" priority="12" stopIfTrue="1">
      <formula>OR(P75=0,P75=1)</formula>
    </cfRule>
  </conditionalFormatting>
  <dataValidations count="1">
    <dataValidation allowBlank="1" showInputMessage="1" showErrorMessage="1" sqref="A1:XFD1048576"/>
  </dataValidations>
  <printOptions horizontalCentered="1"/>
  <pageMargins left="0.51181102362204722" right="0" top="0.19685039370078741" bottom="0" header="0.19685039370078741" footer="0"/>
  <pageSetup scale="92"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CA238"/>
  <sheetViews>
    <sheetView showGridLines="0" zoomScaleNormal="100" workbookViewId="0">
      <pane ySplit="24" topLeftCell="A25" activePane="bottomLeft" state="frozen"/>
      <selection activeCell="A32" sqref="A32"/>
      <selection pane="bottomLeft"/>
    </sheetView>
  </sheetViews>
  <sheetFormatPr defaultColWidth="0" defaultRowHeight="12.75" zeroHeight="1" x14ac:dyDescent="0.2"/>
  <cols>
    <col min="1" max="1" width="1.7109375" style="216" customWidth="1"/>
    <col min="2" max="2" width="0.85546875" style="81" customWidth="1"/>
    <col min="3" max="3" width="4.28515625" style="82" customWidth="1"/>
    <col min="4" max="4" width="0.85546875" style="81" customWidth="1"/>
    <col min="5" max="5" width="3.7109375" style="153" customWidth="1"/>
    <col min="6" max="6" width="3.85546875" style="1" customWidth="1"/>
    <col min="7" max="7" width="11.28515625" style="1" customWidth="1"/>
    <col min="8" max="8" width="16.28515625" style="1" customWidth="1"/>
    <col min="9" max="9" width="6.5703125" style="1" customWidth="1"/>
    <col min="10" max="10" width="5.5703125" style="154" customWidth="1"/>
    <col min="11" max="11" width="10.7109375" style="1" customWidth="1"/>
    <col min="12" max="14" width="8" style="1" customWidth="1"/>
    <col min="15" max="15" width="8.28515625" style="1" customWidth="1"/>
    <col min="16" max="16" width="0.85546875" style="1" customWidth="1"/>
    <col min="17" max="19" width="9.7109375" style="1" customWidth="1"/>
    <col min="20" max="20" width="0.85546875" style="1" customWidth="1"/>
    <col min="21" max="21" width="9.7109375" style="1" customWidth="1"/>
    <col min="22" max="22" width="0.85546875" style="1" customWidth="1"/>
    <col min="23" max="23" width="1.7109375" style="4" customWidth="1"/>
    <col min="24" max="24" width="5.7109375" style="4" customWidth="1"/>
    <col min="25" max="25" width="5.7109375" style="92" customWidth="1"/>
    <col min="26" max="26" width="12.7109375" style="4" customWidth="1"/>
    <col min="27" max="29" width="4.7109375" style="4" hidden="1" customWidth="1"/>
    <col min="30" max="30" width="0.85546875" style="4" customWidth="1"/>
    <col min="31" max="31" width="7" style="4" bestFit="1" customWidth="1"/>
    <col min="32" max="32" width="0.85546875" style="4" customWidth="1"/>
    <col min="33" max="50" width="3.28515625" style="4" customWidth="1"/>
    <col min="51" max="51" width="1.7109375" style="4" customWidth="1"/>
    <col min="52" max="52" width="2.7109375" style="4" hidden="1" customWidth="1"/>
    <col min="53" max="53" width="7.7109375" style="4" hidden="1" customWidth="1"/>
    <col min="54" max="54" width="4.7109375" style="4" hidden="1" customWidth="1"/>
    <col min="55" max="55" width="7.7109375" style="4" hidden="1" customWidth="1"/>
    <col min="56" max="56" width="4.7109375" style="4" hidden="1" customWidth="1"/>
    <col min="57" max="57" width="8.7109375" style="4" hidden="1" customWidth="1"/>
    <col min="58" max="59" width="7.7109375" style="4" hidden="1" customWidth="1"/>
    <col min="60" max="60" width="7.85546875" style="4" hidden="1" customWidth="1"/>
    <col min="61" max="64" width="8.7109375" style="4" hidden="1" customWidth="1"/>
    <col min="65" max="66" width="4.7109375" style="4" hidden="1" customWidth="1"/>
    <col min="67" max="68" width="8.7109375" style="4" hidden="1" customWidth="1"/>
    <col min="69" max="69" width="0" style="4" hidden="1" customWidth="1"/>
    <col min="70" max="70" width="9.42578125" style="4" hidden="1" customWidth="1"/>
    <col min="71" max="71" width="12.140625" style="4" hidden="1" customWidth="1"/>
    <col min="72" max="72" width="13.85546875" style="4" hidden="1" customWidth="1"/>
    <col min="73" max="73" width="7.5703125" style="4" hidden="1" customWidth="1"/>
    <col min="74" max="74" width="15" style="4" hidden="1" customWidth="1"/>
    <col min="75" max="75" width="12.28515625" style="4" hidden="1" customWidth="1"/>
    <col min="76" max="76" width="23.7109375" style="4" hidden="1" customWidth="1"/>
    <col min="77" max="77" width="20.140625" style="4" hidden="1" customWidth="1"/>
    <col min="78" max="78" width="13.28515625" style="4" hidden="1" customWidth="1"/>
    <col min="79" max="79" width="2.7109375" style="4" customWidth="1"/>
    <col min="80" max="16384" width="9.140625" style="4" hidden="1"/>
  </cols>
  <sheetData>
    <row r="1" spans="1:78" s="155" customFormat="1" ht="9.9499999999999993" customHeight="1" x14ac:dyDescent="0.2">
      <c r="A1" s="799"/>
      <c r="B1" s="198"/>
      <c r="C1" s="796" t="s">
        <v>2857</v>
      </c>
      <c r="D1" s="198"/>
      <c r="E1" s="131"/>
      <c r="F1" s="199"/>
      <c r="G1" s="199"/>
      <c r="H1" s="131"/>
      <c r="I1" s="199"/>
      <c r="J1" s="199"/>
      <c r="K1" s="199"/>
      <c r="L1" s="199"/>
      <c r="M1" s="199"/>
      <c r="N1" s="199"/>
      <c r="O1" s="199"/>
      <c r="P1" s="199"/>
      <c r="Q1" s="199"/>
      <c r="R1" s="199"/>
      <c r="S1" s="199"/>
      <c r="T1" s="199"/>
      <c r="U1" s="824">
        <v>42893.551104398146</v>
      </c>
      <c r="V1" s="199"/>
      <c r="AA1" s="155" t="s">
        <v>2419</v>
      </c>
      <c r="AB1" s="155" t="s">
        <v>2419</v>
      </c>
      <c r="AC1" s="155" t="s">
        <v>2419</v>
      </c>
      <c r="BA1" s="155" t="s">
        <v>2419</v>
      </c>
      <c r="BB1" s="155" t="s">
        <v>2419</v>
      </c>
      <c r="BC1" s="155" t="s">
        <v>2419</v>
      </c>
      <c r="BD1" s="155" t="s">
        <v>2419</v>
      </c>
      <c r="BE1" s="155" t="s">
        <v>2419</v>
      </c>
      <c r="BF1" s="155" t="s">
        <v>2419</v>
      </c>
      <c r="BG1" s="155" t="s">
        <v>2419</v>
      </c>
      <c r="BH1" s="155" t="s">
        <v>2419</v>
      </c>
      <c r="BI1" s="155" t="s">
        <v>2419</v>
      </c>
      <c r="BJ1" s="155" t="s">
        <v>2419</v>
      </c>
      <c r="BK1" s="155" t="s">
        <v>2419</v>
      </c>
      <c r="BL1" s="155" t="s">
        <v>2419</v>
      </c>
      <c r="BM1" s="155" t="s">
        <v>2419</v>
      </c>
      <c r="BN1" s="155" t="s">
        <v>2419</v>
      </c>
      <c r="BO1" s="155" t="s">
        <v>2419</v>
      </c>
      <c r="BP1" s="155" t="s">
        <v>2419</v>
      </c>
      <c r="BQ1" s="155" t="s">
        <v>2419</v>
      </c>
      <c r="BR1" s="155" t="s">
        <v>2419</v>
      </c>
      <c r="BS1" s="155" t="s">
        <v>2419</v>
      </c>
      <c r="BT1" s="155" t="s">
        <v>2419</v>
      </c>
      <c r="BU1" s="155" t="s">
        <v>2419</v>
      </c>
      <c r="BV1" s="155" t="s">
        <v>2419</v>
      </c>
      <c r="BW1" s="155" t="s">
        <v>2419</v>
      </c>
      <c r="BX1" s="155" t="s">
        <v>2419</v>
      </c>
      <c r="BY1" s="155" t="s">
        <v>2419</v>
      </c>
      <c r="BZ1" s="155" t="s">
        <v>2419</v>
      </c>
    </row>
    <row r="2" spans="1:78" s="150" customFormat="1" ht="6" customHeight="1" x14ac:dyDescent="0.2">
      <c r="A2" s="213"/>
      <c r="B2" s="1258"/>
      <c r="C2" s="1218" t="s">
        <v>2703</v>
      </c>
      <c r="D2" s="1259"/>
      <c r="E2" s="1258"/>
      <c r="F2" s="1260"/>
      <c r="G2" s="1262"/>
      <c r="H2" s="1261"/>
      <c r="I2" s="1260"/>
      <c r="J2" s="1262"/>
      <c r="K2" s="1260"/>
      <c r="L2" s="1261"/>
      <c r="M2" s="1261"/>
      <c r="N2" s="1261"/>
      <c r="O2" s="1261"/>
      <c r="P2" s="1261"/>
      <c r="Q2" s="1261"/>
      <c r="R2" s="1261"/>
      <c r="S2" s="1261"/>
      <c r="T2" s="1261"/>
      <c r="U2" s="1278"/>
      <c r="V2" s="1261"/>
      <c r="Y2" s="156"/>
      <c r="AE2" s="156"/>
      <c r="AF2" s="156"/>
      <c r="AG2" s="156"/>
      <c r="AH2" s="156"/>
      <c r="AI2" s="156"/>
      <c r="AJ2" s="156"/>
      <c r="AK2" s="156"/>
      <c r="AL2" s="156"/>
      <c r="AM2" s="156"/>
      <c r="AN2" s="156"/>
      <c r="AO2" s="156"/>
      <c r="AP2" s="156"/>
      <c r="AQ2" s="156"/>
      <c r="AR2" s="156"/>
      <c r="AS2" s="156"/>
      <c r="AT2" s="156"/>
      <c r="AU2" s="156"/>
      <c r="AV2" s="156"/>
      <c r="AW2" s="156"/>
      <c r="AX2" s="156"/>
      <c r="AY2" s="156"/>
      <c r="AZ2" s="156"/>
      <c r="BA2" s="156"/>
      <c r="BB2" s="156"/>
      <c r="BC2" s="156"/>
      <c r="BD2" s="156"/>
      <c r="BE2" s="156"/>
      <c r="BF2" s="156"/>
      <c r="BG2" s="156"/>
      <c r="BH2" s="156"/>
      <c r="BI2" s="156"/>
      <c r="BJ2" s="156"/>
      <c r="BK2" s="156"/>
      <c r="BL2" s="156"/>
      <c r="BM2" s="156"/>
      <c r="BN2" s="156"/>
      <c r="BO2" s="156"/>
      <c r="BP2" s="156"/>
      <c r="BQ2" s="156"/>
      <c r="BR2" s="156"/>
      <c r="BS2" s="156"/>
      <c r="BT2" s="156"/>
      <c r="BU2" s="156"/>
      <c r="BV2" s="156"/>
      <c r="BW2" s="156"/>
      <c r="BX2" s="156"/>
      <c r="BY2" s="156"/>
      <c r="BZ2" s="156"/>
    </row>
    <row r="3" spans="1:78" s="151" customFormat="1" ht="17.100000000000001" customHeight="1" x14ac:dyDescent="0.2">
      <c r="A3" s="209"/>
      <c r="B3" s="1264"/>
      <c r="C3" s="1220" t="s">
        <v>2860</v>
      </c>
      <c r="D3" s="1265"/>
      <c r="E3" s="1264"/>
      <c r="F3" s="1266"/>
      <c r="G3" s="1268"/>
      <c r="H3" s="1267"/>
      <c r="I3" s="1266"/>
      <c r="J3" s="1268"/>
      <c r="K3" s="1266"/>
      <c r="L3" s="1267"/>
      <c r="M3" s="1267"/>
      <c r="N3" s="1267"/>
      <c r="O3" s="1267"/>
      <c r="P3" s="1267"/>
      <c r="Q3" s="1267"/>
      <c r="R3" s="1267"/>
      <c r="S3" s="1267"/>
      <c r="T3" s="1267"/>
      <c r="U3" s="1223" t="s">
        <v>786</v>
      </c>
      <c r="V3" s="1267"/>
      <c r="Y3" s="160"/>
      <c r="AE3" s="161"/>
      <c r="AF3" s="161"/>
      <c r="AG3" s="161"/>
      <c r="AH3" s="161"/>
      <c r="AI3" s="161"/>
      <c r="AJ3" s="161"/>
      <c r="AK3" s="161"/>
      <c r="AL3" s="161"/>
      <c r="AM3" s="161"/>
      <c r="AN3" s="161"/>
      <c r="AO3" s="161"/>
      <c r="AP3" s="161"/>
      <c r="AQ3" s="161"/>
      <c r="AR3" s="161"/>
      <c r="AS3" s="161"/>
      <c r="AT3" s="161"/>
      <c r="AU3" s="161"/>
      <c r="AV3" s="161"/>
      <c r="AW3" s="161"/>
      <c r="AX3" s="161"/>
      <c r="AY3" s="161"/>
      <c r="AZ3" s="161"/>
      <c r="BA3" s="161"/>
      <c r="BB3" s="161"/>
      <c r="BC3" s="161"/>
      <c r="BD3" s="161"/>
      <c r="BE3" s="161"/>
      <c r="BF3" s="161"/>
      <c r="BG3" s="161"/>
      <c r="BH3" s="161"/>
      <c r="BI3" s="161"/>
      <c r="BJ3" s="161"/>
      <c r="BK3" s="161"/>
      <c r="BL3" s="161"/>
      <c r="BM3" s="160"/>
      <c r="BN3" s="160"/>
      <c r="BO3" s="160"/>
      <c r="BP3" s="160"/>
      <c r="BQ3" s="160"/>
      <c r="BR3" s="160"/>
      <c r="BS3" s="160"/>
      <c r="BT3" s="160"/>
      <c r="BU3" s="161"/>
      <c r="BV3" s="161"/>
      <c r="BW3" s="161"/>
      <c r="BX3" s="161"/>
      <c r="BY3" s="161"/>
      <c r="BZ3" s="161"/>
    </row>
    <row r="4" spans="1:78" s="146" customFormat="1" ht="15" customHeight="1" x14ac:dyDescent="0.2">
      <c r="A4" s="162"/>
      <c r="B4" s="1224"/>
      <c r="C4" s="1225" t="s">
        <v>2861</v>
      </c>
      <c r="D4" s="1226"/>
      <c r="E4" s="1227"/>
      <c r="F4" s="1269"/>
      <c r="G4" s="1271"/>
      <c r="H4" s="1270"/>
      <c r="I4" s="1269"/>
      <c r="J4" s="1271"/>
      <c r="K4" s="1272"/>
      <c r="L4" s="1269"/>
      <c r="M4" s="1269"/>
      <c r="N4" s="1269"/>
      <c r="O4" s="1269"/>
      <c r="P4" s="1269"/>
      <c r="Q4" s="1269"/>
      <c r="R4" s="1269"/>
      <c r="S4" s="1269"/>
      <c r="T4" s="1269"/>
      <c r="U4" s="1229" t="s">
        <v>547</v>
      </c>
      <c r="V4" s="1272"/>
      <c r="Y4" s="162"/>
      <c r="AE4" s="163"/>
      <c r="AF4" s="163"/>
      <c r="AG4" s="163"/>
      <c r="AH4" s="163"/>
      <c r="AI4" s="163"/>
      <c r="AJ4" s="163"/>
      <c r="AK4" s="163"/>
      <c r="AL4" s="163"/>
      <c r="AM4" s="163"/>
      <c r="AN4" s="163"/>
      <c r="AO4" s="163"/>
      <c r="AP4" s="163"/>
      <c r="AQ4" s="163"/>
      <c r="AR4" s="163"/>
      <c r="AS4" s="163"/>
      <c r="AT4" s="163"/>
      <c r="AU4" s="163"/>
      <c r="AV4" s="163"/>
      <c r="AW4" s="163"/>
      <c r="AX4" s="163"/>
      <c r="AY4" s="163"/>
      <c r="AZ4" s="163"/>
      <c r="BA4" s="163"/>
      <c r="BB4" s="163"/>
      <c r="BC4" s="163"/>
      <c r="BD4" s="163"/>
      <c r="BE4" s="163"/>
      <c r="BF4" s="163"/>
      <c r="BG4" s="163"/>
      <c r="BH4" s="163"/>
      <c r="BI4" s="163"/>
      <c r="BJ4" s="163"/>
      <c r="BK4" s="163"/>
      <c r="BL4" s="163"/>
      <c r="BM4" s="162"/>
      <c r="BN4" s="162"/>
      <c r="BO4" s="162"/>
      <c r="BP4" s="162"/>
      <c r="BQ4" s="162"/>
      <c r="BR4" s="162"/>
      <c r="BS4" s="162"/>
      <c r="BT4" s="162"/>
      <c r="BU4" s="163"/>
      <c r="BV4" s="163"/>
      <c r="BW4" s="163"/>
      <c r="BX4" s="163"/>
      <c r="BY4" s="163"/>
      <c r="BZ4" s="163"/>
    </row>
    <row r="5" spans="1:78" s="146" customFormat="1" ht="11.1" customHeight="1" x14ac:dyDescent="0.2">
      <c r="A5" s="162"/>
      <c r="B5" s="1227"/>
      <c r="C5" s="1230" t="s">
        <v>2862</v>
      </c>
      <c r="D5" s="1227"/>
      <c r="E5" s="1227"/>
      <c r="F5" s="1270"/>
      <c r="G5" s="1273"/>
      <c r="H5" s="1270"/>
      <c r="I5" s="1270"/>
      <c r="J5" s="1270"/>
      <c r="K5" s="1270"/>
      <c r="L5" s="1269"/>
      <c r="M5" s="1269"/>
      <c r="N5" s="1269"/>
      <c r="O5" s="1269"/>
      <c r="P5" s="1269"/>
      <c r="Q5" s="1269"/>
      <c r="R5" s="1269"/>
      <c r="S5" s="1269"/>
      <c r="T5" s="1269"/>
      <c r="U5" s="1233" t="s">
        <v>2863</v>
      </c>
      <c r="V5" s="1272"/>
      <c r="Y5" s="162"/>
      <c r="AE5" s="162"/>
      <c r="AF5" s="162"/>
      <c r="AG5" s="162"/>
      <c r="AH5" s="162"/>
      <c r="AI5" s="162"/>
      <c r="AJ5" s="162"/>
      <c r="AK5" s="162"/>
      <c r="AL5" s="162"/>
      <c r="AM5" s="162"/>
      <c r="AN5" s="162"/>
      <c r="AO5" s="162"/>
      <c r="AP5" s="162"/>
      <c r="AQ5" s="162"/>
      <c r="AR5" s="162"/>
      <c r="AS5" s="162"/>
      <c r="AT5" s="162"/>
      <c r="AU5" s="162"/>
      <c r="AV5" s="162"/>
      <c r="AW5" s="162"/>
      <c r="AX5" s="162"/>
      <c r="AY5" s="162"/>
      <c r="AZ5" s="162"/>
      <c r="BA5" s="162"/>
      <c r="BB5" s="162"/>
      <c r="BC5" s="162"/>
      <c r="BD5" s="162"/>
      <c r="BE5" s="162"/>
      <c r="BF5" s="162"/>
      <c r="BG5" s="162"/>
      <c r="BH5" s="162"/>
      <c r="BI5" s="162"/>
      <c r="BJ5" s="582"/>
      <c r="BK5" s="582"/>
      <c r="BL5" s="162"/>
      <c r="BM5" s="162"/>
      <c r="BN5" s="162"/>
      <c r="BO5" s="162"/>
      <c r="BP5" s="162"/>
      <c r="BQ5" s="162"/>
      <c r="BR5" s="162"/>
      <c r="BS5" s="162"/>
      <c r="BT5" s="162"/>
      <c r="BU5" s="162"/>
      <c r="BV5" s="162"/>
      <c r="BW5" s="162"/>
      <c r="BX5" s="162"/>
      <c r="BY5" s="162"/>
      <c r="BZ5" s="162"/>
    </row>
    <row r="6" spans="1:78" s="151" customFormat="1" ht="17.100000000000001" hidden="1" customHeight="1" x14ac:dyDescent="0.2">
      <c r="A6" s="209"/>
      <c r="B6" s="1264"/>
      <c r="C6" s="1220" t="s">
        <v>2864</v>
      </c>
      <c r="D6" s="1265"/>
      <c r="E6" s="1264"/>
      <c r="F6" s="1266"/>
      <c r="G6" s="1280"/>
      <c r="H6" s="1267"/>
      <c r="I6" s="1266"/>
      <c r="J6" s="1274"/>
      <c r="K6" s="1266"/>
      <c r="L6" s="1267"/>
      <c r="M6" s="1267"/>
      <c r="N6" s="1267"/>
      <c r="O6" s="1267"/>
      <c r="P6" s="1267"/>
      <c r="Q6" s="1267"/>
      <c r="R6" s="1267"/>
      <c r="S6" s="1267"/>
      <c r="T6" s="1267"/>
      <c r="U6" s="1223" t="s">
        <v>787</v>
      </c>
      <c r="V6" s="1267"/>
      <c r="Y6" s="160"/>
      <c r="AE6" s="160"/>
      <c r="AF6" s="160"/>
      <c r="AG6" s="160"/>
      <c r="AH6" s="160"/>
      <c r="AI6" s="160"/>
      <c r="AJ6" s="160"/>
      <c r="AK6" s="160"/>
      <c r="AL6" s="160"/>
      <c r="AM6" s="160"/>
      <c r="AN6" s="160"/>
      <c r="AO6" s="160"/>
      <c r="AP6" s="160"/>
      <c r="AQ6" s="160"/>
      <c r="AR6" s="160"/>
      <c r="AS6" s="160"/>
      <c r="AT6" s="160"/>
      <c r="AU6" s="160"/>
      <c r="AV6" s="160"/>
      <c r="AW6" s="160"/>
      <c r="AX6" s="160"/>
      <c r="AY6" s="160"/>
      <c r="AZ6" s="160"/>
      <c r="BA6" s="160"/>
      <c r="BB6" s="160"/>
      <c r="BC6" s="160"/>
      <c r="BD6" s="160"/>
      <c r="BE6" s="160"/>
      <c r="BF6" s="160"/>
      <c r="BG6" s="160"/>
      <c r="BH6" s="160"/>
      <c r="BI6" s="160"/>
      <c r="BJ6" s="160"/>
      <c r="BK6" s="581"/>
      <c r="BL6" s="160"/>
      <c r="BM6" s="160"/>
      <c r="BN6" s="160"/>
      <c r="BO6" s="160"/>
      <c r="BP6" s="160"/>
      <c r="BQ6" s="160"/>
      <c r="BR6" s="160"/>
      <c r="BS6" s="160"/>
      <c r="BT6" s="160"/>
      <c r="BU6" s="160"/>
      <c r="BV6" s="160"/>
      <c r="BW6" s="160"/>
      <c r="BX6" s="160"/>
      <c r="BY6" s="160"/>
      <c r="BZ6" s="160"/>
    </row>
    <row r="7" spans="1:78" s="164" customFormat="1" ht="15" hidden="1" customHeight="1" x14ac:dyDescent="0.2">
      <c r="A7" s="162"/>
      <c r="B7" s="1224"/>
      <c r="C7" s="1225" t="s">
        <v>2865</v>
      </c>
      <c r="D7" s="1226"/>
      <c r="E7" s="1227"/>
      <c r="F7" s="1269"/>
      <c r="G7" s="1281"/>
      <c r="H7" s="1270"/>
      <c r="I7" s="1269"/>
      <c r="J7" s="1271"/>
      <c r="K7" s="1272"/>
      <c r="L7" s="1269"/>
      <c r="M7" s="1269"/>
      <c r="N7" s="1269"/>
      <c r="O7" s="1269"/>
      <c r="P7" s="1269"/>
      <c r="Q7" s="1269"/>
      <c r="R7" s="1269"/>
      <c r="S7" s="1269"/>
      <c r="T7" s="1269"/>
      <c r="U7" s="1229"/>
      <c r="V7" s="1272"/>
      <c r="Y7" s="165"/>
      <c r="AE7" s="165"/>
      <c r="AF7" s="165"/>
      <c r="AG7" s="165"/>
      <c r="AH7" s="165"/>
      <c r="AI7" s="165"/>
      <c r="AJ7" s="165"/>
      <c r="AK7" s="165"/>
      <c r="AL7" s="165"/>
      <c r="AM7" s="165"/>
      <c r="AN7" s="165"/>
      <c r="AO7" s="165"/>
      <c r="AP7" s="165"/>
      <c r="AQ7" s="165"/>
      <c r="AR7" s="165"/>
      <c r="AS7" s="165"/>
      <c r="AT7" s="165"/>
      <c r="AU7" s="165"/>
      <c r="AV7" s="165"/>
      <c r="AW7" s="165"/>
      <c r="AX7" s="165"/>
      <c r="AY7" s="165"/>
      <c r="AZ7" s="165"/>
      <c r="BA7" s="165"/>
      <c r="BB7" s="165"/>
      <c r="BC7" s="165"/>
      <c r="BD7" s="165"/>
      <c r="BE7" s="165"/>
      <c r="BF7" s="165"/>
      <c r="BG7" s="165"/>
      <c r="BH7" s="165"/>
      <c r="BI7" s="165"/>
      <c r="BJ7" s="165"/>
      <c r="BK7" s="165"/>
      <c r="BL7" s="165"/>
      <c r="BM7" s="165"/>
      <c r="BN7" s="165"/>
      <c r="BO7" s="165"/>
      <c r="BP7" s="165"/>
      <c r="BQ7" s="165"/>
      <c r="BR7" s="165"/>
      <c r="BS7" s="165"/>
      <c r="BT7" s="165"/>
      <c r="BU7" s="165"/>
      <c r="BV7" s="165"/>
      <c r="BW7" s="165"/>
      <c r="BX7" s="165"/>
      <c r="BY7" s="165"/>
      <c r="BZ7" s="165"/>
    </row>
    <row r="8" spans="1:78" s="164" customFormat="1" ht="11.1" hidden="1" customHeight="1" x14ac:dyDescent="0.2">
      <c r="A8" s="162"/>
      <c r="B8" s="1227"/>
      <c r="C8" s="1230" t="s">
        <v>2866</v>
      </c>
      <c r="D8" s="1227"/>
      <c r="E8" s="1227"/>
      <c r="F8" s="1270"/>
      <c r="G8" s="1273"/>
      <c r="H8" s="1270"/>
      <c r="I8" s="1270"/>
      <c r="J8" s="1270"/>
      <c r="K8" s="1270"/>
      <c r="L8" s="1269"/>
      <c r="M8" s="1269"/>
      <c r="N8" s="1269"/>
      <c r="O8" s="1269"/>
      <c r="P8" s="1269"/>
      <c r="Q8" s="1269"/>
      <c r="R8" s="1269"/>
      <c r="S8" s="1269"/>
      <c r="T8" s="1269"/>
      <c r="U8" s="1233" t="s">
        <v>2867</v>
      </c>
      <c r="V8" s="1272"/>
      <c r="Y8" s="165"/>
      <c r="AE8" s="165"/>
      <c r="AF8" s="165"/>
      <c r="AG8" s="165"/>
      <c r="AH8" s="165"/>
      <c r="AI8" s="165"/>
      <c r="AJ8" s="165"/>
      <c r="AK8" s="165"/>
      <c r="AL8" s="165"/>
      <c r="AM8" s="165"/>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65"/>
      <c r="BR8" s="165"/>
      <c r="BS8" s="165"/>
      <c r="BT8" s="165"/>
      <c r="BU8" s="165"/>
      <c r="BV8" s="165"/>
      <c r="BW8" s="165"/>
      <c r="BX8" s="165"/>
      <c r="BY8" s="165"/>
      <c r="BZ8" s="165"/>
    </row>
    <row r="9" spans="1:78" s="148" customFormat="1" ht="3.95" customHeight="1" x14ac:dyDescent="0.2">
      <c r="A9" s="131"/>
      <c r="B9" s="1221"/>
      <c r="C9" s="1221"/>
      <c r="D9" s="1219"/>
      <c r="E9" s="1219"/>
      <c r="F9" s="1275"/>
      <c r="G9" s="1275"/>
      <c r="H9" s="1275"/>
      <c r="I9" s="1275"/>
      <c r="J9" s="1275"/>
      <c r="K9" s="1275"/>
      <c r="L9" s="1276"/>
      <c r="M9" s="1277"/>
      <c r="N9" s="1277"/>
      <c r="O9" s="1277"/>
      <c r="P9" s="1277"/>
      <c r="Q9" s="1277"/>
      <c r="R9" s="1277"/>
      <c r="S9" s="1277"/>
      <c r="T9" s="1277"/>
      <c r="U9" s="1277"/>
      <c r="V9" s="1277"/>
      <c r="Y9" s="155"/>
      <c r="AE9" s="155"/>
      <c r="AF9" s="155"/>
      <c r="AG9" s="155"/>
      <c r="AH9" s="155"/>
      <c r="AI9" s="155"/>
      <c r="AJ9" s="155"/>
      <c r="AK9" s="155"/>
      <c r="AL9" s="155"/>
      <c r="AM9" s="155"/>
      <c r="AN9" s="155"/>
      <c r="AO9" s="155"/>
      <c r="AP9" s="155"/>
      <c r="AQ9" s="155"/>
      <c r="AR9" s="155"/>
      <c r="AS9" s="155"/>
      <c r="AT9" s="155"/>
      <c r="AU9" s="155"/>
      <c r="AV9" s="155"/>
      <c r="AW9" s="155"/>
      <c r="AX9" s="155"/>
      <c r="AY9" s="155"/>
      <c r="AZ9" s="155"/>
      <c r="BA9" s="155"/>
      <c r="BB9" s="155"/>
      <c r="BC9" s="155"/>
      <c r="BD9" s="155"/>
      <c r="BE9" s="155"/>
      <c r="BF9" s="155"/>
      <c r="BG9" s="155"/>
      <c r="BH9" s="155"/>
      <c r="BI9" s="155"/>
      <c r="BJ9" s="155"/>
      <c r="BK9" s="155"/>
      <c r="BL9" s="155"/>
      <c r="BM9" s="155"/>
      <c r="BN9" s="155"/>
      <c r="BO9" s="155"/>
      <c r="BP9" s="155"/>
      <c r="BQ9" s="155"/>
      <c r="BR9" s="155"/>
      <c r="BS9" s="155"/>
      <c r="BT9" s="155"/>
      <c r="BU9" s="155"/>
      <c r="BV9" s="155"/>
      <c r="BW9" s="155"/>
      <c r="BX9" s="155"/>
      <c r="BY9" s="155"/>
      <c r="BZ9" s="155"/>
    </row>
    <row r="10" spans="1:78" s="2" customFormat="1" ht="6" customHeight="1" x14ac:dyDescent="0.2">
      <c r="A10" s="95"/>
      <c r="B10" s="312"/>
      <c r="C10" s="346"/>
      <c r="D10" s="312"/>
      <c r="E10" s="227"/>
      <c r="F10" s="228"/>
      <c r="G10" s="228"/>
      <c r="H10" s="228"/>
      <c r="I10" s="228"/>
      <c r="J10" s="259"/>
      <c r="K10" s="228"/>
      <c r="L10" s="228"/>
      <c r="M10" s="228"/>
      <c r="N10" s="228"/>
      <c r="O10" s="228"/>
      <c r="P10" s="228"/>
      <c r="Q10" s="227"/>
      <c r="R10" s="227"/>
      <c r="S10" s="227"/>
      <c r="T10" s="227"/>
      <c r="U10" s="227"/>
      <c r="V10" s="227"/>
      <c r="Y10" s="83"/>
      <c r="BM10" s="83"/>
      <c r="BN10" s="83"/>
      <c r="BO10" s="83"/>
      <c r="BP10" s="83"/>
      <c r="BQ10" s="83"/>
      <c r="BR10" s="83"/>
      <c r="BS10" s="83"/>
      <c r="BT10" s="83"/>
    </row>
    <row r="11" spans="1:78" s="2" customFormat="1" ht="11.1" customHeight="1" x14ac:dyDescent="0.2">
      <c r="A11" s="95"/>
      <c r="B11" s="312"/>
      <c r="C11" s="312"/>
      <c r="D11" s="312"/>
      <c r="E11" s="234" t="s">
        <v>2445</v>
      </c>
      <c r="F11" s="228"/>
      <c r="G11" s="228"/>
      <c r="H11" s="228"/>
      <c r="I11" s="228"/>
      <c r="J11" s="259"/>
      <c r="K11" s="228"/>
      <c r="L11" s="228"/>
      <c r="M11" s="228"/>
      <c r="N11" s="228"/>
      <c r="O11" s="228"/>
      <c r="P11" s="228"/>
      <c r="Q11" s="227"/>
      <c r="R11" s="227"/>
      <c r="S11" s="227"/>
      <c r="T11" s="227"/>
      <c r="U11" s="227"/>
      <c r="V11" s="227"/>
      <c r="Y11" s="83"/>
      <c r="BM11" s="83"/>
      <c r="BN11" s="83"/>
      <c r="BO11" s="83"/>
      <c r="BP11" s="83"/>
      <c r="BQ11" s="83"/>
      <c r="BR11" s="83"/>
      <c r="BS11" s="83"/>
      <c r="BT11" s="83"/>
    </row>
    <row r="12" spans="1:78" s="2" customFormat="1" ht="11.1" hidden="1" customHeight="1" x14ac:dyDescent="0.2">
      <c r="A12" s="95" t="s">
        <v>1188</v>
      </c>
      <c r="B12" s="312"/>
      <c r="C12" s="312"/>
      <c r="D12" s="312"/>
      <c r="E12" s="234"/>
      <c r="F12" s="228"/>
      <c r="G12" s="228"/>
      <c r="H12" s="228"/>
      <c r="I12" s="228"/>
      <c r="J12" s="259"/>
      <c r="K12" s="228"/>
      <c r="L12" s="228"/>
      <c r="M12" s="228"/>
      <c r="N12" s="228"/>
      <c r="O12" s="228"/>
      <c r="P12" s="228"/>
      <c r="Q12" s="227"/>
      <c r="R12" s="227"/>
      <c r="S12" s="227"/>
      <c r="T12" s="227"/>
      <c r="U12" s="227"/>
      <c r="V12" s="227"/>
      <c r="Y12" s="83"/>
      <c r="BM12" s="83"/>
      <c r="BN12" s="83"/>
      <c r="BO12" s="83"/>
      <c r="BP12" s="83"/>
      <c r="BQ12" s="83"/>
      <c r="BR12" s="83"/>
      <c r="BS12" s="83"/>
      <c r="BT12" s="83"/>
    </row>
    <row r="13" spans="1:78" s="2" customFormat="1" ht="6" customHeight="1" x14ac:dyDescent="0.2">
      <c r="A13" s="95"/>
      <c r="B13" s="312"/>
      <c r="C13" s="312"/>
      <c r="D13" s="312"/>
      <c r="E13" s="228"/>
      <c r="F13" s="228"/>
      <c r="G13" s="228"/>
      <c r="H13" s="228"/>
      <c r="I13" s="228"/>
      <c r="J13" s="259"/>
      <c r="K13" s="228"/>
      <c r="L13" s="228"/>
      <c r="M13" s="228"/>
      <c r="N13" s="228"/>
      <c r="O13" s="228"/>
      <c r="P13" s="228"/>
      <c r="Q13" s="227"/>
      <c r="R13" s="227"/>
      <c r="S13" s="227"/>
      <c r="T13" s="227"/>
      <c r="U13" s="227"/>
      <c r="V13" s="227"/>
      <c r="Y13" s="83"/>
      <c r="BM13" s="83"/>
      <c r="BN13" s="83"/>
      <c r="BO13" s="83"/>
      <c r="BP13" s="83"/>
      <c r="BQ13" s="83"/>
      <c r="BR13" s="83"/>
      <c r="BS13" s="83"/>
      <c r="BT13" s="83"/>
    </row>
    <row r="14" spans="1:78" s="2" customFormat="1" ht="18" x14ac:dyDescent="0.2">
      <c r="A14" s="95"/>
      <c r="B14" s="312"/>
      <c r="C14" s="312"/>
      <c r="D14" s="312"/>
      <c r="E14" s="312"/>
      <c r="F14" s="312"/>
      <c r="G14" s="228"/>
      <c r="H14" s="227"/>
      <c r="I14" s="228"/>
      <c r="J14" s="228"/>
      <c r="K14" s="84" t="s">
        <v>1263</v>
      </c>
      <c r="L14" s="228"/>
      <c r="M14" s="312"/>
      <c r="N14" s="312"/>
      <c r="O14" s="346"/>
      <c r="P14" s="228"/>
      <c r="Q14" s="84" t="s">
        <v>938</v>
      </c>
      <c r="R14" s="84" t="s">
        <v>939</v>
      </c>
      <c r="S14" s="84" t="s">
        <v>185</v>
      </c>
      <c r="T14" s="228"/>
      <c r="U14" s="84" t="s">
        <v>758</v>
      </c>
      <c r="V14" s="227"/>
      <c r="Y14" s="83"/>
      <c r="BM14" s="83"/>
      <c r="BN14" s="83"/>
      <c r="BO14" s="83"/>
      <c r="BP14" s="83"/>
      <c r="BQ14" s="83"/>
      <c r="BR14" s="83"/>
      <c r="BS14" s="83"/>
      <c r="BT14" s="83"/>
    </row>
    <row r="15" spans="1:78" s="2" customFormat="1" ht="9" hidden="1" x14ac:dyDescent="0.2">
      <c r="A15" s="95" t="s">
        <v>1188</v>
      </c>
      <c r="B15" s="312"/>
      <c r="C15" s="312"/>
      <c r="D15" s="312"/>
      <c r="E15" s="312"/>
      <c r="F15" s="312"/>
      <c r="G15" s="228"/>
      <c r="H15" s="227"/>
      <c r="I15" s="228"/>
      <c r="J15" s="228"/>
      <c r="K15" s="84"/>
      <c r="L15" s="228"/>
      <c r="M15" s="312"/>
      <c r="N15" s="312"/>
      <c r="O15" s="346"/>
      <c r="P15" s="228"/>
      <c r="Q15" s="84"/>
      <c r="R15" s="84"/>
      <c r="S15" s="84"/>
      <c r="T15" s="228"/>
      <c r="U15" s="84"/>
      <c r="V15" s="227"/>
      <c r="Y15" s="83"/>
      <c r="BM15" s="83"/>
      <c r="BN15" s="83"/>
      <c r="BO15" s="83"/>
      <c r="BP15" s="83"/>
      <c r="BQ15" s="83"/>
      <c r="BR15" s="83"/>
      <c r="BS15" s="83"/>
      <c r="BT15" s="83"/>
    </row>
    <row r="16" spans="1:78" s="2" customFormat="1" ht="9" x14ac:dyDescent="0.2">
      <c r="A16" s="95"/>
      <c r="B16" s="312"/>
      <c r="C16" s="347">
        <v>9299</v>
      </c>
      <c r="D16" s="312"/>
      <c r="E16" s="258"/>
      <c r="F16" s="258"/>
      <c r="G16" s="238" t="s">
        <v>2776</v>
      </c>
      <c r="H16" s="238"/>
      <c r="I16" s="228"/>
      <c r="J16" s="228"/>
      <c r="K16" s="334">
        <v>191806705</v>
      </c>
      <c r="L16" s="228" t="s">
        <v>2777</v>
      </c>
      <c r="M16" s="312"/>
      <c r="N16" s="312"/>
      <c r="O16" s="346"/>
      <c r="P16" s="228" t="s">
        <v>1625</v>
      </c>
      <c r="Q16" s="334">
        <v>1233739</v>
      </c>
      <c r="R16" s="334">
        <v>874770</v>
      </c>
      <c r="S16" s="334">
        <v>562707</v>
      </c>
      <c r="T16" s="228"/>
      <c r="U16" s="364">
        <v>2671216</v>
      </c>
      <c r="V16" s="227"/>
      <c r="X16" s="2" t="s">
        <v>2445</v>
      </c>
      <c r="Y16" s="83"/>
      <c r="AE16" s="83"/>
      <c r="AF16" s="83"/>
      <c r="AH16" s="83"/>
      <c r="AI16" s="83"/>
      <c r="AJ16" s="83"/>
      <c r="AK16" s="83"/>
      <c r="AL16" s="83"/>
      <c r="AM16" s="83"/>
      <c r="AN16" s="83"/>
      <c r="AO16" s="83"/>
      <c r="AP16" s="83"/>
      <c r="AQ16" s="83"/>
      <c r="AR16" s="83"/>
      <c r="AS16" s="83"/>
      <c r="AT16" s="83"/>
      <c r="AU16" s="83"/>
      <c r="AV16" s="83"/>
      <c r="AW16" s="83"/>
      <c r="AX16" s="83"/>
      <c r="AY16" s="83"/>
      <c r="AZ16" s="83"/>
      <c r="BA16" s="83"/>
      <c r="BB16" s="83"/>
      <c r="BC16" s="83"/>
      <c r="BD16" s="83"/>
      <c r="BE16" s="83"/>
      <c r="BF16" s="83"/>
      <c r="BG16" s="83"/>
      <c r="BH16" s="83"/>
      <c r="BI16" s="83"/>
      <c r="BJ16" s="83"/>
      <c r="BK16" s="83"/>
      <c r="BL16" s="83"/>
      <c r="BM16" s="83"/>
      <c r="BN16" s="83"/>
      <c r="BO16" s="83"/>
      <c r="BP16" s="83"/>
      <c r="BQ16" s="83"/>
      <c r="BR16" s="83"/>
      <c r="BS16" s="83"/>
      <c r="BT16" s="83"/>
      <c r="BU16" s="121"/>
      <c r="BV16" s="83"/>
      <c r="BW16" s="83"/>
      <c r="BX16" s="83"/>
      <c r="BY16" s="83"/>
      <c r="BZ16" s="83"/>
    </row>
    <row r="17" spans="1:78" s="2" customFormat="1" ht="6" customHeight="1" x14ac:dyDescent="0.2">
      <c r="A17" s="95"/>
      <c r="B17" s="348"/>
      <c r="C17" s="348"/>
      <c r="D17" s="348"/>
      <c r="E17" s="285"/>
      <c r="F17" s="285"/>
      <c r="G17" s="292"/>
      <c r="H17" s="349"/>
      <c r="I17" s="292"/>
      <c r="J17" s="292"/>
      <c r="K17" s="350"/>
      <c r="L17" s="292"/>
      <c r="M17" s="348"/>
      <c r="N17" s="348"/>
      <c r="O17" s="292"/>
      <c r="P17" s="292"/>
      <c r="Q17" s="350"/>
      <c r="R17" s="350"/>
      <c r="S17" s="350"/>
      <c r="T17" s="292"/>
      <c r="U17" s="350"/>
      <c r="V17" s="293"/>
      <c r="Y17" s="83"/>
      <c r="BM17" s="83"/>
      <c r="BN17" s="83"/>
      <c r="BO17" s="83"/>
      <c r="BP17" s="83"/>
      <c r="BQ17" s="83"/>
      <c r="BR17" s="83"/>
      <c r="BS17" s="83"/>
      <c r="BT17" s="83"/>
    </row>
    <row r="18" spans="1:78" s="2" customFormat="1" ht="6" customHeight="1" x14ac:dyDescent="0.2">
      <c r="A18" s="95"/>
      <c r="B18" s="351"/>
      <c r="C18" s="351"/>
      <c r="D18" s="351"/>
      <c r="E18" s="301"/>
      <c r="F18" s="301"/>
      <c r="G18" s="301"/>
      <c r="H18" s="301"/>
      <c r="I18" s="301"/>
      <c r="J18" s="301"/>
      <c r="K18" s="351"/>
      <c r="L18" s="301"/>
      <c r="M18" s="351"/>
      <c r="N18" s="351"/>
      <c r="O18" s="301"/>
      <c r="P18" s="301"/>
      <c r="Q18" s="302"/>
      <c r="R18" s="301"/>
      <c r="S18" s="301"/>
      <c r="T18" s="301"/>
      <c r="U18" s="351"/>
      <c r="V18" s="302"/>
      <c r="Y18" s="83"/>
      <c r="BM18" s="83"/>
      <c r="BN18" s="83"/>
      <c r="BO18" s="83"/>
      <c r="BP18" s="83"/>
      <c r="BQ18" s="83"/>
      <c r="BR18" s="83"/>
      <c r="BS18" s="83"/>
      <c r="BT18" s="83"/>
    </row>
    <row r="19" spans="1:78" s="2" customFormat="1" ht="11.45" customHeight="1" x14ac:dyDescent="0.2">
      <c r="A19" s="95"/>
      <c r="B19" s="312"/>
      <c r="C19" s="312"/>
      <c r="D19" s="312"/>
      <c r="E19" s="1357" t="s">
        <v>788</v>
      </c>
      <c r="F19" s="1357" t="s">
        <v>1637</v>
      </c>
      <c r="G19" s="1357" t="s">
        <v>1638</v>
      </c>
      <c r="H19" s="1357" t="s">
        <v>1639</v>
      </c>
      <c r="I19" s="1357" t="s">
        <v>2511</v>
      </c>
      <c r="J19" s="1357" t="s">
        <v>2512</v>
      </c>
      <c r="K19" s="1357" t="s">
        <v>1263</v>
      </c>
      <c r="L19" s="79" t="s">
        <v>660</v>
      </c>
      <c r="M19" s="85"/>
      <c r="N19" s="85"/>
      <c r="O19" s="80"/>
      <c r="P19" s="284"/>
      <c r="Q19" s="79" t="s">
        <v>1264</v>
      </c>
      <c r="R19" s="80"/>
      <c r="S19" s="1357" t="s">
        <v>185</v>
      </c>
      <c r="T19" s="284"/>
      <c r="U19" s="1357" t="s">
        <v>758</v>
      </c>
      <c r="V19" s="227"/>
      <c r="Y19" s="83"/>
      <c r="BM19" s="83"/>
      <c r="BN19" s="83"/>
      <c r="BO19" s="83"/>
      <c r="BP19" s="83"/>
      <c r="BQ19" s="83"/>
      <c r="BR19" s="83"/>
      <c r="BS19" s="83"/>
      <c r="BT19" s="83"/>
      <c r="BV19" s="577"/>
    </row>
    <row r="20" spans="1:78" s="2" customFormat="1" ht="11.45" customHeight="1" x14ac:dyDescent="0.2">
      <c r="A20" s="95"/>
      <c r="B20" s="312"/>
      <c r="C20" s="312"/>
      <c r="D20" s="312"/>
      <c r="E20" s="1358"/>
      <c r="F20" s="1358"/>
      <c r="G20" s="1358"/>
      <c r="H20" s="1358"/>
      <c r="I20" s="1358"/>
      <c r="J20" s="1358"/>
      <c r="K20" s="1358"/>
      <c r="L20" s="37" t="s">
        <v>152</v>
      </c>
      <c r="M20" s="37" t="s">
        <v>671</v>
      </c>
      <c r="N20" s="37" t="s">
        <v>153</v>
      </c>
      <c r="O20" s="37" t="s">
        <v>758</v>
      </c>
      <c r="P20" s="284"/>
      <c r="Q20" s="37" t="s">
        <v>152</v>
      </c>
      <c r="R20" s="37" t="s">
        <v>671</v>
      </c>
      <c r="S20" s="1358"/>
      <c r="T20" s="284"/>
      <c r="U20" s="1358"/>
      <c r="V20" s="227"/>
      <c r="Y20" s="83"/>
      <c r="BA20" s="83" t="s">
        <v>1267</v>
      </c>
      <c r="BB20" s="83" t="s">
        <v>1267</v>
      </c>
      <c r="BC20" s="83" t="s">
        <v>884</v>
      </c>
      <c r="BD20" s="83" t="s">
        <v>884</v>
      </c>
      <c r="BE20" s="83" t="s">
        <v>1633</v>
      </c>
      <c r="BF20" s="83" t="s">
        <v>1635</v>
      </c>
      <c r="BG20" s="83" t="s">
        <v>1635</v>
      </c>
      <c r="BH20" s="83" t="s">
        <v>1635</v>
      </c>
      <c r="BI20" s="83" t="s">
        <v>2525</v>
      </c>
      <c r="BJ20" s="83" t="s">
        <v>1188</v>
      </c>
      <c r="BK20" s="83" t="s">
        <v>232</v>
      </c>
      <c r="BL20" s="83" t="s">
        <v>175</v>
      </c>
      <c r="BM20" s="576" t="s">
        <v>233</v>
      </c>
      <c r="BN20" s="576" t="s">
        <v>233</v>
      </c>
      <c r="BO20" s="576" t="s">
        <v>233</v>
      </c>
      <c r="BP20" s="83" t="s">
        <v>2702</v>
      </c>
      <c r="BQ20" s="83" t="s">
        <v>1423</v>
      </c>
      <c r="BR20" s="825" t="s">
        <v>235</v>
      </c>
      <c r="BS20" s="576" t="s">
        <v>1631</v>
      </c>
      <c r="BT20" s="83" t="s">
        <v>1631</v>
      </c>
      <c r="BU20" s="83" t="s">
        <v>548</v>
      </c>
      <c r="BV20" s="576" t="s">
        <v>1266</v>
      </c>
      <c r="BW20" s="576" t="s">
        <v>1266</v>
      </c>
      <c r="BX20" s="825" t="s">
        <v>236</v>
      </c>
      <c r="BY20" s="825" t="s">
        <v>1641</v>
      </c>
      <c r="BZ20" s="579" t="s">
        <v>1629</v>
      </c>
    </row>
    <row r="21" spans="1:78" s="2" customFormat="1" ht="11.45" hidden="1" customHeight="1" x14ac:dyDescent="0.2">
      <c r="A21" s="95" t="s">
        <v>1188</v>
      </c>
      <c r="B21" s="312"/>
      <c r="C21" s="312"/>
      <c r="D21" s="312"/>
      <c r="E21" s="1357"/>
      <c r="F21" s="1357"/>
      <c r="G21" s="1357"/>
      <c r="H21" s="1357"/>
      <c r="I21" s="1357"/>
      <c r="J21" s="1357"/>
      <c r="K21" s="1357"/>
      <c r="L21" s="79"/>
      <c r="M21" s="85"/>
      <c r="N21" s="85"/>
      <c r="O21" s="80"/>
      <c r="P21" s="284"/>
      <c r="Q21" s="79"/>
      <c r="R21" s="80"/>
      <c r="S21" s="1357"/>
      <c r="T21" s="284"/>
      <c r="U21" s="1357"/>
      <c r="V21" s="227"/>
      <c r="Y21" s="83"/>
      <c r="BE21" s="2" t="s">
        <v>516</v>
      </c>
      <c r="BM21" s="576"/>
      <c r="BN21" s="576"/>
      <c r="BO21" s="576"/>
      <c r="BP21" s="83"/>
      <c r="BQ21" s="83"/>
      <c r="BR21" s="825"/>
      <c r="BS21" s="576"/>
      <c r="BT21" s="83"/>
      <c r="BV21" s="577"/>
      <c r="BW21" s="577"/>
      <c r="BX21" s="826"/>
      <c r="BY21" s="826"/>
      <c r="BZ21" s="580"/>
    </row>
    <row r="22" spans="1:78" s="2" customFormat="1" ht="11.45" hidden="1" customHeight="1" x14ac:dyDescent="0.2">
      <c r="A22" s="95" t="s">
        <v>1188</v>
      </c>
      <c r="B22" s="312"/>
      <c r="C22" s="312"/>
      <c r="D22" s="312"/>
      <c r="E22" s="1358"/>
      <c r="F22" s="1358"/>
      <c r="G22" s="1358"/>
      <c r="H22" s="1358"/>
      <c r="I22" s="1358"/>
      <c r="J22" s="1358"/>
      <c r="K22" s="1358"/>
      <c r="L22" s="37"/>
      <c r="M22" s="37"/>
      <c r="N22" s="37"/>
      <c r="O22" s="37"/>
      <c r="P22" s="284"/>
      <c r="Q22" s="37"/>
      <c r="R22" s="37"/>
      <c r="S22" s="1358"/>
      <c r="T22" s="284"/>
      <c r="U22" s="1358"/>
      <c r="V22" s="227"/>
      <c r="Y22" s="83"/>
      <c r="AE22" s="576" t="s">
        <v>1613</v>
      </c>
      <c r="AX22" s="576" t="s">
        <v>1613</v>
      </c>
      <c r="BA22" s="83"/>
      <c r="BB22" s="83"/>
      <c r="BC22" s="83"/>
      <c r="BD22" s="83"/>
      <c r="BE22" s="83"/>
      <c r="BF22" s="83"/>
      <c r="BG22" s="83"/>
      <c r="BH22" s="83"/>
      <c r="BI22" s="83"/>
      <c r="BJ22" s="83"/>
      <c r="BK22" s="83"/>
      <c r="BL22" s="83"/>
      <c r="BM22" s="576"/>
      <c r="BN22" s="576"/>
      <c r="BO22" s="576"/>
      <c r="BP22" s="83"/>
      <c r="BQ22" s="83"/>
      <c r="BR22" s="825"/>
      <c r="BS22" s="576"/>
      <c r="BT22" s="83"/>
      <c r="BU22" s="83"/>
      <c r="BV22" s="576"/>
      <c r="BW22" s="576"/>
      <c r="BX22" s="825"/>
      <c r="BY22" s="825"/>
      <c r="BZ22" s="579"/>
    </row>
    <row r="23" spans="1:78" s="2" customFormat="1" ht="11.45" customHeight="1" x14ac:dyDescent="0.2">
      <c r="A23" s="95"/>
      <c r="B23" s="312"/>
      <c r="C23" s="312"/>
      <c r="D23" s="312"/>
      <c r="E23" s="86">
        <v>1</v>
      </c>
      <c r="F23" s="46">
        <v>2</v>
      </c>
      <c r="G23" s="46">
        <v>3</v>
      </c>
      <c r="H23" s="46">
        <v>4</v>
      </c>
      <c r="I23" s="46">
        <v>5</v>
      </c>
      <c r="J23" s="87">
        <v>6</v>
      </c>
      <c r="K23" s="46">
        <v>7</v>
      </c>
      <c r="L23" s="46">
        <v>8</v>
      </c>
      <c r="M23" s="46">
        <v>9</v>
      </c>
      <c r="N23" s="46">
        <v>10</v>
      </c>
      <c r="O23" s="46">
        <v>11</v>
      </c>
      <c r="P23" s="227"/>
      <c r="Q23" s="46">
        <v>12</v>
      </c>
      <c r="R23" s="46">
        <v>13</v>
      </c>
      <c r="S23" s="46">
        <v>14</v>
      </c>
      <c r="T23" s="227"/>
      <c r="U23" s="46">
        <v>15</v>
      </c>
      <c r="V23" s="227"/>
      <c r="X23" s="1283" t="s">
        <v>891</v>
      </c>
      <c r="Y23" s="1283" t="s">
        <v>2417</v>
      </c>
      <c r="Z23" s="1283" t="s">
        <v>2180</v>
      </c>
      <c r="AA23" s="365" t="s">
        <v>1346</v>
      </c>
      <c r="AB23" s="365" t="s">
        <v>1628</v>
      </c>
      <c r="AC23" s="365" t="s">
        <v>1268</v>
      </c>
      <c r="AE23" s="1283" t="s">
        <v>1741</v>
      </c>
      <c r="AF23" s="95"/>
      <c r="AG23" s="1287" t="s">
        <v>589</v>
      </c>
      <c r="AH23" s="1288"/>
      <c r="AI23" s="1288"/>
      <c r="AJ23" s="1288"/>
      <c r="AK23" s="1288"/>
      <c r="AL23" s="1288"/>
      <c r="AM23" s="1288"/>
      <c r="AN23" s="1288"/>
      <c r="AO23" s="1288"/>
      <c r="AP23" s="1288"/>
      <c r="AQ23" s="1288"/>
      <c r="AR23" s="1288"/>
      <c r="AS23" s="1288"/>
      <c r="AT23" s="1288"/>
      <c r="AU23" s="1288"/>
      <c r="AV23" s="1288"/>
      <c r="AW23" s="1288"/>
      <c r="AX23" s="1288"/>
      <c r="AY23" s="1288"/>
      <c r="AZ23" s="343"/>
      <c r="BA23" s="83" t="s">
        <v>1742</v>
      </c>
      <c r="BB23" s="345">
        <v>0.05</v>
      </c>
      <c r="BC23" s="83" t="s">
        <v>499</v>
      </c>
      <c r="BD23" s="345">
        <v>0.05</v>
      </c>
      <c r="BE23" s="83" t="s">
        <v>516</v>
      </c>
      <c r="BF23" s="83" t="s">
        <v>500</v>
      </c>
      <c r="BG23" s="83" t="s">
        <v>500</v>
      </c>
      <c r="BH23" s="83" t="s">
        <v>500</v>
      </c>
      <c r="BI23" s="83" t="s">
        <v>956</v>
      </c>
      <c r="BJ23" s="83" t="s">
        <v>587</v>
      </c>
      <c r="BK23" s="83" t="s">
        <v>588</v>
      </c>
      <c r="BL23" s="83" t="s">
        <v>525</v>
      </c>
      <c r="BM23" s="576" t="s">
        <v>1628</v>
      </c>
      <c r="BN23" s="576" t="s">
        <v>1268</v>
      </c>
      <c r="BO23" s="576" t="s">
        <v>1615</v>
      </c>
      <c r="BP23" s="83" t="s">
        <v>528</v>
      </c>
      <c r="BQ23" s="83" t="s">
        <v>529</v>
      </c>
      <c r="BR23" s="825" t="s">
        <v>594</v>
      </c>
      <c r="BS23" s="576" t="s">
        <v>1616</v>
      </c>
      <c r="BT23" s="83" t="s">
        <v>1618</v>
      </c>
      <c r="BU23" s="83" t="s">
        <v>590</v>
      </c>
      <c r="BV23" s="576" t="s">
        <v>1614</v>
      </c>
      <c r="BW23" s="576" t="s">
        <v>1611</v>
      </c>
      <c r="BX23" s="825" t="s">
        <v>857</v>
      </c>
      <c r="BY23" s="825" t="s">
        <v>858</v>
      </c>
      <c r="BZ23" s="579" t="s">
        <v>2021</v>
      </c>
    </row>
    <row r="24" spans="1:78" s="2" customFormat="1" ht="11.45" customHeight="1" x14ac:dyDescent="0.2">
      <c r="A24" s="95"/>
      <c r="B24" s="312"/>
      <c r="C24" s="312"/>
      <c r="D24" s="312"/>
      <c r="E24" s="58" t="s">
        <v>2433</v>
      </c>
      <c r="F24" s="13" t="s">
        <v>2433</v>
      </c>
      <c r="G24" s="13"/>
      <c r="H24" s="13"/>
      <c r="I24" s="13"/>
      <c r="J24" s="88" t="s">
        <v>149</v>
      </c>
      <c r="K24" s="13" t="s">
        <v>1476</v>
      </c>
      <c r="L24" s="13" t="s">
        <v>1219</v>
      </c>
      <c r="M24" s="13" t="s">
        <v>1219</v>
      </c>
      <c r="N24" s="13" t="s">
        <v>1219</v>
      </c>
      <c r="O24" s="13" t="s">
        <v>1219</v>
      </c>
      <c r="P24" s="228"/>
      <c r="Q24" s="13" t="s">
        <v>1476</v>
      </c>
      <c r="R24" s="13" t="s">
        <v>1476</v>
      </c>
      <c r="S24" s="13" t="s">
        <v>1476</v>
      </c>
      <c r="T24" s="228"/>
      <c r="U24" s="13" t="s">
        <v>1476</v>
      </c>
      <c r="V24" s="227"/>
      <c r="X24" s="1283"/>
      <c r="Y24" s="1283" t="s">
        <v>174</v>
      </c>
      <c r="Z24" s="1283" t="s">
        <v>498</v>
      </c>
      <c r="AA24" s="365"/>
      <c r="AB24" s="365"/>
      <c r="AC24" s="365"/>
      <c r="AE24" s="1286"/>
      <c r="AF24" s="95"/>
      <c r="AG24" s="1289"/>
      <c r="AH24" s="1285"/>
      <c r="AI24" s="1285"/>
      <c r="AJ24" s="1285"/>
      <c r="AK24" s="1285"/>
      <c r="AL24" s="1285"/>
      <c r="AM24" s="1285"/>
      <c r="AN24" s="1285"/>
      <c r="AO24" s="1285"/>
      <c r="AP24" s="1285"/>
      <c r="AQ24" s="1285"/>
      <c r="AR24" s="1285"/>
      <c r="AS24" s="1285"/>
      <c r="AT24" s="1285"/>
      <c r="AU24" s="1285"/>
      <c r="AV24" s="1285"/>
      <c r="AW24" s="1285"/>
      <c r="AX24" s="1285"/>
      <c r="AY24" s="1285"/>
      <c r="AZ24" s="83"/>
      <c r="BA24" s="83" t="s">
        <v>997</v>
      </c>
      <c r="BB24" s="83" t="s">
        <v>496</v>
      </c>
      <c r="BC24" s="83" t="s">
        <v>997</v>
      </c>
      <c r="BD24" s="83" t="s">
        <v>496</v>
      </c>
      <c r="BE24" s="83" t="s">
        <v>496</v>
      </c>
      <c r="BF24" s="83" t="s">
        <v>501</v>
      </c>
      <c r="BG24" s="83" t="s">
        <v>586</v>
      </c>
      <c r="BH24" s="83" t="s">
        <v>496</v>
      </c>
      <c r="BI24" s="83" t="s">
        <v>496</v>
      </c>
      <c r="BJ24" s="83" t="s">
        <v>517</v>
      </c>
      <c r="BK24" s="83" t="s">
        <v>518</v>
      </c>
      <c r="BL24" s="83" t="s">
        <v>496</v>
      </c>
      <c r="BM24" s="576"/>
      <c r="BN24" s="576" t="s">
        <v>527</v>
      </c>
      <c r="BO24" s="576" t="s">
        <v>496</v>
      </c>
      <c r="BP24" s="83" t="s">
        <v>496</v>
      </c>
      <c r="BQ24" s="83" t="s">
        <v>593</v>
      </c>
      <c r="BR24" s="825" t="s">
        <v>595</v>
      </c>
      <c r="BS24" s="576" t="s">
        <v>1617</v>
      </c>
      <c r="BT24" s="83" t="s">
        <v>1619</v>
      </c>
      <c r="BU24" s="83" t="s">
        <v>592</v>
      </c>
      <c r="BV24" s="576" t="s">
        <v>1620</v>
      </c>
      <c r="BW24" s="576" t="s">
        <v>496</v>
      </c>
      <c r="BX24" s="825" t="s">
        <v>1621</v>
      </c>
      <c r="BY24" s="825" t="s">
        <v>1621</v>
      </c>
      <c r="BZ24" s="579" t="s">
        <v>1612</v>
      </c>
    </row>
    <row r="25" spans="1:78" s="2" customFormat="1" ht="11.45" customHeight="1" x14ac:dyDescent="0.2">
      <c r="A25" s="95"/>
      <c r="B25" s="312"/>
      <c r="C25" s="347">
        <v>2001</v>
      </c>
      <c r="D25" s="312"/>
      <c r="E25" s="359" t="s">
        <v>2375</v>
      </c>
      <c r="F25" s="360" t="s">
        <v>1014</v>
      </c>
      <c r="G25" s="361"/>
      <c r="H25" s="362"/>
      <c r="I25" s="363"/>
      <c r="J25" s="228"/>
      <c r="K25" s="312"/>
      <c r="L25" s="228"/>
      <c r="M25" s="312"/>
      <c r="N25" s="312"/>
      <c r="O25" s="228"/>
      <c r="P25" s="228"/>
      <c r="Q25" s="227"/>
      <c r="R25" s="228"/>
      <c r="S25" s="228"/>
      <c r="T25" s="228"/>
      <c r="U25" s="312"/>
      <c r="V25" s="227"/>
      <c r="W25" s="5"/>
      <c r="X25" s="1284">
        <v>2001</v>
      </c>
      <c r="Y25" s="1285"/>
      <c r="Z25" s="1285"/>
      <c r="AA25" s="367"/>
      <c r="AB25" s="367"/>
      <c r="AC25" s="367"/>
      <c r="AE25" s="1286"/>
      <c r="AF25" s="95"/>
      <c r="AG25" s="1289" t="s">
        <v>2868</v>
      </c>
      <c r="AH25" s="1285"/>
      <c r="AI25" s="1288"/>
      <c r="AJ25" s="1288"/>
      <c r="AK25" s="1288"/>
      <c r="AL25" s="1288"/>
      <c r="AM25" s="1288"/>
      <c r="AN25" s="1288"/>
      <c r="AO25" s="1288"/>
      <c r="AP25" s="1288"/>
      <c r="AQ25" s="1288"/>
      <c r="AR25" s="1288"/>
      <c r="AS25" s="1288"/>
      <c r="AT25" s="1288"/>
      <c r="AU25" s="1288"/>
      <c r="AV25" s="1288"/>
      <c r="AW25" s="1288"/>
      <c r="AX25" s="1285"/>
      <c r="AY25" s="1288"/>
    </row>
    <row r="26" spans="1:78" s="2" customFormat="1" ht="11.45" customHeight="1" x14ac:dyDescent="0.2">
      <c r="A26" s="95"/>
      <c r="B26" s="312"/>
      <c r="C26" s="346" t="s">
        <v>1540</v>
      </c>
      <c r="D26" s="312"/>
      <c r="E26" s="355" t="s">
        <v>1860</v>
      </c>
      <c r="F26" s="356">
        <v>0</v>
      </c>
      <c r="G26" s="946" t="s">
        <v>1630</v>
      </c>
      <c r="H26" s="946" t="s">
        <v>289</v>
      </c>
      <c r="I26" s="943">
        <v>1</v>
      </c>
      <c r="J26" s="357">
        <v>1</v>
      </c>
      <c r="K26" s="104">
        <v>182179150</v>
      </c>
      <c r="L26" s="105">
        <v>6.4011399999999996E-3</v>
      </c>
      <c r="M26" s="105">
        <v>4.5387300000000004E-3</v>
      </c>
      <c r="N26" s="105">
        <v>2.64E-3</v>
      </c>
      <c r="O26" s="372">
        <v>1.3579870000000001E-2</v>
      </c>
      <c r="P26" s="352"/>
      <c r="Q26" s="241">
        <v>1166154</v>
      </c>
      <c r="R26" s="241">
        <v>826862</v>
      </c>
      <c r="S26" s="241">
        <v>480953</v>
      </c>
      <c r="T26" s="228"/>
      <c r="U26" s="340">
        <v>2473969</v>
      </c>
      <c r="V26" s="227"/>
      <c r="W26" s="5"/>
      <c r="X26" s="106" t="s">
        <v>1540</v>
      </c>
      <c r="Y26" s="107" t="s">
        <v>2833</v>
      </c>
      <c r="Z26" s="122">
        <v>182179150</v>
      </c>
      <c r="AA26" s="83" t="s">
        <v>1629</v>
      </c>
      <c r="AB26" s="83" t="s">
        <v>1629</v>
      </c>
      <c r="AC26" s="83" t="s">
        <v>1265</v>
      </c>
      <c r="AE26" s="93" t="s">
        <v>2869</v>
      </c>
      <c r="AF26" s="93"/>
      <c r="AG26" s="96" t="s">
        <v>488</v>
      </c>
      <c r="AH26" s="96" t="s">
        <v>488</v>
      </c>
      <c r="AI26" s="96" t="s">
        <v>488</v>
      </c>
      <c r="AJ26" s="96" t="s">
        <v>488</v>
      </c>
      <c r="AK26" s="96" t="s">
        <v>488</v>
      </c>
      <c r="AL26" s="96" t="s">
        <v>488</v>
      </c>
      <c r="AM26" s="96" t="s">
        <v>488</v>
      </c>
      <c r="AN26" s="96" t="s">
        <v>488</v>
      </c>
      <c r="AO26" s="96" t="s">
        <v>488</v>
      </c>
      <c r="AP26" s="96" t="s">
        <v>488</v>
      </c>
      <c r="AQ26" s="96" t="s">
        <v>488</v>
      </c>
      <c r="AR26" s="96" t="s">
        <v>488</v>
      </c>
      <c r="AS26" s="96" t="s">
        <v>488</v>
      </c>
      <c r="AT26" s="96" t="s">
        <v>488</v>
      </c>
      <c r="AU26" s="96" t="s">
        <v>488</v>
      </c>
      <c r="AV26" s="96" t="s">
        <v>488</v>
      </c>
      <c r="AW26" s="96" t="s">
        <v>488</v>
      </c>
      <c r="AX26" s="96" t="s">
        <v>488</v>
      </c>
      <c r="AY26" s="344"/>
      <c r="AZ26" s="93"/>
      <c r="BA26" s="93">
        <v>6.4011399999999996E-3</v>
      </c>
      <c r="BB26" s="94">
        <v>0</v>
      </c>
      <c r="BC26" s="93">
        <v>4.5387300000000004E-3</v>
      </c>
      <c r="BD26" s="94">
        <v>0</v>
      </c>
      <c r="BE26" s="94">
        <v>0</v>
      </c>
      <c r="BF26" s="94">
        <v>1</v>
      </c>
      <c r="BG26" s="94">
        <v>0</v>
      </c>
      <c r="BH26" s="578">
        <v>0</v>
      </c>
      <c r="BI26" s="578">
        <v>0</v>
      </c>
      <c r="BJ26" s="94">
        <v>0</v>
      </c>
      <c r="BK26" s="94">
        <v>0</v>
      </c>
      <c r="BL26" s="94">
        <v>0</v>
      </c>
      <c r="BM26" s="94">
        <v>1</v>
      </c>
      <c r="BN26" s="94">
        <v>0</v>
      </c>
      <c r="BO26" s="94">
        <v>0</v>
      </c>
      <c r="BP26" s="94">
        <v>0</v>
      </c>
      <c r="BQ26" s="94">
        <v>0</v>
      </c>
      <c r="BR26" s="94">
        <v>0</v>
      </c>
      <c r="BS26" s="94">
        <v>1</v>
      </c>
      <c r="BT26" s="94">
        <v>0</v>
      </c>
      <c r="BU26" s="94">
        <v>0</v>
      </c>
      <c r="BV26" s="94">
        <v>0</v>
      </c>
      <c r="BW26" s="94">
        <v>0</v>
      </c>
      <c r="BX26" s="578">
        <v>0</v>
      </c>
      <c r="BY26" s="94">
        <v>0</v>
      </c>
      <c r="BZ26" s="94">
        <v>0</v>
      </c>
    </row>
    <row r="27" spans="1:78" s="2" customFormat="1" ht="11.45" customHeight="1" x14ac:dyDescent="0.2">
      <c r="A27" s="95"/>
      <c r="B27" s="312"/>
      <c r="C27" s="346" t="s">
        <v>1541</v>
      </c>
      <c r="D27" s="312"/>
      <c r="E27" s="127" t="s">
        <v>1552</v>
      </c>
      <c r="F27" s="126">
        <v>0</v>
      </c>
      <c r="G27" s="946" t="s">
        <v>1632</v>
      </c>
      <c r="H27" s="946" t="s">
        <v>289</v>
      </c>
      <c r="I27" s="944">
        <v>1.9359999999999999</v>
      </c>
      <c r="J27" s="103">
        <v>1</v>
      </c>
      <c r="K27" s="104">
        <v>864000</v>
      </c>
      <c r="L27" s="105">
        <v>1.2441260000000001E-2</v>
      </c>
      <c r="M27" s="105">
        <v>8.8214799999999996E-3</v>
      </c>
      <c r="N27" s="105">
        <v>2.64E-3</v>
      </c>
      <c r="O27" s="372">
        <v>2.3902740000000002E-2</v>
      </c>
      <c r="P27" s="352"/>
      <c r="Q27" s="241">
        <v>10749</v>
      </c>
      <c r="R27" s="241">
        <v>7622</v>
      </c>
      <c r="S27" s="241">
        <v>2281</v>
      </c>
      <c r="T27" s="228"/>
      <c r="U27" s="340">
        <v>20652</v>
      </c>
      <c r="V27" s="227"/>
      <c r="W27" s="5"/>
      <c r="X27" s="108" t="s">
        <v>1541</v>
      </c>
      <c r="Y27" s="109" t="s">
        <v>2834</v>
      </c>
      <c r="Z27" s="123">
        <v>1672704</v>
      </c>
      <c r="AA27" s="83" t="s">
        <v>1631</v>
      </c>
      <c r="AB27" s="83" t="s">
        <v>1631</v>
      </c>
      <c r="AC27" s="83" t="s">
        <v>1265</v>
      </c>
      <c r="AE27" s="93" t="s">
        <v>2869</v>
      </c>
      <c r="AF27" s="93"/>
      <c r="AG27" s="96" t="s">
        <v>488</v>
      </c>
      <c r="AH27" s="96" t="s">
        <v>488</v>
      </c>
      <c r="AI27" s="96" t="s">
        <v>488</v>
      </c>
      <c r="AJ27" s="96" t="s">
        <v>488</v>
      </c>
      <c r="AK27" s="96" t="s">
        <v>488</v>
      </c>
      <c r="AL27" s="96" t="s">
        <v>488</v>
      </c>
      <c r="AM27" s="96" t="s">
        <v>488</v>
      </c>
      <c r="AN27" s="96" t="s">
        <v>488</v>
      </c>
      <c r="AO27" s="96" t="s">
        <v>488</v>
      </c>
      <c r="AP27" s="96" t="s">
        <v>488</v>
      </c>
      <c r="AQ27" s="96" t="s">
        <v>488</v>
      </c>
      <c r="AR27" s="96" t="s">
        <v>488</v>
      </c>
      <c r="AS27" s="96" t="s">
        <v>488</v>
      </c>
      <c r="AT27" s="96" t="s">
        <v>488</v>
      </c>
      <c r="AU27" s="96" t="s">
        <v>488</v>
      </c>
      <c r="AV27" s="96" t="s">
        <v>488</v>
      </c>
      <c r="AW27" s="96" t="s">
        <v>488</v>
      </c>
      <c r="AX27" s="96" t="s">
        <v>488</v>
      </c>
      <c r="AY27" s="344"/>
      <c r="AZ27" s="93"/>
      <c r="BA27" s="93">
        <v>1.2392607039999998E-2</v>
      </c>
      <c r="BB27" s="94">
        <v>0</v>
      </c>
      <c r="BC27" s="93">
        <v>8.7869812799999999E-3</v>
      </c>
      <c r="BD27" s="94">
        <v>0</v>
      </c>
      <c r="BE27" s="94">
        <v>0</v>
      </c>
      <c r="BF27" s="94">
        <v>1</v>
      </c>
      <c r="BG27" s="94">
        <v>0</v>
      </c>
      <c r="BH27" s="94">
        <v>0</v>
      </c>
      <c r="BI27" s="94">
        <v>0</v>
      </c>
      <c r="BJ27" s="94">
        <v>0</v>
      </c>
      <c r="BK27" s="94">
        <v>0</v>
      </c>
      <c r="BL27" s="94">
        <v>0</v>
      </c>
      <c r="BM27" s="94">
        <v>1</v>
      </c>
      <c r="BN27" s="94">
        <v>0</v>
      </c>
      <c r="BO27" s="94">
        <v>0</v>
      </c>
      <c r="BP27" s="94">
        <v>0</v>
      </c>
      <c r="BQ27" s="94">
        <v>0</v>
      </c>
      <c r="BR27" s="94">
        <v>0</v>
      </c>
      <c r="BS27" s="94">
        <v>1</v>
      </c>
      <c r="BT27" s="94">
        <v>0</v>
      </c>
      <c r="BU27" s="94">
        <v>0</v>
      </c>
      <c r="BV27" s="94">
        <v>0</v>
      </c>
      <c r="BW27" s="94">
        <v>0</v>
      </c>
      <c r="BX27" s="578">
        <v>0</v>
      </c>
      <c r="BY27" s="94">
        <v>0</v>
      </c>
      <c r="BZ27" s="94">
        <v>0</v>
      </c>
    </row>
    <row r="28" spans="1:78" s="2" customFormat="1" ht="11.45" customHeight="1" x14ac:dyDescent="0.2">
      <c r="A28" s="95"/>
      <c r="B28" s="312"/>
      <c r="C28" s="346" t="s">
        <v>992</v>
      </c>
      <c r="D28" s="312"/>
      <c r="E28" s="127" t="s">
        <v>1556</v>
      </c>
      <c r="F28" s="126">
        <v>0</v>
      </c>
      <c r="G28" s="946" t="s">
        <v>1634</v>
      </c>
      <c r="H28" s="946" t="s">
        <v>289</v>
      </c>
      <c r="I28" s="944">
        <v>1.8147</v>
      </c>
      <c r="J28" s="103">
        <v>1</v>
      </c>
      <c r="K28" s="104">
        <v>4105030</v>
      </c>
      <c r="L28" s="105">
        <v>1.161616E-2</v>
      </c>
      <c r="M28" s="105">
        <v>8.2364399999999994E-3</v>
      </c>
      <c r="N28" s="105">
        <v>1.7972439999999999E-2</v>
      </c>
      <c r="O28" s="372">
        <v>3.7825039999999997E-2</v>
      </c>
      <c r="P28" s="352"/>
      <c r="Q28" s="241">
        <v>47685</v>
      </c>
      <c r="R28" s="241">
        <v>33811</v>
      </c>
      <c r="S28" s="241">
        <v>73777</v>
      </c>
      <c r="T28" s="228"/>
      <c r="U28" s="340">
        <v>155273</v>
      </c>
      <c r="V28" s="227"/>
      <c r="W28" s="5"/>
      <c r="X28" s="108" t="s">
        <v>992</v>
      </c>
      <c r="Y28" s="109" t="s">
        <v>1323</v>
      </c>
      <c r="Z28" s="123">
        <v>7449397.9409999996</v>
      </c>
      <c r="AA28" s="83" t="s">
        <v>1633</v>
      </c>
      <c r="AB28" s="83" t="s">
        <v>1633</v>
      </c>
      <c r="AC28" s="83" t="s">
        <v>1265</v>
      </c>
      <c r="AE28" s="93" t="s">
        <v>2869</v>
      </c>
      <c r="AF28" s="93"/>
      <c r="AG28" s="96" t="s">
        <v>488</v>
      </c>
      <c r="AH28" s="96" t="s">
        <v>488</v>
      </c>
      <c r="AI28" s="96" t="s">
        <v>488</v>
      </c>
      <c r="AJ28" s="96" t="s">
        <v>488</v>
      </c>
      <c r="AK28" s="96" t="s">
        <v>488</v>
      </c>
      <c r="AL28" s="96" t="s">
        <v>488</v>
      </c>
      <c r="AM28" s="96" t="s">
        <v>488</v>
      </c>
      <c r="AN28" s="96" t="s">
        <v>488</v>
      </c>
      <c r="AO28" s="96" t="s">
        <v>488</v>
      </c>
      <c r="AP28" s="96" t="s">
        <v>488</v>
      </c>
      <c r="AQ28" s="96" t="s">
        <v>488</v>
      </c>
      <c r="AR28" s="96" t="s">
        <v>488</v>
      </c>
      <c r="AS28" s="96" t="s">
        <v>488</v>
      </c>
      <c r="AT28" s="96" t="s">
        <v>488</v>
      </c>
      <c r="AU28" s="96" t="s">
        <v>488</v>
      </c>
      <c r="AV28" s="96" t="s">
        <v>488</v>
      </c>
      <c r="AW28" s="96" t="s">
        <v>488</v>
      </c>
      <c r="AX28" s="96" t="s">
        <v>488</v>
      </c>
      <c r="AY28" s="344"/>
      <c r="AZ28" s="93"/>
      <c r="BA28" s="93">
        <v>1.1616148757999999E-2</v>
      </c>
      <c r="BB28" s="94">
        <v>0</v>
      </c>
      <c r="BC28" s="93">
        <v>8.2364333310000013E-3</v>
      </c>
      <c r="BD28" s="94">
        <v>0</v>
      </c>
      <c r="BE28" s="94">
        <v>0</v>
      </c>
      <c r="BF28" s="94">
        <v>1</v>
      </c>
      <c r="BG28" s="94">
        <v>0</v>
      </c>
      <c r="BH28" s="94">
        <v>0</v>
      </c>
      <c r="BI28" s="94">
        <v>0</v>
      </c>
      <c r="BJ28" s="94">
        <v>0</v>
      </c>
      <c r="BK28" s="94">
        <v>0</v>
      </c>
      <c r="BL28" s="94">
        <v>0</v>
      </c>
      <c r="BM28" s="94">
        <v>0</v>
      </c>
      <c r="BN28" s="94">
        <v>0</v>
      </c>
      <c r="BO28" s="94">
        <v>0</v>
      </c>
      <c r="BP28" s="94">
        <v>0</v>
      </c>
      <c r="BQ28" s="94">
        <v>0</v>
      </c>
      <c r="BR28" s="94">
        <v>0</v>
      </c>
      <c r="BS28" s="94">
        <v>1</v>
      </c>
      <c r="BT28" s="94">
        <v>0</v>
      </c>
      <c r="BU28" s="94">
        <v>0</v>
      </c>
      <c r="BV28" s="94">
        <v>0</v>
      </c>
      <c r="BW28" s="94">
        <v>0</v>
      </c>
      <c r="BX28" s="578">
        <v>0</v>
      </c>
      <c r="BY28" s="94">
        <v>0</v>
      </c>
      <c r="BZ28" s="94">
        <v>0</v>
      </c>
    </row>
    <row r="29" spans="1:78" s="2" customFormat="1" ht="11.45" customHeight="1" x14ac:dyDescent="0.2">
      <c r="A29" s="95"/>
      <c r="B29" s="312"/>
      <c r="C29" s="346" t="s">
        <v>544</v>
      </c>
      <c r="D29" s="312"/>
      <c r="E29" s="127" t="s">
        <v>1557</v>
      </c>
      <c r="F29" s="126">
        <v>0</v>
      </c>
      <c r="G29" s="946" t="s">
        <v>1634</v>
      </c>
      <c r="H29" s="946" t="s">
        <v>1270</v>
      </c>
      <c r="I29" s="944">
        <v>1.8147</v>
      </c>
      <c r="J29" s="103">
        <v>0.7</v>
      </c>
      <c r="K29" s="104">
        <v>73800</v>
      </c>
      <c r="L29" s="105">
        <v>8.1313099999999992E-3</v>
      </c>
      <c r="M29" s="105">
        <v>5.7655099999999997E-3</v>
      </c>
      <c r="N29" s="105">
        <v>1.258071E-2</v>
      </c>
      <c r="O29" s="372">
        <v>2.6477529999999999E-2</v>
      </c>
      <c r="P29" s="352"/>
      <c r="Q29" s="241">
        <v>600</v>
      </c>
      <c r="R29" s="241">
        <v>425</v>
      </c>
      <c r="S29" s="241">
        <v>928</v>
      </c>
      <c r="T29" s="228"/>
      <c r="U29" s="340">
        <v>1953</v>
      </c>
      <c r="V29" s="227"/>
      <c r="W29" s="5"/>
      <c r="X29" s="108" t="s">
        <v>544</v>
      </c>
      <c r="Y29" s="109" t="s">
        <v>102</v>
      </c>
      <c r="Z29" s="123">
        <v>93747.401999999987</v>
      </c>
      <c r="AA29" s="83" t="s">
        <v>1633</v>
      </c>
      <c r="AB29" s="83" t="s">
        <v>1633</v>
      </c>
      <c r="AC29" s="83" t="s">
        <v>1269</v>
      </c>
      <c r="AE29" s="93" t="s">
        <v>2869</v>
      </c>
      <c r="AF29" s="93"/>
      <c r="AG29" s="96" t="s">
        <v>488</v>
      </c>
      <c r="AH29" s="96" t="s">
        <v>488</v>
      </c>
      <c r="AI29" s="96" t="s">
        <v>488</v>
      </c>
      <c r="AJ29" s="96" t="s">
        <v>488</v>
      </c>
      <c r="AK29" s="96" t="s">
        <v>488</v>
      </c>
      <c r="AL29" s="96" t="s">
        <v>488</v>
      </c>
      <c r="AM29" s="96" t="s">
        <v>488</v>
      </c>
      <c r="AN29" s="96" t="s">
        <v>488</v>
      </c>
      <c r="AO29" s="96" t="s">
        <v>488</v>
      </c>
      <c r="AP29" s="96" t="s">
        <v>488</v>
      </c>
      <c r="AQ29" s="96" t="s">
        <v>488</v>
      </c>
      <c r="AR29" s="96" t="s">
        <v>488</v>
      </c>
      <c r="AS29" s="96" t="s">
        <v>488</v>
      </c>
      <c r="AT29" s="96" t="s">
        <v>488</v>
      </c>
      <c r="AU29" s="96" t="s">
        <v>488</v>
      </c>
      <c r="AV29" s="96" t="s">
        <v>488</v>
      </c>
      <c r="AW29" s="96" t="s">
        <v>488</v>
      </c>
      <c r="AX29" s="96" t="s">
        <v>488</v>
      </c>
      <c r="AY29" s="344"/>
      <c r="AZ29" s="93"/>
      <c r="BA29" s="93">
        <v>8.1313041305999985E-3</v>
      </c>
      <c r="BB29" s="94">
        <v>0</v>
      </c>
      <c r="BC29" s="93">
        <v>5.7655033317000007E-3</v>
      </c>
      <c r="BD29" s="94">
        <v>0</v>
      </c>
      <c r="BE29" s="94">
        <v>0</v>
      </c>
      <c r="BF29" s="94">
        <v>1</v>
      </c>
      <c r="BG29" s="94">
        <v>0</v>
      </c>
      <c r="BH29" s="94">
        <v>0</v>
      </c>
      <c r="BI29" s="94">
        <v>0</v>
      </c>
      <c r="BJ29" s="94">
        <v>0</v>
      </c>
      <c r="BK29" s="94">
        <v>0</v>
      </c>
      <c r="BL29" s="94">
        <v>0</v>
      </c>
      <c r="BM29" s="94">
        <v>0</v>
      </c>
      <c r="BN29" s="94">
        <v>0</v>
      </c>
      <c r="BO29" s="94">
        <v>0</v>
      </c>
      <c r="BP29" s="94">
        <v>0</v>
      </c>
      <c r="BQ29" s="94">
        <v>0</v>
      </c>
      <c r="BR29" s="94">
        <v>0</v>
      </c>
      <c r="BS29" s="94">
        <v>0</v>
      </c>
      <c r="BT29" s="94">
        <v>0</v>
      </c>
      <c r="BU29" s="94">
        <v>0</v>
      </c>
      <c r="BV29" s="94">
        <v>0</v>
      </c>
      <c r="BW29" s="94">
        <v>0</v>
      </c>
      <c r="BX29" s="578">
        <v>0</v>
      </c>
      <c r="BY29" s="94">
        <v>0</v>
      </c>
      <c r="BZ29" s="94">
        <v>0</v>
      </c>
    </row>
    <row r="30" spans="1:78" s="2" customFormat="1" ht="11.45" customHeight="1" x14ac:dyDescent="0.2">
      <c r="A30" s="95"/>
      <c r="B30" s="312"/>
      <c r="C30" s="346" t="s">
        <v>1675</v>
      </c>
      <c r="D30" s="312"/>
      <c r="E30" s="127" t="s">
        <v>290</v>
      </c>
      <c r="F30" s="126">
        <v>0</v>
      </c>
      <c r="G30" s="946" t="s">
        <v>234</v>
      </c>
      <c r="H30" s="946" t="s">
        <v>289</v>
      </c>
      <c r="I30" s="944">
        <v>3.0007000000000001</v>
      </c>
      <c r="J30" s="103">
        <v>1</v>
      </c>
      <c r="K30" s="104">
        <v>68955</v>
      </c>
      <c r="L30" s="105">
        <v>1.9207269999999999E-2</v>
      </c>
      <c r="M30" s="105">
        <v>1.342847E-2</v>
      </c>
      <c r="N30" s="105">
        <v>2.5909809999999998E-2</v>
      </c>
      <c r="O30" s="372">
        <v>5.8545549999999995E-2</v>
      </c>
      <c r="P30" s="352"/>
      <c r="Q30" s="241">
        <v>1324</v>
      </c>
      <c r="R30" s="241">
        <v>926</v>
      </c>
      <c r="S30" s="241">
        <v>1787</v>
      </c>
      <c r="T30" s="228"/>
      <c r="U30" s="340">
        <v>4037</v>
      </c>
      <c r="V30" s="227"/>
      <c r="W30" s="5"/>
      <c r="X30" s="108" t="s">
        <v>1675</v>
      </c>
      <c r="Y30" s="109" t="s">
        <v>2832</v>
      </c>
      <c r="Z30" s="123">
        <v>206913.26850000001</v>
      </c>
      <c r="AA30" s="83" t="s">
        <v>233</v>
      </c>
      <c r="AB30" s="83" t="s">
        <v>233</v>
      </c>
      <c r="AC30" s="83" t="s">
        <v>1265</v>
      </c>
      <c r="AE30" s="93" t="s">
        <v>2869</v>
      </c>
      <c r="AF30" s="93"/>
      <c r="AG30" s="96" t="s">
        <v>488</v>
      </c>
      <c r="AH30" s="96" t="s">
        <v>488</v>
      </c>
      <c r="AI30" s="96" t="s">
        <v>488</v>
      </c>
      <c r="AJ30" s="96" t="s">
        <v>488</v>
      </c>
      <c r="AK30" s="96" t="s">
        <v>488</v>
      </c>
      <c r="AL30" s="96" t="s">
        <v>488</v>
      </c>
      <c r="AM30" s="96" t="s">
        <v>488</v>
      </c>
      <c r="AN30" s="96" t="s">
        <v>488</v>
      </c>
      <c r="AO30" s="96" t="s">
        <v>488</v>
      </c>
      <c r="AP30" s="96" t="s">
        <v>488</v>
      </c>
      <c r="AQ30" s="96" t="s">
        <v>488</v>
      </c>
      <c r="AR30" s="96" t="s">
        <v>488</v>
      </c>
      <c r="AS30" s="96" t="s">
        <v>488</v>
      </c>
      <c r="AT30" s="96" t="s">
        <v>488</v>
      </c>
      <c r="AU30" s="96" t="s">
        <v>488</v>
      </c>
      <c r="AV30" s="96" t="s">
        <v>488</v>
      </c>
      <c r="AW30" s="96" t="s">
        <v>488</v>
      </c>
      <c r="AX30" s="96" t="s">
        <v>488</v>
      </c>
      <c r="AY30" s="344"/>
      <c r="AZ30" s="93"/>
      <c r="BA30" s="93">
        <v>1.9207900797999999E-2</v>
      </c>
      <c r="BB30" s="94">
        <v>0</v>
      </c>
      <c r="BC30" s="93">
        <v>1.3619367111000001E-2</v>
      </c>
      <c r="BD30" s="94">
        <v>0</v>
      </c>
      <c r="BE30" s="94">
        <v>0</v>
      </c>
      <c r="BF30" s="94">
        <v>1</v>
      </c>
      <c r="BG30" s="94">
        <v>0</v>
      </c>
      <c r="BH30" s="94">
        <v>0</v>
      </c>
      <c r="BI30" s="94">
        <v>0</v>
      </c>
      <c r="BJ30" s="94">
        <v>0</v>
      </c>
      <c r="BK30" s="94">
        <v>0</v>
      </c>
      <c r="BL30" s="94">
        <v>0</v>
      </c>
      <c r="BM30" s="94">
        <v>0</v>
      </c>
      <c r="BN30" s="94">
        <v>0</v>
      </c>
      <c r="BO30" s="94">
        <v>0</v>
      </c>
      <c r="BP30" s="94">
        <v>0</v>
      </c>
      <c r="BQ30" s="94">
        <v>0</v>
      </c>
      <c r="BR30" s="94">
        <v>0</v>
      </c>
      <c r="BS30" s="94">
        <v>1</v>
      </c>
      <c r="BT30" s="94">
        <v>0</v>
      </c>
      <c r="BU30" s="94">
        <v>0</v>
      </c>
      <c r="BV30" s="94">
        <v>0</v>
      </c>
      <c r="BW30" s="94">
        <v>0</v>
      </c>
      <c r="BX30" s="578">
        <v>0</v>
      </c>
      <c r="BY30" s="94">
        <v>0</v>
      </c>
      <c r="BZ30" s="94">
        <v>0</v>
      </c>
    </row>
    <row r="31" spans="1:78" s="2" customFormat="1" ht="11.45" customHeight="1" x14ac:dyDescent="0.2">
      <c r="A31" s="95"/>
      <c r="B31" s="312"/>
      <c r="C31" s="346" t="s">
        <v>1542</v>
      </c>
      <c r="D31" s="312"/>
      <c r="E31" s="127" t="s">
        <v>1555</v>
      </c>
      <c r="F31" s="126">
        <v>0</v>
      </c>
      <c r="G31" s="946" t="s">
        <v>2235</v>
      </c>
      <c r="H31" s="946" t="s">
        <v>289</v>
      </c>
      <c r="I31" s="944">
        <v>0.25</v>
      </c>
      <c r="J31" s="103">
        <v>1</v>
      </c>
      <c r="K31" s="104">
        <v>367970</v>
      </c>
      <c r="L31" s="105">
        <v>1.6002900000000001E-3</v>
      </c>
      <c r="M31" s="105">
        <v>1.1346800000000001E-3</v>
      </c>
      <c r="N31" s="105">
        <v>6.6E-4</v>
      </c>
      <c r="O31" s="372">
        <v>3.3949700000000002E-3</v>
      </c>
      <c r="P31" s="352"/>
      <c r="Q31" s="241">
        <v>589</v>
      </c>
      <c r="R31" s="241">
        <v>418</v>
      </c>
      <c r="S31" s="241">
        <v>243</v>
      </c>
      <c r="T31" s="228"/>
      <c r="U31" s="340">
        <v>1250</v>
      </c>
      <c r="V31" s="227"/>
      <c r="W31" s="5"/>
      <c r="X31" s="108" t="s">
        <v>1542</v>
      </c>
      <c r="Y31" s="109" t="s">
        <v>1322</v>
      </c>
      <c r="Z31" s="123">
        <v>91992.5</v>
      </c>
      <c r="AA31" s="83" t="s">
        <v>1265</v>
      </c>
      <c r="AB31" s="83" t="s">
        <v>1265</v>
      </c>
      <c r="AC31" s="83" t="s">
        <v>1265</v>
      </c>
      <c r="AE31" s="93" t="s">
        <v>2869</v>
      </c>
      <c r="AF31" s="93"/>
      <c r="AG31" s="96" t="s">
        <v>488</v>
      </c>
      <c r="AH31" s="96" t="s">
        <v>488</v>
      </c>
      <c r="AI31" s="96" t="s">
        <v>488</v>
      </c>
      <c r="AJ31" s="96" t="s">
        <v>488</v>
      </c>
      <c r="AK31" s="96" t="s">
        <v>488</v>
      </c>
      <c r="AL31" s="96" t="s">
        <v>488</v>
      </c>
      <c r="AM31" s="96" t="s">
        <v>488</v>
      </c>
      <c r="AN31" s="96" t="s">
        <v>488</v>
      </c>
      <c r="AO31" s="96" t="s">
        <v>488</v>
      </c>
      <c r="AP31" s="96" t="s">
        <v>488</v>
      </c>
      <c r="AQ31" s="96" t="s">
        <v>488</v>
      </c>
      <c r="AR31" s="96" t="s">
        <v>488</v>
      </c>
      <c r="AS31" s="96" t="s">
        <v>488</v>
      </c>
      <c r="AT31" s="96" t="s">
        <v>488</v>
      </c>
      <c r="AU31" s="96" t="s">
        <v>488</v>
      </c>
      <c r="AV31" s="96" t="s">
        <v>488</v>
      </c>
      <c r="AW31" s="96" t="s">
        <v>488</v>
      </c>
      <c r="AX31" s="96" t="s">
        <v>488</v>
      </c>
      <c r="AY31" s="344"/>
      <c r="AZ31" s="93"/>
      <c r="BA31" s="93">
        <v>1.6002849999999999E-3</v>
      </c>
      <c r="BB31" s="94">
        <v>0</v>
      </c>
      <c r="BC31" s="93">
        <v>1.1346825000000001E-3</v>
      </c>
      <c r="BD31" s="94">
        <v>0</v>
      </c>
      <c r="BE31" s="94">
        <v>0</v>
      </c>
      <c r="BF31" s="94">
        <v>1</v>
      </c>
      <c r="BG31" s="94">
        <v>0</v>
      </c>
      <c r="BH31" s="94">
        <v>0</v>
      </c>
      <c r="BI31" s="94">
        <v>0</v>
      </c>
      <c r="BJ31" s="94">
        <v>0</v>
      </c>
      <c r="BK31" s="94">
        <v>0</v>
      </c>
      <c r="BL31" s="94">
        <v>0</v>
      </c>
      <c r="BM31" s="94">
        <v>1</v>
      </c>
      <c r="BN31" s="94">
        <v>0</v>
      </c>
      <c r="BO31" s="94">
        <v>0</v>
      </c>
      <c r="BP31" s="94">
        <v>0</v>
      </c>
      <c r="BQ31" s="94">
        <v>0</v>
      </c>
      <c r="BR31" s="94">
        <v>0</v>
      </c>
      <c r="BS31" s="94">
        <v>1</v>
      </c>
      <c r="BT31" s="94">
        <v>0</v>
      </c>
      <c r="BU31" s="94">
        <v>0</v>
      </c>
      <c r="BV31" s="94">
        <v>0</v>
      </c>
      <c r="BW31" s="94">
        <v>0</v>
      </c>
      <c r="BX31" s="578">
        <v>0</v>
      </c>
      <c r="BY31" s="94">
        <v>0</v>
      </c>
      <c r="BZ31" s="94">
        <v>0</v>
      </c>
    </row>
    <row r="32" spans="1:78" s="2" customFormat="1" ht="11.45" customHeight="1" x14ac:dyDescent="0.2">
      <c r="A32" s="95"/>
      <c r="B32" s="312"/>
      <c r="C32" s="346" t="s">
        <v>1432</v>
      </c>
      <c r="D32" s="312"/>
      <c r="E32" s="127" t="s">
        <v>1554</v>
      </c>
      <c r="F32" s="126">
        <v>0</v>
      </c>
      <c r="G32" s="946" t="s">
        <v>1189</v>
      </c>
      <c r="H32" s="946" t="s">
        <v>289</v>
      </c>
      <c r="I32" s="944">
        <v>0.25</v>
      </c>
      <c r="J32" s="103">
        <v>1</v>
      </c>
      <c r="K32" s="104">
        <v>4147800</v>
      </c>
      <c r="L32" s="105">
        <v>1.6002900000000001E-3</v>
      </c>
      <c r="M32" s="105">
        <v>1.1346800000000001E-3</v>
      </c>
      <c r="N32" s="105">
        <v>6.6E-4</v>
      </c>
      <c r="O32" s="372">
        <v>3.3949700000000002E-3</v>
      </c>
      <c r="P32" s="352"/>
      <c r="Q32" s="241">
        <v>6638</v>
      </c>
      <c r="R32" s="241">
        <v>4706</v>
      </c>
      <c r="S32" s="241">
        <v>2738</v>
      </c>
      <c r="T32" s="228"/>
      <c r="U32" s="340">
        <v>14082</v>
      </c>
      <c r="V32" s="227"/>
      <c r="W32" s="5"/>
      <c r="X32" s="108" t="s">
        <v>1432</v>
      </c>
      <c r="Y32" s="109" t="s">
        <v>1321</v>
      </c>
      <c r="Z32" s="123">
        <v>1036950</v>
      </c>
      <c r="AA32" s="83" t="s">
        <v>1188</v>
      </c>
      <c r="AB32" s="83" t="s">
        <v>1188</v>
      </c>
      <c r="AC32" s="83" t="s">
        <v>1265</v>
      </c>
      <c r="AE32" s="93" t="s">
        <v>2869</v>
      </c>
      <c r="AF32" s="93"/>
      <c r="AG32" s="96" t="s">
        <v>488</v>
      </c>
      <c r="AH32" s="96" t="s">
        <v>488</v>
      </c>
      <c r="AI32" s="96" t="s">
        <v>488</v>
      </c>
      <c r="AJ32" s="96" t="s">
        <v>488</v>
      </c>
      <c r="AK32" s="96" t="s">
        <v>488</v>
      </c>
      <c r="AL32" s="96" t="s">
        <v>488</v>
      </c>
      <c r="AM32" s="96" t="s">
        <v>488</v>
      </c>
      <c r="AN32" s="96" t="s">
        <v>488</v>
      </c>
      <c r="AO32" s="96" t="s">
        <v>488</v>
      </c>
      <c r="AP32" s="96" t="s">
        <v>488</v>
      </c>
      <c r="AQ32" s="96" t="s">
        <v>488</v>
      </c>
      <c r="AR32" s="96" t="s">
        <v>488</v>
      </c>
      <c r="AS32" s="96" t="s">
        <v>488</v>
      </c>
      <c r="AT32" s="96" t="s">
        <v>488</v>
      </c>
      <c r="AU32" s="96" t="s">
        <v>488</v>
      </c>
      <c r="AV32" s="96" t="s">
        <v>488</v>
      </c>
      <c r="AW32" s="96" t="s">
        <v>488</v>
      </c>
      <c r="AX32" s="96" t="s">
        <v>488</v>
      </c>
      <c r="AY32" s="344"/>
      <c r="AZ32" s="93"/>
      <c r="BA32" s="93">
        <v>1.6002849999999999E-3</v>
      </c>
      <c r="BB32" s="94">
        <v>0</v>
      </c>
      <c r="BC32" s="93">
        <v>1.1346825000000001E-3</v>
      </c>
      <c r="BD32" s="94">
        <v>0</v>
      </c>
      <c r="BE32" s="94">
        <v>0</v>
      </c>
      <c r="BF32" s="94">
        <v>1</v>
      </c>
      <c r="BG32" s="94">
        <v>0</v>
      </c>
      <c r="BH32" s="94">
        <v>0</v>
      </c>
      <c r="BI32" s="94">
        <v>0</v>
      </c>
      <c r="BJ32" s="94">
        <v>0</v>
      </c>
      <c r="BK32" s="94">
        <v>0</v>
      </c>
      <c r="BL32" s="94">
        <v>0</v>
      </c>
      <c r="BM32" s="94">
        <v>1</v>
      </c>
      <c r="BN32" s="94">
        <v>0</v>
      </c>
      <c r="BO32" s="94">
        <v>0</v>
      </c>
      <c r="BP32" s="94">
        <v>0</v>
      </c>
      <c r="BQ32" s="94">
        <v>0</v>
      </c>
      <c r="BR32" s="94">
        <v>0</v>
      </c>
      <c r="BS32" s="94">
        <v>1</v>
      </c>
      <c r="BT32" s="94">
        <v>0</v>
      </c>
      <c r="BU32" s="94">
        <v>0</v>
      </c>
      <c r="BV32" s="94">
        <v>0</v>
      </c>
      <c r="BW32" s="94">
        <v>0</v>
      </c>
      <c r="BX32" s="578">
        <v>0</v>
      </c>
      <c r="BY32" s="94">
        <v>0</v>
      </c>
      <c r="BZ32" s="94">
        <v>0</v>
      </c>
    </row>
    <row r="33" spans="1:78" s="2" customFormat="1" ht="11.45" customHeight="1" x14ac:dyDescent="0.2">
      <c r="A33" s="95"/>
      <c r="B33" s="312"/>
      <c r="C33" s="346" t="s">
        <v>488</v>
      </c>
      <c r="D33" s="312"/>
      <c r="E33" s="127"/>
      <c r="F33" s="126"/>
      <c r="G33" s="946" t="s">
        <v>488</v>
      </c>
      <c r="H33" s="946" t="s">
        <v>488</v>
      </c>
      <c r="I33" s="944"/>
      <c r="J33" s="103"/>
      <c r="K33" s="104"/>
      <c r="L33" s="105"/>
      <c r="M33" s="105"/>
      <c r="N33" s="105"/>
      <c r="O33" s="372" t="s">
        <v>488</v>
      </c>
      <c r="P33" s="352"/>
      <c r="Q33" s="241">
        <v>0</v>
      </c>
      <c r="R33" s="241">
        <v>0</v>
      </c>
      <c r="S33" s="241">
        <v>0</v>
      </c>
      <c r="T33" s="228"/>
      <c r="U33" s="340">
        <v>0</v>
      </c>
      <c r="V33" s="227"/>
      <c r="W33" s="5"/>
      <c r="X33" s="108" t="s">
        <v>488</v>
      </c>
      <c r="Y33" s="109" t="s">
        <v>1625</v>
      </c>
      <c r="Z33" s="123">
        <v>0</v>
      </c>
      <c r="AA33" s="83" t="s">
        <v>488</v>
      </c>
      <c r="AB33" s="83" t="s">
        <v>488</v>
      </c>
      <c r="AC33" s="83" t="s">
        <v>488</v>
      </c>
      <c r="AE33" s="93" t="s">
        <v>2869</v>
      </c>
      <c r="AF33" s="93"/>
      <c r="AG33" s="96" t="s">
        <v>488</v>
      </c>
      <c r="AH33" s="96" t="s">
        <v>488</v>
      </c>
      <c r="AI33" s="96" t="s">
        <v>488</v>
      </c>
      <c r="AJ33" s="96" t="s">
        <v>488</v>
      </c>
      <c r="AK33" s="96" t="s">
        <v>488</v>
      </c>
      <c r="AL33" s="96" t="s">
        <v>488</v>
      </c>
      <c r="AM33" s="96" t="s">
        <v>488</v>
      </c>
      <c r="AN33" s="96" t="s">
        <v>488</v>
      </c>
      <c r="AO33" s="96" t="s">
        <v>488</v>
      </c>
      <c r="AP33" s="96" t="s">
        <v>488</v>
      </c>
      <c r="AQ33" s="96" t="s">
        <v>488</v>
      </c>
      <c r="AR33" s="96" t="s">
        <v>488</v>
      </c>
      <c r="AS33" s="96" t="s">
        <v>488</v>
      </c>
      <c r="AT33" s="96" t="s">
        <v>488</v>
      </c>
      <c r="AU33" s="96" t="s">
        <v>488</v>
      </c>
      <c r="AV33" s="96" t="s">
        <v>488</v>
      </c>
      <c r="AW33" s="96" t="s">
        <v>488</v>
      </c>
      <c r="AX33" s="96" t="s">
        <v>488</v>
      </c>
      <c r="AY33" s="344"/>
      <c r="AZ33" s="93"/>
      <c r="BA33" s="93">
        <v>0</v>
      </c>
      <c r="BB33" s="94">
        <v>0</v>
      </c>
      <c r="BC33" s="93">
        <v>0</v>
      </c>
      <c r="BD33" s="94">
        <v>0</v>
      </c>
      <c r="BE33" s="94">
        <v>0</v>
      </c>
      <c r="BF33" s="94">
        <v>0</v>
      </c>
      <c r="BG33" s="94">
        <v>1</v>
      </c>
      <c r="BH33" s="94">
        <v>0</v>
      </c>
      <c r="BI33" s="94">
        <v>0</v>
      </c>
      <c r="BJ33" s="94">
        <v>0</v>
      </c>
      <c r="BK33" s="94">
        <v>0</v>
      </c>
      <c r="BL33" s="94">
        <v>0</v>
      </c>
      <c r="BM33" s="94">
        <v>0</v>
      </c>
      <c r="BN33" s="94">
        <v>0</v>
      </c>
      <c r="BO33" s="94">
        <v>0</v>
      </c>
      <c r="BP33" s="94">
        <v>0</v>
      </c>
      <c r="BQ33" s="94">
        <v>0</v>
      </c>
      <c r="BR33" s="94">
        <v>0</v>
      </c>
      <c r="BS33" s="94">
        <v>0</v>
      </c>
      <c r="BT33" s="94">
        <v>0</v>
      </c>
      <c r="BU33" s="94">
        <v>0</v>
      </c>
      <c r="BV33" s="94">
        <v>0</v>
      </c>
      <c r="BW33" s="94">
        <v>0</v>
      </c>
      <c r="BX33" s="578">
        <v>0</v>
      </c>
      <c r="BY33" s="94">
        <v>0</v>
      </c>
      <c r="BZ33" s="94">
        <v>0</v>
      </c>
    </row>
    <row r="34" spans="1:78" s="2" customFormat="1" ht="11.45" customHeight="1" x14ac:dyDescent="0.2">
      <c r="A34" s="95"/>
      <c r="B34" s="312"/>
      <c r="C34" s="346" t="s">
        <v>488</v>
      </c>
      <c r="D34" s="312"/>
      <c r="E34" s="127"/>
      <c r="F34" s="126"/>
      <c r="G34" s="946" t="s">
        <v>488</v>
      </c>
      <c r="H34" s="946" t="s">
        <v>488</v>
      </c>
      <c r="I34" s="944"/>
      <c r="J34" s="103"/>
      <c r="K34" s="104"/>
      <c r="L34" s="105"/>
      <c r="M34" s="105"/>
      <c r="N34" s="105"/>
      <c r="O34" s="372" t="s">
        <v>488</v>
      </c>
      <c r="P34" s="352"/>
      <c r="Q34" s="241">
        <v>0</v>
      </c>
      <c r="R34" s="241">
        <v>0</v>
      </c>
      <c r="S34" s="241">
        <v>0</v>
      </c>
      <c r="T34" s="228"/>
      <c r="U34" s="340">
        <v>0</v>
      </c>
      <c r="V34" s="227"/>
      <c r="W34" s="5"/>
      <c r="X34" s="108" t="s">
        <v>488</v>
      </c>
      <c r="Y34" s="109" t="s">
        <v>1625</v>
      </c>
      <c r="Z34" s="123">
        <v>0</v>
      </c>
      <c r="AA34" s="83" t="s">
        <v>488</v>
      </c>
      <c r="AB34" s="83" t="s">
        <v>488</v>
      </c>
      <c r="AC34" s="83" t="s">
        <v>488</v>
      </c>
      <c r="AE34" s="93" t="s">
        <v>2869</v>
      </c>
      <c r="AF34" s="93"/>
      <c r="AG34" s="96" t="s">
        <v>488</v>
      </c>
      <c r="AH34" s="96" t="s">
        <v>488</v>
      </c>
      <c r="AI34" s="96" t="s">
        <v>488</v>
      </c>
      <c r="AJ34" s="96" t="s">
        <v>488</v>
      </c>
      <c r="AK34" s="96" t="s">
        <v>488</v>
      </c>
      <c r="AL34" s="96" t="s">
        <v>488</v>
      </c>
      <c r="AM34" s="96" t="s">
        <v>488</v>
      </c>
      <c r="AN34" s="96" t="s">
        <v>488</v>
      </c>
      <c r="AO34" s="96" t="s">
        <v>488</v>
      </c>
      <c r="AP34" s="96" t="s">
        <v>488</v>
      </c>
      <c r="AQ34" s="96" t="s">
        <v>488</v>
      </c>
      <c r="AR34" s="96" t="s">
        <v>488</v>
      </c>
      <c r="AS34" s="96" t="s">
        <v>488</v>
      </c>
      <c r="AT34" s="96" t="s">
        <v>488</v>
      </c>
      <c r="AU34" s="96" t="s">
        <v>488</v>
      </c>
      <c r="AV34" s="96" t="s">
        <v>488</v>
      </c>
      <c r="AW34" s="96" t="s">
        <v>488</v>
      </c>
      <c r="AX34" s="96" t="s">
        <v>488</v>
      </c>
      <c r="AY34" s="344"/>
      <c r="AZ34" s="93"/>
      <c r="BA34" s="93">
        <v>0</v>
      </c>
      <c r="BB34" s="94">
        <v>0</v>
      </c>
      <c r="BC34" s="93">
        <v>0</v>
      </c>
      <c r="BD34" s="94">
        <v>0</v>
      </c>
      <c r="BE34" s="94">
        <v>0</v>
      </c>
      <c r="BF34" s="94">
        <v>0</v>
      </c>
      <c r="BG34" s="94">
        <v>1</v>
      </c>
      <c r="BH34" s="94">
        <v>0</v>
      </c>
      <c r="BI34" s="94">
        <v>0</v>
      </c>
      <c r="BJ34" s="94">
        <v>0</v>
      </c>
      <c r="BK34" s="94">
        <v>0</v>
      </c>
      <c r="BL34" s="94">
        <v>0</v>
      </c>
      <c r="BM34" s="94">
        <v>0</v>
      </c>
      <c r="BN34" s="94">
        <v>0</v>
      </c>
      <c r="BO34" s="94">
        <v>0</v>
      </c>
      <c r="BP34" s="94">
        <v>0</v>
      </c>
      <c r="BQ34" s="94">
        <v>0</v>
      </c>
      <c r="BR34" s="94">
        <v>0</v>
      </c>
      <c r="BS34" s="94">
        <v>0</v>
      </c>
      <c r="BT34" s="94">
        <v>0</v>
      </c>
      <c r="BU34" s="94">
        <v>0</v>
      </c>
      <c r="BV34" s="94">
        <v>0</v>
      </c>
      <c r="BW34" s="94">
        <v>0</v>
      </c>
      <c r="BX34" s="578">
        <v>0</v>
      </c>
      <c r="BY34" s="94">
        <v>0</v>
      </c>
      <c r="BZ34" s="94">
        <v>0</v>
      </c>
    </row>
    <row r="35" spans="1:78" s="2" customFormat="1" ht="11.45" customHeight="1" x14ac:dyDescent="0.2">
      <c r="A35" s="95"/>
      <c r="B35" s="312"/>
      <c r="C35" s="346" t="s">
        <v>488</v>
      </c>
      <c r="D35" s="312"/>
      <c r="E35" s="127"/>
      <c r="F35" s="126"/>
      <c r="G35" s="946" t="s">
        <v>488</v>
      </c>
      <c r="H35" s="946" t="s">
        <v>488</v>
      </c>
      <c r="I35" s="944"/>
      <c r="J35" s="103"/>
      <c r="K35" s="104"/>
      <c r="L35" s="105"/>
      <c r="M35" s="105"/>
      <c r="N35" s="105"/>
      <c r="O35" s="372" t="s">
        <v>488</v>
      </c>
      <c r="P35" s="352"/>
      <c r="Q35" s="241">
        <v>0</v>
      </c>
      <c r="R35" s="241">
        <v>0</v>
      </c>
      <c r="S35" s="241">
        <v>0</v>
      </c>
      <c r="T35" s="228"/>
      <c r="U35" s="340">
        <v>0</v>
      </c>
      <c r="V35" s="227"/>
      <c r="W35" s="5"/>
      <c r="X35" s="108" t="s">
        <v>488</v>
      </c>
      <c r="Y35" s="109" t="s">
        <v>1625</v>
      </c>
      <c r="Z35" s="123">
        <v>0</v>
      </c>
      <c r="AA35" s="83" t="s">
        <v>488</v>
      </c>
      <c r="AB35" s="83" t="s">
        <v>488</v>
      </c>
      <c r="AC35" s="83" t="s">
        <v>488</v>
      </c>
      <c r="AE35" s="93" t="s">
        <v>2869</v>
      </c>
      <c r="AF35" s="93"/>
      <c r="AG35" s="96" t="s">
        <v>488</v>
      </c>
      <c r="AH35" s="96" t="s">
        <v>488</v>
      </c>
      <c r="AI35" s="96" t="s">
        <v>488</v>
      </c>
      <c r="AJ35" s="96" t="s">
        <v>488</v>
      </c>
      <c r="AK35" s="96" t="s">
        <v>488</v>
      </c>
      <c r="AL35" s="96" t="s">
        <v>488</v>
      </c>
      <c r="AM35" s="96" t="s">
        <v>488</v>
      </c>
      <c r="AN35" s="96" t="s">
        <v>488</v>
      </c>
      <c r="AO35" s="96" t="s">
        <v>488</v>
      </c>
      <c r="AP35" s="96" t="s">
        <v>488</v>
      </c>
      <c r="AQ35" s="96" t="s">
        <v>488</v>
      </c>
      <c r="AR35" s="96" t="s">
        <v>488</v>
      </c>
      <c r="AS35" s="96" t="s">
        <v>488</v>
      </c>
      <c r="AT35" s="96" t="s">
        <v>488</v>
      </c>
      <c r="AU35" s="96" t="s">
        <v>488</v>
      </c>
      <c r="AV35" s="96" t="s">
        <v>488</v>
      </c>
      <c r="AW35" s="96" t="s">
        <v>488</v>
      </c>
      <c r="AX35" s="96" t="s">
        <v>488</v>
      </c>
      <c r="AY35" s="344"/>
      <c r="AZ35" s="93"/>
      <c r="BA35" s="93">
        <v>0</v>
      </c>
      <c r="BB35" s="94">
        <v>0</v>
      </c>
      <c r="BC35" s="93">
        <v>0</v>
      </c>
      <c r="BD35" s="94">
        <v>0</v>
      </c>
      <c r="BE35" s="94">
        <v>0</v>
      </c>
      <c r="BF35" s="94">
        <v>0</v>
      </c>
      <c r="BG35" s="94">
        <v>1</v>
      </c>
      <c r="BH35" s="94">
        <v>0</v>
      </c>
      <c r="BI35" s="94">
        <v>0</v>
      </c>
      <c r="BJ35" s="94">
        <v>0</v>
      </c>
      <c r="BK35" s="94">
        <v>0</v>
      </c>
      <c r="BL35" s="94">
        <v>0</v>
      </c>
      <c r="BM35" s="94">
        <v>0</v>
      </c>
      <c r="BN35" s="94">
        <v>0</v>
      </c>
      <c r="BO35" s="94">
        <v>0</v>
      </c>
      <c r="BP35" s="94">
        <v>0</v>
      </c>
      <c r="BQ35" s="94">
        <v>0</v>
      </c>
      <c r="BR35" s="94">
        <v>0</v>
      </c>
      <c r="BS35" s="94">
        <v>0</v>
      </c>
      <c r="BT35" s="94">
        <v>0</v>
      </c>
      <c r="BU35" s="94">
        <v>0</v>
      </c>
      <c r="BV35" s="94">
        <v>0</v>
      </c>
      <c r="BW35" s="94">
        <v>0</v>
      </c>
      <c r="BX35" s="578">
        <v>0</v>
      </c>
      <c r="BY35" s="94">
        <v>0</v>
      </c>
      <c r="BZ35" s="94">
        <v>0</v>
      </c>
    </row>
    <row r="36" spans="1:78" s="2" customFormat="1" ht="11.45" customHeight="1" x14ac:dyDescent="0.2">
      <c r="A36" s="95"/>
      <c r="B36" s="312"/>
      <c r="C36" s="346" t="s">
        <v>488</v>
      </c>
      <c r="D36" s="312"/>
      <c r="E36" s="127"/>
      <c r="F36" s="126"/>
      <c r="G36" s="946" t="s">
        <v>488</v>
      </c>
      <c r="H36" s="946" t="s">
        <v>488</v>
      </c>
      <c r="I36" s="944"/>
      <c r="J36" s="103"/>
      <c r="K36" s="104"/>
      <c r="L36" s="105"/>
      <c r="M36" s="105"/>
      <c r="N36" s="105"/>
      <c r="O36" s="372" t="s">
        <v>488</v>
      </c>
      <c r="P36" s="352"/>
      <c r="Q36" s="241">
        <v>0</v>
      </c>
      <c r="R36" s="241">
        <v>0</v>
      </c>
      <c r="S36" s="241">
        <v>0</v>
      </c>
      <c r="T36" s="228"/>
      <c r="U36" s="340">
        <v>0</v>
      </c>
      <c r="V36" s="227"/>
      <c r="W36" s="5"/>
      <c r="X36" s="108" t="s">
        <v>488</v>
      </c>
      <c r="Y36" s="109" t="s">
        <v>1625</v>
      </c>
      <c r="Z36" s="123">
        <v>0</v>
      </c>
      <c r="AA36" s="83" t="s">
        <v>488</v>
      </c>
      <c r="AB36" s="83" t="s">
        <v>488</v>
      </c>
      <c r="AC36" s="83" t="s">
        <v>488</v>
      </c>
      <c r="AE36" s="93" t="s">
        <v>2869</v>
      </c>
      <c r="AF36" s="93"/>
      <c r="AG36" s="96" t="s">
        <v>488</v>
      </c>
      <c r="AH36" s="96" t="s">
        <v>488</v>
      </c>
      <c r="AI36" s="96" t="s">
        <v>488</v>
      </c>
      <c r="AJ36" s="96" t="s">
        <v>488</v>
      </c>
      <c r="AK36" s="96" t="s">
        <v>488</v>
      </c>
      <c r="AL36" s="96" t="s">
        <v>488</v>
      </c>
      <c r="AM36" s="96" t="s">
        <v>488</v>
      </c>
      <c r="AN36" s="96" t="s">
        <v>488</v>
      </c>
      <c r="AO36" s="96" t="s">
        <v>488</v>
      </c>
      <c r="AP36" s="96" t="s">
        <v>488</v>
      </c>
      <c r="AQ36" s="96" t="s">
        <v>488</v>
      </c>
      <c r="AR36" s="96" t="s">
        <v>488</v>
      </c>
      <c r="AS36" s="96" t="s">
        <v>488</v>
      </c>
      <c r="AT36" s="96" t="s">
        <v>488</v>
      </c>
      <c r="AU36" s="96" t="s">
        <v>488</v>
      </c>
      <c r="AV36" s="96" t="s">
        <v>488</v>
      </c>
      <c r="AW36" s="96" t="s">
        <v>488</v>
      </c>
      <c r="AX36" s="96" t="s">
        <v>488</v>
      </c>
      <c r="AY36" s="344"/>
      <c r="AZ36" s="93"/>
      <c r="BA36" s="93">
        <v>0</v>
      </c>
      <c r="BB36" s="94">
        <v>0</v>
      </c>
      <c r="BC36" s="93">
        <v>0</v>
      </c>
      <c r="BD36" s="94">
        <v>0</v>
      </c>
      <c r="BE36" s="94">
        <v>0</v>
      </c>
      <c r="BF36" s="94">
        <v>0</v>
      </c>
      <c r="BG36" s="94">
        <v>1</v>
      </c>
      <c r="BH36" s="94">
        <v>0</v>
      </c>
      <c r="BI36" s="94">
        <v>0</v>
      </c>
      <c r="BJ36" s="94">
        <v>0</v>
      </c>
      <c r="BK36" s="94">
        <v>0</v>
      </c>
      <c r="BL36" s="94">
        <v>0</v>
      </c>
      <c r="BM36" s="94">
        <v>0</v>
      </c>
      <c r="BN36" s="94">
        <v>0</v>
      </c>
      <c r="BO36" s="94">
        <v>0</v>
      </c>
      <c r="BP36" s="94">
        <v>0</v>
      </c>
      <c r="BQ36" s="94">
        <v>0</v>
      </c>
      <c r="BR36" s="94">
        <v>0</v>
      </c>
      <c r="BS36" s="94">
        <v>0</v>
      </c>
      <c r="BT36" s="94">
        <v>0</v>
      </c>
      <c r="BU36" s="94">
        <v>0</v>
      </c>
      <c r="BV36" s="94">
        <v>0</v>
      </c>
      <c r="BW36" s="94">
        <v>0</v>
      </c>
      <c r="BX36" s="578">
        <v>0</v>
      </c>
      <c r="BY36" s="94">
        <v>0</v>
      </c>
      <c r="BZ36" s="94">
        <v>0</v>
      </c>
    </row>
    <row r="37" spans="1:78" s="2" customFormat="1" ht="11.45" customHeight="1" x14ac:dyDescent="0.2">
      <c r="A37" s="95"/>
      <c r="B37" s="312"/>
      <c r="C37" s="346" t="s">
        <v>488</v>
      </c>
      <c r="D37" s="312"/>
      <c r="E37" s="127"/>
      <c r="F37" s="126"/>
      <c r="G37" s="946" t="s">
        <v>488</v>
      </c>
      <c r="H37" s="946" t="s">
        <v>488</v>
      </c>
      <c r="I37" s="944"/>
      <c r="J37" s="103"/>
      <c r="K37" s="104"/>
      <c r="L37" s="105"/>
      <c r="M37" s="105"/>
      <c r="N37" s="105"/>
      <c r="O37" s="372" t="s">
        <v>488</v>
      </c>
      <c r="P37" s="352"/>
      <c r="Q37" s="241">
        <v>0</v>
      </c>
      <c r="R37" s="241">
        <v>0</v>
      </c>
      <c r="S37" s="241">
        <v>0</v>
      </c>
      <c r="T37" s="228"/>
      <c r="U37" s="340">
        <v>0</v>
      </c>
      <c r="V37" s="227"/>
      <c r="W37" s="5"/>
      <c r="X37" s="108" t="s">
        <v>488</v>
      </c>
      <c r="Y37" s="109" t="s">
        <v>1625</v>
      </c>
      <c r="Z37" s="123">
        <v>0</v>
      </c>
      <c r="AA37" s="83" t="s">
        <v>488</v>
      </c>
      <c r="AB37" s="83" t="s">
        <v>488</v>
      </c>
      <c r="AC37" s="83" t="s">
        <v>488</v>
      </c>
      <c r="AE37" s="93" t="s">
        <v>2869</v>
      </c>
      <c r="AF37" s="93"/>
      <c r="AG37" s="96" t="s">
        <v>488</v>
      </c>
      <c r="AH37" s="96" t="s">
        <v>488</v>
      </c>
      <c r="AI37" s="96" t="s">
        <v>488</v>
      </c>
      <c r="AJ37" s="96" t="s">
        <v>488</v>
      </c>
      <c r="AK37" s="96" t="s">
        <v>488</v>
      </c>
      <c r="AL37" s="96" t="s">
        <v>488</v>
      </c>
      <c r="AM37" s="96" t="s">
        <v>488</v>
      </c>
      <c r="AN37" s="96" t="s">
        <v>488</v>
      </c>
      <c r="AO37" s="96" t="s">
        <v>488</v>
      </c>
      <c r="AP37" s="96" t="s">
        <v>488</v>
      </c>
      <c r="AQ37" s="96" t="s">
        <v>488</v>
      </c>
      <c r="AR37" s="96" t="s">
        <v>488</v>
      </c>
      <c r="AS37" s="96" t="s">
        <v>488</v>
      </c>
      <c r="AT37" s="96" t="s">
        <v>488</v>
      </c>
      <c r="AU37" s="96" t="s">
        <v>488</v>
      </c>
      <c r="AV37" s="96" t="s">
        <v>488</v>
      </c>
      <c r="AW37" s="96" t="s">
        <v>488</v>
      </c>
      <c r="AX37" s="96" t="s">
        <v>488</v>
      </c>
      <c r="AY37" s="344"/>
      <c r="AZ37" s="93"/>
      <c r="BA37" s="93">
        <v>0</v>
      </c>
      <c r="BB37" s="94">
        <v>0</v>
      </c>
      <c r="BC37" s="93">
        <v>0</v>
      </c>
      <c r="BD37" s="94">
        <v>0</v>
      </c>
      <c r="BE37" s="94">
        <v>0</v>
      </c>
      <c r="BF37" s="94">
        <v>0</v>
      </c>
      <c r="BG37" s="94">
        <v>1</v>
      </c>
      <c r="BH37" s="94">
        <v>0</v>
      </c>
      <c r="BI37" s="94">
        <v>0</v>
      </c>
      <c r="BJ37" s="94">
        <v>0</v>
      </c>
      <c r="BK37" s="94">
        <v>0</v>
      </c>
      <c r="BL37" s="94">
        <v>0</v>
      </c>
      <c r="BM37" s="94">
        <v>0</v>
      </c>
      <c r="BN37" s="94">
        <v>0</v>
      </c>
      <c r="BO37" s="94">
        <v>0</v>
      </c>
      <c r="BP37" s="94">
        <v>0</v>
      </c>
      <c r="BQ37" s="94">
        <v>0</v>
      </c>
      <c r="BR37" s="94">
        <v>0</v>
      </c>
      <c r="BS37" s="94">
        <v>0</v>
      </c>
      <c r="BT37" s="94">
        <v>0</v>
      </c>
      <c r="BU37" s="94">
        <v>0</v>
      </c>
      <c r="BV37" s="94">
        <v>0</v>
      </c>
      <c r="BW37" s="94">
        <v>0</v>
      </c>
      <c r="BX37" s="578">
        <v>0</v>
      </c>
      <c r="BY37" s="94">
        <v>0</v>
      </c>
      <c r="BZ37" s="94">
        <v>0</v>
      </c>
    </row>
    <row r="38" spans="1:78" s="2" customFormat="1" ht="11.45" customHeight="1" x14ac:dyDescent="0.2">
      <c r="A38" s="95"/>
      <c r="B38" s="312"/>
      <c r="C38" s="346" t="s">
        <v>488</v>
      </c>
      <c r="D38" s="312"/>
      <c r="E38" s="127"/>
      <c r="F38" s="126"/>
      <c r="G38" s="946" t="s">
        <v>488</v>
      </c>
      <c r="H38" s="946" t="s">
        <v>488</v>
      </c>
      <c r="I38" s="944"/>
      <c r="J38" s="103"/>
      <c r="K38" s="104"/>
      <c r="L38" s="105"/>
      <c r="M38" s="105"/>
      <c r="N38" s="105"/>
      <c r="O38" s="372" t="s">
        <v>488</v>
      </c>
      <c r="P38" s="352"/>
      <c r="Q38" s="241">
        <v>0</v>
      </c>
      <c r="R38" s="241">
        <v>0</v>
      </c>
      <c r="S38" s="241">
        <v>0</v>
      </c>
      <c r="T38" s="228"/>
      <c r="U38" s="340">
        <v>0</v>
      </c>
      <c r="V38" s="227"/>
      <c r="W38" s="5"/>
      <c r="X38" s="108" t="s">
        <v>488</v>
      </c>
      <c r="Y38" s="109" t="s">
        <v>1625</v>
      </c>
      <c r="Z38" s="123">
        <v>0</v>
      </c>
      <c r="AA38" s="83" t="s">
        <v>488</v>
      </c>
      <c r="AB38" s="83" t="s">
        <v>488</v>
      </c>
      <c r="AC38" s="83" t="s">
        <v>488</v>
      </c>
      <c r="AE38" s="93" t="s">
        <v>2869</v>
      </c>
      <c r="AF38" s="93"/>
      <c r="AG38" s="96" t="s">
        <v>488</v>
      </c>
      <c r="AH38" s="96" t="s">
        <v>488</v>
      </c>
      <c r="AI38" s="96" t="s">
        <v>488</v>
      </c>
      <c r="AJ38" s="96" t="s">
        <v>488</v>
      </c>
      <c r="AK38" s="96" t="s">
        <v>488</v>
      </c>
      <c r="AL38" s="96" t="s">
        <v>488</v>
      </c>
      <c r="AM38" s="96" t="s">
        <v>488</v>
      </c>
      <c r="AN38" s="96" t="s">
        <v>488</v>
      </c>
      <c r="AO38" s="96" t="s">
        <v>488</v>
      </c>
      <c r="AP38" s="96" t="s">
        <v>488</v>
      </c>
      <c r="AQ38" s="96" t="s">
        <v>488</v>
      </c>
      <c r="AR38" s="96" t="s">
        <v>488</v>
      </c>
      <c r="AS38" s="96" t="s">
        <v>488</v>
      </c>
      <c r="AT38" s="96" t="s">
        <v>488</v>
      </c>
      <c r="AU38" s="96" t="s">
        <v>488</v>
      </c>
      <c r="AV38" s="96" t="s">
        <v>488</v>
      </c>
      <c r="AW38" s="96" t="s">
        <v>488</v>
      </c>
      <c r="AX38" s="96" t="s">
        <v>488</v>
      </c>
      <c r="AY38" s="344"/>
      <c r="AZ38" s="93"/>
      <c r="BA38" s="93">
        <v>0</v>
      </c>
      <c r="BB38" s="94">
        <v>0</v>
      </c>
      <c r="BC38" s="93">
        <v>0</v>
      </c>
      <c r="BD38" s="94">
        <v>0</v>
      </c>
      <c r="BE38" s="94">
        <v>0</v>
      </c>
      <c r="BF38" s="94">
        <v>0</v>
      </c>
      <c r="BG38" s="94">
        <v>1</v>
      </c>
      <c r="BH38" s="94">
        <v>0</v>
      </c>
      <c r="BI38" s="94">
        <v>0</v>
      </c>
      <c r="BJ38" s="94">
        <v>0</v>
      </c>
      <c r="BK38" s="94">
        <v>0</v>
      </c>
      <c r="BL38" s="94">
        <v>0</v>
      </c>
      <c r="BM38" s="94">
        <v>0</v>
      </c>
      <c r="BN38" s="94">
        <v>0</v>
      </c>
      <c r="BO38" s="94">
        <v>0</v>
      </c>
      <c r="BP38" s="94">
        <v>0</v>
      </c>
      <c r="BQ38" s="94">
        <v>0</v>
      </c>
      <c r="BR38" s="94">
        <v>0</v>
      </c>
      <c r="BS38" s="94">
        <v>0</v>
      </c>
      <c r="BT38" s="94">
        <v>0</v>
      </c>
      <c r="BU38" s="94">
        <v>0</v>
      </c>
      <c r="BV38" s="94">
        <v>0</v>
      </c>
      <c r="BW38" s="94">
        <v>0</v>
      </c>
      <c r="BX38" s="578">
        <v>0</v>
      </c>
      <c r="BY38" s="94">
        <v>0</v>
      </c>
      <c r="BZ38" s="94">
        <v>0</v>
      </c>
    </row>
    <row r="39" spans="1:78" s="2" customFormat="1" ht="11.45" customHeight="1" x14ac:dyDescent="0.2">
      <c r="A39" s="95"/>
      <c r="B39" s="312"/>
      <c r="C39" s="346" t="s">
        <v>488</v>
      </c>
      <c r="D39" s="312"/>
      <c r="E39" s="127"/>
      <c r="F39" s="126"/>
      <c r="G39" s="946" t="s">
        <v>488</v>
      </c>
      <c r="H39" s="946" t="s">
        <v>488</v>
      </c>
      <c r="I39" s="944"/>
      <c r="J39" s="103"/>
      <c r="K39" s="104"/>
      <c r="L39" s="105"/>
      <c r="M39" s="105"/>
      <c r="N39" s="105"/>
      <c r="O39" s="372" t="s">
        <v>488</v>
      </c>
      <c r="P39" s="352"/>
      <c r="Q39" s="241">
        <v>0</v>
      </c>
      <c r="R39" s="241">
        <v>0</v>
      </c>
      <c r="S39" s="241">
        <v>0</v>
      </c>
      <c r="T39" s="228"/>
      <c r="U39" s="340">
        <v>0</v>
      </c>
      <c r="V39" s="227"/>
      <c r="W39" s="5"/>
      <c r="X39" s="108" t="s">
        <v>488</v>
      </c>
      <c r="Y39" s="109" t="s">
        <v>1625</v>
      </c>
      <c r="Z39" s="123">
        <v>0</v>
      </c>
      <c r="AA39" s="83" t="s">
        <v>488</v>
      </c>
      <c r="AB39" s="83" t="s">
        <v>488</v>
      </c>
      <c r="AC39" s="83" t="s">
        <v>488</v>
      </c>
      <c r="AE39" s="93" t="s">
        <v>2869</v>
      </c>
      <c r="AF39" s="93"/>
      <c r="AG39" s="96" t="s">
        <v>488</v>
      </c>
      <c r="AH39" s="96" t="s">
        <v>488</v>
      </c>
      <c r="AI39" s="96" t="s">
        <v>488</v>
      </c>
      <c r="AJ39" s="96" t="s">
        <v>488</v>
      </c>
      <c r="AK39" s="96" t="s">
        <v>488</v>
      </c>
      <c r="AL39" s="96" t="s">
        <v>488</v>
      </c>
      <c r="AM39" s="96" t="s">
        <v>488</v>
      </c>
      <c r="AN39" s="96" t="s">
        <v>488</v>
      </c>
      <c r="AO39" s="96" t="s">
        <v>488</v>
      </c>
      <c r="AP39" s="96" t="s">
        <v>488</v>
      </c>
      <c r="AQ39" s="96" t="s">
        <v>488</v>
      </c>
      <c r="AR39" s="96" t="s">
        <v>488</v>
      </c>
      <c r="AS39" s="96" t="s">
        <v>488</v>
      </c>
      <c r="AT39" s="96" t="s">
        <v>488</v>
      </c>
      <c r="AU39" s="96" t="s">
        <v>488</v>
      </c>
      <c r="AV39" s="96" t="s">
        <v>488</v>
      </c>
      <c r="AW39" s="96" t="s">
        <v>488</v>
      </c>
      <c r="AX39" s="96" t="s">
        <v>488</v>
      </c>
      <c r="AY39" s="344"/>
      <c r="AZ39" s="93"/>
      <c r="BA39" s="93">
        <v>0</v>
      </c>
      <c r="BB39" s="94">
        <v>0</v>
      </c>
      <c r="BC39" s="93">
        <v>0</v>
      </c>
      <c r="BD39" s="94">
        <v>0</v>
      </c>
      <c r="BE39" s="94">
        <v>0</v>
      </c>
      <c r="BF39" s="94">
        <v>0</v>
      </c>
      <c r="BG39" s="94">
        <v>1</v>
      </c>
      <c r="BH39" s="94">
        <v>0</v>
      </c>
      <c r="BI39" s="94">
        <v>0</v>
      </c>
      <c r="BJ39" s="94">
        <v>0</v>
      </c>
      <c r="BK39" s="94">
        <v>0</v>
      </c>
      <c r="BL39" s="94">
        <v>0</v>
      </c>
      <c r="BM39" s="94">
        <v>0</v>
      </c>
      <c r="BN39" s="94">
        <v>0</v>
      </c>
      <c r="BO39" s="94">
        <v>0</v>
      </c>
      <c r="BP39" s="94">
        <v>0</v>
      </c>
      <c r="BQ39" s="94">
        <v>0</v>
      </c>
      <c r="BR39" s="94">
        <v>0</v>
      </c>
      <c r="BS39" s="94">
        <v>0</v>
      </c>
      <c r="BT39" s="94">
        <v>0</v>
      </c>
      <c r="BU39" s="94">
        <v>0</v>
      </c>
      <c r="BV39" s="94">
        <v>0</v>
      </c>
      <c r="BW39" s="94">
        <v>0</v>
      </c>
      <c r="BX39" s="578">
        <v>0</v>
      </c>
      <c r="BY39" s="94">
        <v>0</v>
      </c>
      <c r="BZ39" s="94">
        <v>0</v>
      </c>
    </row>
    <row r="40" spans="1:78" s="2" customFormat="1" ht="11.45" customHeight="1" x14ac:dyDescent="0.2">
      <c r="A40" s="95"/>
      <c r="B40" s="312"/>
      <c r="C40" s="346" t="s">
        <v>488</v>
      </c>
      <c r="D40" s="312"/>
      <c r="E40" s="127"/>
      <c r="F40" s="126"/>
      <c r="G40" s="946" t="s">
        <v>488</v>
      </c>
      <c r="H40" s="946" t="s">
        <v>488</v>
      </c>
      <c r="I40" s="944"/>
      <c r="J40" s="103"/>
      <c r="K40" s="104"/>
      <c r="L40" s="105"/>
      <c r="M40" s="105"/>
      <c r="N40" s="105"/>
      <c r="O40" s="372" t="s">
        <v>488</v>
      </c>
      <c r="P40" s="352"/>
      <c r="Q40" s="241">
        <v>0</v>
      </c>
      <c r="R40" s="241">
        <v>0</v>
      </c>
      <c r="S40" s="241">
        <v>0</v>
      </c>
      <c r="T40" s="228"/>
      <c r="U40" s="340">
        <v>0</v>
      </c>
      <c r="V40" s="227"/>
      <c r="W40" s="5"/>
      <c r="X40" s="108" t="s">
        <v>488</v>
      </c>
      <c r="Y40" s="109" t="s">
        <v>1625</v>
      </c>
      <c r="Z40" s="123">
        <v>0</v>
      </c>
      <c r="AA40" s="83" t="s">
        <v>488</v>
      </c>
      <c r="AB40" s="83" t="s">
        <v>488</v>
      </c>
      <c r="AC40" s="83" t="s">
        <v>488</v>
      </c>
      <c r="AE40" s="93" t="s">
        <v>2869</v>
      </c>
      <c r="AF40" s="93"/>
      <c r="AG40" s="96" t="s">
        <v>488</v>
      </c>
      <c r="AH40" s="96" t="s">
        <v>488</v>
      </c>
      <c r="AI40" s="96" t="s">
        <v>488</v>
      </c>
      <c r="AJ40" s="96" t="s">
        <v>488</v>
      </c>
      <c r="AK40" s="96" t="s">
        <v>488</v>
      </c>
      <c r="AL40" s="96" t="s">
        <v>488</v>
      </c>
      <c r="AM40" s="96" t="s">
        <v>488</v>
      </c>
      <c r="AN40" s="96" t="s">
        <v>488</v>
      </c>
      <c r="AO40" s="96" t="s">
        <v>488</v>
      </c>
      <c r="AP40" s="96" t="s">
        <v>488</v>
      </c>
      <c r="AQ40" s="96" t="s">
        <v>488</v>
      </c>
      <c r="AR40" s="96" t="s">
        <v>488</v>
      </c>
      <c r="AS40" s="96" t="s">
        <v>488</v>
      </c>
      <c r="AT40" s="96" t="s">
        <v>488</v>
      </c>
      <c r="AU40" s="96" t="s">
        <v>488</v>
      </c>
      <c r="AV40" s="96" t="s">
        <v>488</v>
      </c>
      <c r="AW40" s="96" t="s">
        <v>488</v>
      </c>
      <c r="AX40" s="96" t="s">
        <v>488</v>
      </c>
      <c r="AY40" s="344"/>
      <c r="AZ40" s="93"/>
      <c r="BA40" s="93">
        <v>0</v>
      </c>
      <c r="BB40" s="94">
        <v>0</v>
      </c>
      <c r="BC40" s="93">
        <v>0</v>
      </c>
      <c r="BD40" s="94">
        <v>0</v>
      </c>
      <c r="BE40" s="94">
        <v>0</v>
      </c>
      <c r="BF40" s="94">
        <v>0</v>
      </c>
      <c r="BG40" s="94">
        <v>1</v>
      </c>
      <c r="BH40" s="94">
        <v>0</v>
      </c>
      <c r="BI40" s="94">
        <v>0</v>
      </c>
      <c r="BJ40" s="94">
        <v>0</v>
      </c>
      <c r="BK40" s="94">
        <v>0</v>
      </c>
      <c r="BL40" s="94">
        <v>0</v>
      </c>
      <c r="BM40" s="94">
        <v>0</v>
      </c>
      <c r="BN40" s="94">
        <v>0</v>
      </c>
      <c r="BO40" s="94">
        <v>0</v>
      </c>
      <c r="BP40" s="94">
        <v>0</v>
      </c>
      <c r="BQ40" s="94">
        <v>0</v>
      </c>
      <c r="BR40" s="94">
        <v>0</v>
      </c>
      <c r="BS40" s="94">
        <v>0</v>
      </c>
      <c r="BT40" s="94">
        <v>0</v>
      </c>
      <c r="BU40" s="94">
        <v>0</v>
      </c>
      <c r="BV40" s="94">
        <v>0</v>
      </c>
      <c r="BW40" s="94">
        <v>0</v>
      </c>
      <c r="BX40" s="578">
        <v>0</v>
      </c>
      <c r="BY40" s="94">
        <v>0</v>
      </c>
      <c r="BZ40" s="94">
        <v>0</v>
      </c>
    </row>
    <row r="41" spans="1:78" s="2" customFormat="1" ht="11.45" customHeight="1" x14ac:dyDescent="0.2">
      <c r="A41" s="95"/>
      <c r="B41" s="312"/>
      <c r="C41" s="346" t="s">
        <v>488</v>
      </c>
      <c r="D41" s="312"/>
      <c r="E41" s="127"/>
      <c r="F41" s="126"/>
      <c r="G41" s="946" t="s">
        <v>488</v>
      </c>
      <c r="H41" s="946" t="s">
        <v>488</v>
      </c>
      <c r="I41" s="944"/>
      <c r="J41" s="103"/>
      <c r="K41" s="104"/>
      <c r="L41" s="105"/>
      <c r="M41" s="105"/>
      <c r="N41" s="105"/>
      <c r="O41" s="372" t="s">
        <v>488</v>
      </c>
      <c r="P41" s="352"/>
      <c r="Q41" s="241">
        <v>0</v>
      </c>
      <c r="R41" s="241">
        <v>0</v>
      </c>
      <c r="S41" s="241">
        <v>0</v>
      </c>
      <c r="T41" s="228"/>
      <c r="U41" s="340">
        <v>0</v>
      </c>
      <c r="V41" s="227"/>
      <c r="W41" s="5"/>
      <c r="X41" s="108" t="s">
        <v>488</v>
      </c>
      <c r="Y41" s="109" t="s">
        <v>1625</v>
      </c>
      <c r="Z41" s="123">
        <v>0</v>
      </c>
      <c r="AA41" s="83" t="s">
        <v>488</v>
      </c>
      <c r="AB41" s="83" t="s">
        <v>488</v>
      </c>
      <c r="AC41" s="83" t="s">
        <v>488</v>
      </c>
      <c r="AE41" s="93" t="s">
        <v>2869</v>
      </c>
      <c r="AF41" s="93"/>
      <c r="AG41" s="96" t="s">
        <v>488</v>
      </c>
      <c r="AH41" s="96" t="s">
        <v>488</v>
      </c>
      <c r="AI41" s="96" t="s">
        <v>488</v>
      </c>
      <c r="AJ41" s="96" t="s">
        <v>488</v>
      </c>
      <c r="AK41" s="96" t="s">
        <v>488</v>
      </c>
      <c r="AL41" s="96" t="s">
        <v>488</v>
      </c>
      <c r="AM41" s="96" t="s">
        <v>488</v>
      </c>
      <c r="AN41" s="96" t="s">
        <v>488</v>
      </c>
      <c r="AO41" s="96" t="s">
        <v>488</v>
      </c>
      <c r="AP41" s="96" t="s">
        <v>488</v>
      </c>
      <c r="AQ41" s="96" t="s">
        <v>488</v>
      </c>
      <c r="AR41" s="96" t="s">
        <v>488</v>
      </c>
      <c r="AS41" s="96" t="s">
        <v>488</v>
      </c>
      <c r="AT41" s="96" t="s">
        <v>488</v>
      </c>
      <c r="AU41" s="96" t="s">
        <v>488</v>
      </c>
      <c r="AV41" s="96" t="s">
        <v>488</v>
      </c>
      <c r="AW41" s="96" t="s">
        <v>488</v>
      </c>
      <c r="AX41" s="96" t="s">
        <v>488</v>
      </c>
      <c r="AY41" s="344"/>
      <c r="AZ41" s="93"/>
      <c r="BA41" s="93">
        <v>0</v>
      </c>
      <c r="BB41" s="94">
        <v>0</v>
      </c>
      <c r="BC41" s="93">
        <v>0</v>
      </c>
      <c r="BD41" s="94">
        <v>0</v>
      </c>
      <c r="BE41" s="94">
        <v>0</v>
      </c>
      <c r="BF41" s="94">
        <v>0</v>
      </c>
      <c r="BG41" s="94">
        <v>1</v>
      </c>
      <c r="BH41" s="94">
        <v>0</v>
      </c>
      <c r="BI41" s="94">
        <v>0</v>
      </c>
      <c r="BJ41" s="94">
        <v>0</v>
      </c>
      <c r="BK41" s="94">
        <v>0</v>
      </c>
      <c r="BL41" s="94">
        <v>0</v>
      </c>
      <c r="BM41" s="94">
        <v>0</v>
      </c>
      <c r="BN41" s="94">
        <v>0</v>
      </c>
      <c r="BO41" s="94">
        <v>0</v>
      </c>
      <c r="BP41" s="94">
        <v>0</v>
      </c>
      <c r="BQ41" s="94">
        <v>0</v>
      </c>
      <c r="BR41" s="94">
        <v>0</v>
      </c>
      <c r="BS41" s="94">
        <v>0</v>
      </c>
      <c r="BT41" s="94">
        <v>0</v>
      </c>
      <c r="BU41" s="94">
        <v>0</v>
      </c>
      <c r="BV41" s="94">
        <v>0</v>
      </c>
      <c r="BW41" s="94">
        <v>0</v>
      </c>
      <c r="BX41" s="578">
        <v>0</v>
      </c>
      <c r="BY41" s="94">
        <v>0</v>
      </c>
      <c r="BZ41" s="94">
        <v>0</v>
      </c>
    </row>
    <row r="42" spans="1:78" s="2" customFormat="1" ht="11.45" customHeight="1" x14ac:dyDescent="0.2">
      <c r="A42" s="95"/>
      <c r="B42" s="312"/>
      <c r="C42" s="346" t="s">
        <v>488</v>
      </c>
      <c r="D42" s="312"/>
      <c r="E42" s="127"/>
      <c r="F42" s="126"/>
      <c r="G42" s="946" t="s">
        <v>488</v>
      </c>
      <c r="H42" s="946" t="s">
        <v>488</v>
      </c>
      <c r="I42" s="944"/>
      <c r="J42" s="103"/>
      <c r="K42" s="104"/>
      <c r="L42" s="105"/>
      <c r="M42" s="105"/>
      <c r="N42" s="105"/>
      <c r="O42" s="372" t="s">
        <v>488</v>
      </c>
      <c r="P42" s="352"/>
      <c r="Q42" s="241">
        <v>0</v>
      </c>
      <c r="R42" s="241">
        <v>0</v>
      </c>
      <c r="S42" s="241">
        <v>0</v>
      </c>
      <c r="T42" s="228"/>
      <c r="U42" s="340">
        <v>0</v>
      </c>
      <c r="V42" s="227"/>
      <c r="W42" s="5"/>
      <c r="X42" s="108" t="s">
        <v>488</v>
      </c>
      <c r="Y42" s="109" t="s">
        <v>1625</v>
      </c>
      <c r="Z42" s="123">
        <v>0</v>
      </c>
      <c r="AA42" s="83" t="s">
        <v>488</v>
      </c>
      <c r="AB42" s="83" t="s">
        <v>488</v>
      </c>
      <c r="AC42" s="83" t="s">
        <v>488</v>
      </c>
      <c r="AE42" s="93" t="s">
        <v>2869</v>
      </c>
      <c r="AF42" s="93"/>
      <c r="AG42" s="96" t="s">
        <v>488</v>
      </c>
      <c r="AH42" s="96" t="s">
        <v>488</v>
      </c>
      <c r="AI42" s="96" t="s">
        <v>488</v>
      </c>
      <c r="AJ42" s="96" t="s">
        <v>488</v>
      </c>
      <c r="AK42" s="96" t="s">
        <v>488</v>
      </c>
      <c r="AL42" s="96" t="s">
        <v>488</v>
      </c>
      <c r="AM42" s="96" t="s">
        <v>488</v>
      </c>
      <c r="AN42" s="96" t="s">
        <v>488</v>
      </c>
      <c r="AO42" s="96" t="s">
        <v>488</v>
      </c>
      <c r="AP42" s="96" t="s">
        <v>488</v>
      </c>
      <c r="AQ42" s="96" t="s">
        <v>488</v>
      </c>
      <c r="AR42" s="96" t="s">
        <v>488</v>
      </c>
      <c r="AS42" s="96" t="s">
        <v>488</v>
      </c>
      <c r="AT42" s="96" t="s">
        <v>488</v>
      </c>
      <c r="AU42" s="96" t="s">
        <v>488</v>
      </c>
      <c r="AV42" s="96" t="s">
        <v>488</v>
      </c>
      <c r="AW42" s="96" t="s">
        <v>488</v>
      </c>
      <c r="AX42" s="96" t="s">
        <v>488</v>
      </c>
      <c r="AY42" s="344"/>
      <c r="AZ42" s="93"/>
      <c r="BA42" s="93">
        <v>0</v>
      </c>
      <c r="BB42" s="94">
        <v>0</v>
      </c>
      <c r="BC42" s="93">
        <v>0</v>
      </c>
      <c r="BD42" s="94">
        <v>0</v>
      </c>
      <c r="BE42" s="94">
        <v>0</v>
      </c>
      <c r="BF42" s="94">
        <v>0</v>
      </c>
      <c r="BG42" s="94">
        <v>1</v>
      </c>
      <c r="BH42" s="94">
        <v>0</v>
      </c>
      <c r="BI42" s="94">
        <v>0</v>
      </c>
      <c r="BJ42" s="94">
        <v>0</v>
      </c>
      <c r="BK42" s="94">
        <v>0</v>
      </c>
      <c r="BL42" s="94">
        <v>0</v>
      </c>
      <c r="BM42" s="94">
        <v>0</v>
      </c>
      <c r="BN42" s="94">
        <v>0</v>
      </c>
      <c r="BO42" s="94">
        <v>0</v>
      </c>
      <c r="BP42" s="94">
        <v>0</v>
      </c>
      <c r="BQ42" s="94">
        <v>0</v>
      </c>
      <c r="BR42" s="94">
        <v>0</v>
      </c>
      <c r="BS42" s="94">
        <v>0</v>
      </c>
      <c r="BT42" s="94">
        <v>0</v>
      </c>
      <c r="BU42" s="94">
        <v>0</v>
      </c>
      <c r="BV42" s="94">
        <v>0</v>
      </c>
      <c r="BW42" s="94">
        <v>0</v>
      </c>
      <c r="BX42" s="578">
        <v>0</v>
      </c>
      <c r="BY42" s="94">
        <v>0</v>
      </c>
      <c r="BZ42" s="94">
        <v>0</v>
      </c>
    </row>
    <row r="43" spans="1:78" s="2" customFormat="1" ht="11.45" customHeight="1" x14ac:dyDescent="0.2">
      <c r="A43" s="95"/>
      <c r="B43" s="312"/>
      <c r="C43" s="346" t="s">
        <v>488</v>
      </c>
      <c r="D43" s="312"/>
      <c r="E43" s="127"/>
      <c r="F43" s="126"/>
      <c r="G43" s="946" t="s">
        <v>488</v>
      </c>
      <c r="H43" s="946" t="s">
        <v>488</v>
      </c>
      <c r="I43" s="944"/>
      <c r="J43" s="103"/>
      <c r="K43" s="104"/>
      <c r="L43" s="105"/>
      <c r="M43" s="105"/>
      <c r="N43" s="105"/>
      <c r="O43" s="372" t="s">
        <v>488</v>
      </c>
      <c r="P43" s="352"/>
      <c r="Q43" s="241">
        <v>0</v>
      </c>
      <c r="R43" s="241">
        <v>0</v>
      </c>
      <c r="S43" s="241">
        <v>0</v>
      </c>
      <c r="T43" s="228"/>
      <c r="U43" s="340">
        <v>0</v>
      </c>
      <c r="V43" s="227"/>
      <c r="W43" s="5"/>
      <c r="X43" s="108" t="s">
        <v>488</v>
      </c>
      <c r="Y43" s="109" t="s">
        <v>1625</v>
      </c>
      <c r="Z43" s="123">
        <v>0</v>
      </c>
      <c r="AA43" s="83" t="s">
        <v>488</v>
      </c>
      <c r="AB43" s="83" t="s">
        <v>488</v>
      </c>
      <c r="AC43" s="83" t="s">
        <v>488</v>
      </c>
      <c r="AE43" s="93" t="s">
        <v>2869</v>
      </c>
      <c r="AF43" s="93"/>
      <c r="AG43" s="96" t="s">
        <v>488</v>
      </c>
      <c r="AH43" s="96" t="s">
        <v>488</v>
      </c>
      <c r="AI43" s="96" t="s">
        <v>488</v>
      </c>
      <c r="AJ43" s="96" t="s">
        <v>488</v>
      </c>
      <c r="AK43" s="96" t="s">
        <v>488</v>
      </c>
      <c r="AL43" s="96" t="s">
        <v>488</v>
      </c>
      <c r="AM43" s="96" t="s">
        <v>488</v>
      </c>
      <c r="AN43" s="96" t="s">
        <v>488</v>
      </c>
      <c r="AO43" s="96" t="s">
        <v>488</v>
      </c>
      <c r="AP43" s="96" t="s">
        <v>488</v>
      </c>
      <c r="AQ43" s="96" t="s">
        <v>488</v>
      </c>
      <c r="AR43" s="96" t="s">
        <v>488</v>
      </c>
      <c r="AS43" s="96" t="s">
        <v>488</v>
      </c>
      <c r="AT43" s="96" t="s">
        <v>488</v>
      </c>
      <c r="AU43" s="96" t="s">
        <v>488</v>
      </c>
      <c r="AV43" s="96" t="s">
        <v>488</v>
      </c>
      <c r="AW43" s="96" t="s">
        <v>488</v>
      </c>
      <c r="AX43" s="96" t="s">
        <v>488</v>
      </c>
      <c r="AY43" s="344"/>
      <c r="AZ43" s="93"/>
      <c r="BA43" s="93">
        <v>0</v>
      </c>
      <c r="BB43" s="94">
        <v>0</v>
      </c>
      <c r="BC43" s="93">
        <v>0</v>
      </c>
      <c r="BD43" s="94">
        <v>0</v>
      </c>
      <c r="BE43" s="94">
        <v>0</v>
      </c>
      <c r="BF43" s="94">
        <v>0</v>
      </c>
      <c r="BG43" s="94">
        <v>1</v>
      </c>
      <c r="BH43" s="94">
        <v>0</v>
      </c>
      <c r="BI43" s="94">
        <v>0</v>
      </c>
      <c r="BJ43" s="94">
        <v>0</v>
      </c>
      <c r="BK43" s="94">
        <v>0</v>
      </c>
      <c r="BL43" s="94">
        <v>0</v>
      </c>
      <c r="BM43" s="94">
        <v>0</v>
      </c>
      <c r="BN43" s="94">
        <v>0</v>
      </c>
      <c r="BO43" s="94">
        <v>0</v>
      </c>
      <c r="BP43" s="94">
        <v>0</v>
      </c>
      <c r="BQ43" s="94">
        <v>0</v>
      </c>
      <c r="BR43" s="94">
        <v>0</v>
      </c>
      <c r="BS43" s="94">
        <v>0</v>
      </c>
      <c r="BT43" s="94">
        <v>0</v>
      </c>
      <c r="BU43" s="94">
        <v>0</v>
      </c>
      <c r="BV43" s="94">
        <v>0</v>
      </c>
      <c r="BW43" s="94">
        <v>0</v>
      </c>
      <c r="BX43" s="578">
        <v>0</v>
      </c>
      <c r="BY43" s="94">
        <v>0</v>
      </c>
      <c r="BZ43" s="94">
        <v>0</v>
      </c>
    </row>
    <row r="44" spans="1:78" s="2" customFormat="1" ht="11.45" customHeight="1" x14ac:dyDescent="0.2">
      <c r="A44" s="95"/>
      <c r="B44" s="312"/>
      <c r="C44" s="346" t="s">
        <v>488</v>
      </c>
      <c r="D44" s="312"/>
      <c r="E44" s="127"/>
      <c r="F44" s="126"/>
      <c r="G44" s="946" t="s">
        <v>488</v>
      </c>
      <c r="H44" s="946" t="s">
        <v>488</v>
      </c>
      <c r="I44" s="944"/>
      <c r="J44" s="103"/>
      <c r="K44" s="104"/>
      <c r="L44" s="105"/>
      <c r="M44" s="105"/>
      <c r="N44" s="105"/>
      <c r="O44" s="372" t="s">
        <v>488</v>
      </c>
      <c r="P44" s="352"/>
      <c r="Q44" s="241">
        <v>0</v>
      </c>
      <c r="R44" s="241">
        <v>0</v>
      </c>
      <c r="S44" s="241">
        <v>0</v>
      </c>
      <c r="T44" s="228"/>
      <c r="U44" s="340">
        <v>0</v>
      </c>
      <c r="V44" s="227"/>
      <c r="W44" s="5"/>
      <c r="X44" s="108" t="s">
        <v>488</v>
      </c>
      <c r="Y44" s="109" t="s">
        <v>1625</v>
      </c>
      <c r="Z44" s="123">
        <v>0</v>
      </c>
      <c r="AA44" s="83" t="s">
        <v>488</v>
      </c>
      <c r="AB44" s="83" t="s">
        <v>488</v>
      </c>
      <c r="AC44" s="83" t="s">
        <v>488</v>
      </c>
      <c r="AE44" s="93" t="s">
        <v>2869</v>
      </c>
      <c r="AF44" s="93"/>
      <c r="AG44" s="96" t="s">
        <v>488</v>
      </c>
      <c r="AH44" s="96" t="s">
        <v>488</v>
      </c>
      <c r="AI44" s="96" t="s">
        <v>488</v>
      </c>
      <c r="AJ44" s="96" t="s">
        <v>488</v>
      </c>
      <c r="AK44" s="96" t="s">
        <v>488</v>
      </c>
      <c r="AL44" s="96" t="s">
        <v>488</v>
      </c>
      <c r="AM44" s="96" t="s">
        <v>488</v>
      </c>
      <c r="AN44" s="96" t="s">
        <v>488</v>
      </c>
      <c r="AO44" s="96" t="s">
        <v>488</v>
      </c>
      <c r="AP44" s="96" t="s">
        <v>488</v>
      </c>
      <c r="AQ44" s="96" t="s">
        <v>488</v>
      </c>
      <c r="AR44" s="96" t="s">
        <v>488</v>
      </c>
      <c r="AS44" s="96" t="s">
        <v>488</v>
      </c>
      <c r="AT44" s="96" t="s">
        <v>488</v>
      </c>
      <c r="AU44" s="96" t="s">
        <v>488</v>
      </c>
      <c r="AV44" s="96" t="s">
        <v>488</v>
      </c>
      <c r="AW44" s="96" t="s">
        <v>488</v>
      </c>
      <c r="AX44" s="96" t="s">
        <v>488</v>
      </c>
      <c r="AY44" s="344"/>
      <c r="AZ44" s="93"/>
      <c r="BA44" s="93">
        <v>0</v>
      </c>
      <c r="BB44" s="94">
        <v>0</v>
      </c>
      <c r="BC44" s="93">
        <v>0</v>
      </c>
      <c r="BD44" s="94">
        <v>0</v>
      </c>
      <c r="BE44" s="94">
        <v>0</v>
      </c>
      <c r="BF44" s="94">
        <v>0</v>
      </c>
      <c r="BG44" s="94">
        <v>1</v>
      </c>
      <c r="BH44" s="94">
        <v>0</v>
      </c>
      <c r="BI44" s="94">
        <v>0</v>
      </c>
      <c r="BJ44" s="94">
        <v>0</v>
      </c>
      <c r="BK44" s="94">
        <v>0</v>
      </c>
      <c r="BL44" s="94">
        <v>0</v>
      </c>
      <c r="BM44" s="94">
        <v>0</v>
      </c>
      <c r="BN44" s="94">
        <v>0</v>
      </c>
      <c r="BO44" s="94">
        <v>0</v>
      </c>
      <c r="BP44" s="94">
        <v>0</v>
      </c>
      <c r="BQ44" s="94">
        <v>0</v>
      </c>
      <c r="BR44" s="94">
        <v>0</v>
      </c>
      <c r="BS44" s="94">
        <v>0</v>
      </c>
      <c r="BT44" s="94">
        <v>0</v>
      </c>
      <c r="BU44" s="94">
        <v>0</v>
      </c>
      <c r="BV44" s="94">
        <v>0</v>
      </c>
      <c r="BW44" s="94">
        <v>0</v>
      </c>
      <c r="BX44" s="578">
        <v>0</v>
      </c>
      <c r="BY44" s="94">
        <v>0</v>
      </c>
      <c r="BZ44" s="94">
        <v>0</v>
      </c>
    </row>
    <row r="45" spans="1:78" s="2" customFormat="1" ht="11.45" customHeight="1" x14ac:dyDescent="0.2">
      <c r="A45" s="95"/>
      <c r="B45" s="312"/>
      <c r="C45" s="346" t="s">
        <v>488</v>
      </c>
      <c r="D45" s="312"/>
      <c r="E45" s="127"/>
      <c r="F45" s="126"/>
      <c r="G45" s="946" t="s">
        <v>488</v>
      </c>
      <c r="H45" s="946" t="s">
        <v>488</v>
      </c>
      <c r="I45" s="944"/>
      <c r="J45" s="103"/>
      <c r="K45" s="104"/>
      <c r="L45" s="105"/>
      <c r="M45" s="105"/>
      <c r="N45" s="105"/>
      <c r="O45" s="372" t="s">
        <v>488</v>
      </c>
      <c r="P45" s="352"/>
      <c r="Q45" s="241">
        <v>0</v>
      </c>
      <c r="R45" s="241">
        <v>0</v>
      </c>
      <c r="S45" s="241">
        <v>0</v>
      </c>
      <c r="T45" s="228"/>
      <c r="U45" s="340">
        <v>0</v>
      </c>
      <c r="V45" s="227"/>
      <c r="W45" s="5"/>
      <c r="X45" s="108" t="s">
        <v>488</v>
      </c>
      <c r="Y45" s="109" t="s">
        <v>1625</v>
      </c>
      <c r="Z45" s="123">
        <v>0</v>
      </c>
      <c r="AA45" s="83" t="s">
        <v>488</v>
      </c>
      <c r="AB45" s="83" t="s">
        <v>488</v>
      </c>
      <c r="AC45" s="83" t="s">
        <v>488</v>
      </c>
      <c r="AE45" s="93" t="s">
        <v>2869</v>
      </c>
      <c r="AF45" s="93"/>
      <c r="AG45" s="96" t="s">
        <v>488</v>
      </c>
      <c r="AH45" s="96" t="s">
        <v>488</v>
      </c>
      <c r="AI45" s="96" t="s">
        <v>488</v>
      </c>
      <c r="AJ45" s="96" t="s">
        <v>488</v>
      </c>
      <c r="AK45" s="96" t="s">
        <v>488</v>
      </c>
      <c r="AL45" s="96" t="s">
        <v>488</v>
      </c>
      <c r="AM45" s="96" t="s">
        <v>488</v>
      </c>
      <c r="AN45" s="96" t="s">
        <v>488</v>
      </c>
      <c r="AO45" s="96" t="s">
        <v>488</v>
      </c>
      <c r="AP45" s="96" t="s">
        <v>488</v>
      </c>
      <c r="AQ45" s="96" t="s">
        <v>488</v>
      </c>
      <c r="AR45" s="96" t="s">
        <v>488</v>
      </c>
      <c r="AS45" s="96" t="s">
        <v>488</v>
      </c>
      <c r="AT45" s="96" t="s">
        <v>488</v>
      </c>
      <c r="AU45" s="96" t="s">
        <v>488</v>
      </c>
      <c r="AV45" s="96" t="s">
        <v>488</v>
      </c>
      <c r="AW45" s="96" t="s">
        <v>488</v>
      </c>
      <c r="AX45" s="96" t="s">
        <v>488</v>
      </c>
      <c r="AY45" s="344"/>
      <c r="AZ45" s="93"/>
      <c r="BA45" s="93">
        <v>0</v>
      </c>
      <c r="BB45" s="94">
        <v>0</v>
      </c>
      <c r="BC45" s="93">
        <v>0</v>
      </c>
      <c r="BD45" s="94">
        <v>0</v>
      </c>
      <c r="BE45" s="94">
        <v>0</v>
      </c>
      <c r="BF45" s="94">
        <v>0</v>
      </c>
      <c r="BG45" s="94">
        <v>1</v>
      </c>
      <c r="BH45" s="94">
        <v>0</v>
      </c>
      <c r="BI45" s="94">
        <v>0</v>
      </c>
      <c r="BJ45" s="94">
        <v>0</v>
      </c>
      <c r="BK45" s="94">
        <v>0</v>
      </c>
      <c r="BL45" s="94">
        <v>0</v>
      </c>
      <c r="BM45" s="94">
        <v>0</v>
      </c>
      <c r="BN45" s="94">
        <v>0</v>
      </c>
      <c r="BO45" s="94">
        <v>0</v>
      </c>
      <c r="BP45" s="94">
        <v>0</v>
      </c>
      <c r="BQ45" s="94">
        <v>0</v>
      </c>
      <c r="BR45" s="94">
        <v>0</v>
      </c>
      <c r="BS45" s="94">
        <v>0</v>
      </c>
      <c r="BT45" s="94">
        <v>0</v>
      </c>
      <c r="BU45" s="94">
        <v>0</v>
      </c>
      <c r="BV45" s="94">
        <v>0</v>
      </c>
      <c r="BW45" s="94">
        <v>0</v>
      </c>
      <c r="BX45" s="578">
        <v>0</v>
      </c>
      <c r="BY45" s="94">
        <v>0</v>
      </c>
      <c r="BZ45" s="94">
        <v>0</v>
      </c>
    </row>
    <row r="46" spans="1:78" s="2" customFormat="1" ht="11.45" customHeight="1" x14ac:dyDescent="0.2">
      <c r="A46" s="95"/>
      <c r="B46" s="312"/>
      <c r="C46" s="347" t="s">
        <v>313</v>
      </c>
      <c r="D46" s="312"/>
      <c r="E46" s="227"/>
      <c r="F46" s="228"/>
      <c r="G46" s="228"/>
      <c r="H46" s="353" t="s">
        <v>796</v>
      </c>
      <c r="I46" s="354"/>
      <c r="J46" s="259"/>
      <c r="K46" s="358">
        <v>191806705</v>
      </c>
      <c r="L46" s="352"/>
      <c r="M46" s="352"/>
      <c r="N46" s="352"/>
      <c r="O46" s="352"/>
      <c r="P46" s="352"/>
      <c r="Q46" s="358">
        <v>1233739</v>
      </c>
      <c r="R46" s="358">
        <v>874770</v>
      </c>
      <c r="S46" s="358">
        <v>562707</v>
      </c>
      <c r="T46" s="228"/>
      <c r="U46" s="358">
        <v>2671216</v>
      </c>
      <c r="V46" s="227"/>
      <c r="W46" s="5"/>
      <c r="X46" s="97" t="s">
        <v>313</v>
      </c>
      <c r="Y46" s="83"/>
      <c r="AE46" s="93"/>
      <c r="AF46" s="93"/>
      <c r="AG46" s="93"/>
      <c r="AH46" s="93"/>
      <c r="AI46" s="93"/>
      <c r="AJ46" s="93"/>
      <c r="AK46" s="93"/>
      <c r="AL46" s="93"/>
      <c r="AM46" s="93"/>
      <c r="AN46" s="93"/>
      <c r="AO46" s="93"/>
      <c r="AP46" s="93"/>
      <c r="AQ46" s="93"/>
      <c r="AR46" s="93"/>
      <c r="AS46" s="93"/>
      <c r="AT46" s="93"/>
      <c r="AU46" s="93"/>
      <c r="AV46" s="93"/>
      <c r="AW46" s="93"/>
      <c r="AX46" s="93"/>
      <c r="AY46" s="93"/>
      <c r="AZ46" s="93"/>
    </row>
    <row r="47" spans="1:78" s="2" customFormat="1" ht="11.45" customHeight="1" x14ac:dyDescent="0.2">
      <c r="A47" s="95"/>
      <c r="B47" s="312"/>
      <c r="C47" s="312"/>
      <c r="D47" s="312"/>
      <c r="E47" s="227"/>
      <c r="F47" s="228"/>
      <c r="G47" s="228"/>
      <c r="H47" s="228"/>
      <c r="I47" s="354"/>
      <c r="J47" s="259"/>
      <c r="K47" s="259"/>
      <c r="L47" s="352"/>
      <c r="M47" s="352"/>
      <c r="N47" s="352"/>
      <c r="O47" s="352"/>
      <c r="P47" s="352"/>
      <c r="Q47" s="228"/>
      <c r="R47" s="228"/>
      <c r="S47" s="228"/>
      <c r="T47" s="228"/>
      <c r="U47" s="228"/>
      <c r="V47" s="227"/>
      <c r="Y47" s="83"/>
    </row>
    <row r="48" spans="1:78" s="2" customFormat="1" ht="11.45" customHeight="1" x14ac:dyDescent="0.2">
      <c r="A48" s="95"/>
      <c r="B48" s="312"/>
      <c r="C48" s="312"/>
      <c r="D48" s="312"/>
      <c r="E48" s="227"/>
      <c r="F48" s="228"/>
      <c r="G48" s="228"/>
      <c r="H48" s="228"/>
      <c r="I48" s="354"/>
      <c r="J48" s="259"/>
      <c r="K48" s="259"/>
      <c r="L48" s="352"/>
      <c r="M48" s="352"/>
      <c r="N48" s="352"/>
      <c r="O48" s="352"/>
      <c r="P48" s="352"/>
      <c r="Q48" s="228"/>
      <c r="R48" s="228"/>
      <c r="S48" s="228"/>
      <c r="T48" s="228"/>
      <c r="U48" s="228"/>
      <c r="V48" s="227"/>
      <c r="Y48" s="83"/>
    </row>
    <row r="49" spans="1:78" s="2" customFormat="1" ht="11.45" customHeight="1" x14ac:dyDescent="0.2">
      <c r="A49" s="95"/>
      <c r="B49" s="312"/>
      <c r="C49" s="312"/>
      <c r="D49" s="312"/>
      <c r="E49" s="227"/>
      <c r="F49" s="228"/>
      <c r="G49" s="228"/>
      <c r="H49" s="228"/>
      <c r="I49" s="354"/>
      <c r="J49" s="259"/>
      <c r="K49" s="259"/>
      <c r="L49" s="352"/>
      <c r="M49" s="352"/>
      <c r="N49" s="352"/>
      <c r="O49" s="352"/>
      <c r="P49" s="352"/>
      <c r="Q49" s="228"/>
      <c r="R49" s="228"/>
      <c r="S49" s="228"/>
      <c r="T49" s="228"/>
      <c r="U49" s="228"/>
      <c r="V49" s="227"/>
      <c r="Y49" s="83"/>
    </row>
    <row r="50" spans="1:78" s="2" customFormat="1" ht="11.45" hidden="1" customHeight="1" x14ac:dyDescent="0.2">
      <c r="A50" s="95"/>
      <c r="B50" s="312"/>
      <c r="C50" s="312"/>
      <c r="D50" s="312"/>
      <c r="E50" s="1357" t="s">
        <v>788</v>
      </c>
      <c r="F50" s="1357" t="s">
        <v>1637</v>
      </c>
      <c r="G50" s="1357" t="s">
        <v>1638</v>
      </c>
      <c r="H50" s="1357" t="s">
        <v>1639</v>
      </c>
      <c r="I50" s="1357" t="s">
        <v>2511</v>
      </c>
      <c r="J50" s="1357" t="s">
        <v>2512</v>
      </c>
      <c r="K50" s="1357" t="s">
        <v>1263</v>
      </c>
      <c r="L50" s="79" t="s">
        <v>660</v>
      </c>
      <c r="M50" s="85"/>
      <c r="N50" s="85"/>
      <c r="O50" s="80"/>
      <c r="P50" s="284"/>
      <c r="Q50" s="79" t="s">
        <v>1264</v>
      </c>
      <c r="R50" s="80"/>
      <c r="S50" s="1357" t="s">
        <v>185</v>
      </c>
      <c r="T50" s="284"/>
      <c r="U50" s="1357" t="s">
        <v>758</v>
      </c>
      <c r="V50" s="227"/>
      <c r="Y50" s="83"/>
      <c r="BM50" s="83"/>
      <c r="BN50" s="83"/>
      <c r="BO50" s="83"/>
      <c r="BP50" s="83"/>
      <c r="BQ50" s="83"/>
      <c r="BR50" s="83"/>
      <c r="BS50" s="83"/>
      <c r="BT50" s="83"/>
      <c r="BV50" s="577"/>
    </row>
    <row r="51" spans="1:78" s="2" customFormat="1" ht="11.45" hidden="1" customHeight="1" x14ac:dyDescent="0.2">
      <c r="A51" s="95"/>
      <c r="B51" s="312"/>
      <c r="C51" s="312"/>
      <c r="D51" s="312"/>
      <c r="E51" s="1358"/>
      <c r="F51" s="1358"/>
      <c r="G51" s="1358"/>
      <c r="H51" s="1358"/>
      <c r="I51" s="1358"/>
      <c r="J51" s="1358"/>
      <c r="K51" s="1358"/>
      <c r="L51" s="37" t="s">
        <v>152</v>
      </c>
      <c r="M51" s="37" t="s">
        <v>671</v>
      </c>
      <c r="N51" s="37" t="s">
        <v>153</v>
      </c>
      <c r="O51" s="37" t="s">
        <v>758</v>
      </c>
      <c r="P51" s="284"/>
      <c r="Q51" s="37" t="s">
        <v>152</v>
      </c>
      <c r="R51" s="37" t="s">
        <v>671</v>
      </c>
      <c r="S51" s="1358"/>
      <c r="T51" s="284"/>
      <c r="U51" s="1358"/>
      <c r="V51" s="227"/>
      <c r="Y51" s="83"/>
      <c r="BA51" s="83" t="s">
        <v>1267</v>
      </c>
      <c r="BB51" s="83" t="s">
        <v>1267</v>
      </c>
      <c r="BC51" s="83" t="s">
        <v>884</v>
      </c>
      <c r="BD51" s="83" t="s">
        <v>884</v>
      </c>
      <c r="BE51" s="83" t="s">
        <v>1633</v>
      </c>
      <c r="BF51" s="83" t="s">
        <v>1635</v>
      </c>
      <c r="BG51" s="83" t="s">
        <v>1635</v>
      </c>
      <c r="BH51" s="83" t="s">
        <v>1635</v>
      </c>
      <c r="BI51" s="83" t="s">
        <v>2525</v>
      </c>
      <c r="BJ51" s="83" t="s">
        <v>1188</v>
      </c>
      <c r="BK51" s="83" t="s">
        <v>232</v>
      </c>
      <c r="BL51" s="83" t="s">
        <v>175</v>
      </c>
      <c r="BM51" s="576" t="s">
        <v>233</v>
      </c>
      <c r="BN51" s="576" t="s">
        <v>233</v>
      </c>
      <c r="BO51" s="576" t="s">
        <v>233</v>
      </c>
      <c r="BP51" s="83" t="s">
        <v>2702</v>
      </c>
      <c r="BQ51" s="83" t="s">
        <v>1423</v>
      </c>
      <c r="BR51" s="83" t="s">
        <v>235</v>
      </c>
      <c r="BS51" s="576" t="s">
        <v>1631</v>
      </c>
      <c r="BT51" s="83" t="s">
        <v>1631</v>
      </c>
      <c r="BU51" s="83" t="s">
        <v>548</v>
      </c>
      <c r="BV51" s="576" t="s">
        <v>1266</v>
      </c>
      <c r="BW51" s="576" t="s">
        <v>1266</v>
      </c>
      <c r="BX51" s="576" t="s">
        <v>236</v>
      </c>
      <c r="BY51" s="576" t="s">
        <v>1641</v>
      </c>
      <c r="BZ51" s="579" t="s">
        <v>1629</v>
      </c>
    </row>
    <row r="52" spans="1:78" s="2" customFormat="1" ht="11.45" hidden="1" customHeight="1" x14ac:dyDescent="0.2">
      <c r="A52" s="95" t="s">
        <v>1188</v>
      </c>
      <c r="B52" s="312"/>
      <c r="C52" s="312"/>
      <c r="D52" s="312"/>
      <c r="E52" s="1357"/>
      <c r="F52" s="1357"/>
      <c r="G52" s="1357"/>
      <c r="H52" s="1357"/>
      <c r="I52" s="1357"/>
      <c r="J52" s="1357"/>
      <c r="K52" s="1357"/>
      <c r="L52" s="79"/>
      <c r="M52" s="85"/>
      <c r="N52" s="85"/>
      <c r="O52" s="80"/>
      <c r="P52" s="284"/>
      <c r="Q52" s="79"/>
      <c r="R52" s="80"/>
      <c r="S52" s="1357"/>
      <c r="T52" s="284"/>
      <c r="U52" s="1357"/>
      <c r="V52" s="227"/>
      <c r="Y52" s="83"/>
      <c r="BE52" s="2" t="s">
        <v>516</v>
      </c>
      <c r="BM52" s="576"/>
      <c r="BN52" s="576"/>
      <c r="BO52" s="576"/>
      <c r="BP52" s="83"/>
      <c r="BQ52" s="83"/>
      <c r="BR52" s="83"/>
      <c r="BS52" s="576"/>
      <c r="BT52" s="83"/>
      <c r="BV52" s="577"/>
      <c r="BW52" s="577"/>
      <c r="BX52" s="577"/>
      <c r="BY52" s="577"/>
      <c r="BZ52" s="580"/>
    </row>
    <row r="53" spans="1:78" s="2" customFormat="1" ht="11.45" hidden="1" customHeight="1" x14ac:dyDescent="0.2">
      <c r="A53" s="95" t="s">
        <v>1188</v>
      </c>
      <c r="B53" s="312"/>
      <c r="C53" s="312"/>
      <c r="D53" s="312"/>
      <c r="E53" s="1358"/>
      <c r="F53" s="1358"/>
      <c r="G53" s="1358"/>
      <c r="H53" s="1358"/>
      <c r="I53" s="1358"/>
      <c r="J53" s="1358"/>
      <c r="K53" s="1358"/>
      <c r="L53" s="37"/>
      <c r="M53" s="37"/>
      <c r="N53" s="37"/>
      <c r="O53" s="37"/>
      <c r="P53" s="284"/>
      <c r="Q53" s="37"/>
      <c r="R53" s="37"/>
      <c r="S53" s="1358"/>
      <c r="T53" s="284"/>
      <c r="U53" s="1358"/>
      <c r="V53" s="227"/>
      <c r="Y53" s="83"/>
      <c r="BA53" s="83"/>
      <c r="BB53" s="83"/>
      <c r="BC53" s="83"/>
      <c r="BD53" s="83"/>
      <c r="BE53" s="83"/>
      <c r="BF53" s="83"/>
      <c r="BG53" s="83"/>
      <c r="BH53" s="83"/>
      <c r="BI53" s="83"/>
      <c r="BJ53" s="83"/>
      <c r="BK53" s="83"/>
      <c r="BL53" s="83"/>
      <c r="BM53" s="576"/>
      <c r="BN53" s="576"/>
      <c r="BO53" s="576"/>
      <c r="BP53" s="83"/>
      <c r="BQ53" s="83"/>
      <c r="BR53" s="83"/>
      <c r="BS53" s="576"/>
      <c r="BT53" s="83"/>
      <c r="BU53" s="83"/>
      <c r="BV53" s="576"/>
      <c r="BW53" s="576"/>
      <c r="BX53" s="576"/>
      <c r="BY53" s="576"/>
      <c r="BZ53" s="579"/>
    </row>
    <row r="54" spans="1:78" s="2" customFormat="1" ht="11.45" hidden="1" customHeight="1" x14ac:dyDescent="0.2">
      <c r="A54" s="95"/>
      <c r="B54" s="312"/>
      <c r="C54" s="312"/>
      <c r="D54" s="312"/>
      <c r="E54" s="86">
        <v>1</v>
      </c>
      <c r="F54" s="46">
        <v>2</v>
      </c>
      <c r="G54" s="46">
        <v>3</v>
      </c>
      <c r="H54" s="46">
        <v>4</v>
      </c>
      <c r="I54" s="46">
        <v>5</v>
      </c>
      <c r="J54" s="87">
        <v>6</v>
      </c>
      <c r="K54" s="46">
        <v>7</v>
      </c>
      <c r="L54" s="46">
        <v>8</v>
      </c>
      <c r="M54" s="46">
        <v>9</v>
      </c>
      <c r="N54" s="46">
        <v>10</v>
      </c>
      <c r="O54" s="46">
        <v>11</v>
      </c>
      <c r="P54" s="227"/>
      <c r="Q54" s="46">
        <v>12</v>
      </c>
      <c r="R54" s="46">
        <v>13</v>
      </c>
      <c r="S54" s="46">
        <v>14</v>
      </c>
      <c r="T54" s="227"/>
      <c r="U54" s="46">
        <v>15</v>
      </c>
      <c r="V54" s="227"/>
      <c r="X54" s="365" t="s">
        <v>891</v>
      </c>
      <c r="Y54" s="365" t="s">
        <v>2417</v>
      </c>
      <c r="Z54" s="365" t="s">
        <v>497</v>
      </c>
      <c r="AA54" s="365" t="s">
        <v>1346</v>
      </c>
      <c r="AB54" s="365" t="s">
        <v>1628</v>
      </c>
      <c r="AC54" s="365" t="s">
        <v>1268</v>
      </c>
      <c r="AE54" s="365" t="s">
        <v>1741</v>
      </c>
      <c r="AF54" s="95"/>
      <c r="AG54" s="369" t="s">
        <v>589</v>
      </c>
      <c r="AH54" s="370"/>
      <c r="AI54" s="370"/>
      <c r="AJ54" s="370"/>
      <c r="AK54" s="370"/>
      <c r="AL54" s="370"/>
      <c r="AM54" s="370"/>
      <c r="AN54" s="370"/>
      <c r="AO54" s="370"/>
      <c r="AP54" s="370"/>
      <c r="AQ54" s="370"/>
      <c r="AR54" s="370"/>
      <c r="AS54" s="370"/>
      <c r="AT54" s="370"/>
      <c r="AU54" s="370"/>
      <c r="AV54" s="370"/>
      <c r="AW54" s="370"/>
      <c r="AX54" s="370"/>
      <c r="AY54" s="370"/>
      <c r="AZ54" s="343"/>
      <c r="BA54" s="83" t="s">
        <v>1742</v>
      </c>
      <c r="BB54" s="345">
        <v>0.05</v>
      </c>
      <c r="BC54" s="83" t="s">
        <v>499</v>
      </c>
      <c r="BD54" s="345">
        <v>0.05</v>
      </c>
      <c r="BE54" s="83" t="s">
        <v>516</v>
      </c>
      <c r="BF54" s="83" t="s">
        <v>500</v>
      </c>
      <c r="BG54" s="83" t="s">
        <v>500</v>
      </c>
      <c r="BH54" s="83" t="s">
        <v>500</v>
      </c>
      <c r="BI54" s="83" t="s">
        <v>956</v>
      </c>
      <c r="BJ54" s="83" t="s">
        <v>587</v>
      </c>
      <c r="BK54" s="83" t="s">
        <v>588</v>
      </c>
      <c r="BL54" s="83" t="s">
        <v>525</v>
      </c>
      <c r="BM54" s="576" t="s">
        <v>1628</v>
      </c>
      <c r="BN54" s="576" t="s">
        <v>1268</v>
      </c>
      <c r="BO54" s="576" t="s">
        <v>1615</v>
      </c>
      <c r="BP54" s="83" t="s">
        <v>528</v>
      </c>
      <c r="BQ54" s="83" t="s">
        <v>529</v>
      </c>
      <c r="BR54" s="83" t="s">
        <v>594</v>
      </c>
      <c r="BS54" s="576" t="s">
        <v>1616</v>
      </c>
      <c r="BT54" s="83" t="s">
        <v>1618</v>
      </c>
      <c r="BU54" s="83" t="s">
        <v>590</v>
      </c>
      <c r="BV54" s="576" t="s">
        <v>1614</v>
      </c>
      <c r="BW54" s="576" t="s">
        <v>1611</v>
      </c>
      <c r="BX54" s="576" t="s">
        <v>857</v>
      </c>
      <c r="BY54" s="576" t="s">
        <v>858</v>
      </c>
      <c r="BZ54" s="579" t="s">
        <v>2021</v>
      </c>
    </row>
    <row r="55" spans="1:78" s="2" customFormat="1" ht="11.45" hidden="1" customHeight="1" x14ac:dyDescent="0.2">
      <c r="A55" s="95"/>
      <c r="B55" s="312"/>
      <c r="C55" s="312"/>
      <c r="D55" s="312"/>
      <c r="E55" s="58" t="s">
        <v>2433</v>
      </c>
      <c r="F55" s="13" t="s">
        <v>2433</v>
      </c>
      <c r="G55" s="13"/>
      <c r="H55" s="13"/>
      <c r="I55" s="13"/>
      <c r="J55" s="88" t="s">
        <v>149</v>
      </c>
      <c r="K55" s="13" t="s">
        <v>1476</v>
      </c>
      <c r="L55" s="13" t="s">
        <v>1219</v>
      </c>
      <c r="M55" s="13" t="s">
        <v>1219</v>
      </c>
      <c r="N55" s="13" t="s">
        <v>1219</v>
      </c>
      <c r="O55" s="13" t="s">
        <v>1219</v>
      </c>
      <c r="P55" s="228"/>
      <c r="Q55" s="13" t="s">
        <v>1476</v>
      </c>
      <c r="R55" s="13" t="s">
        <v>1476</v>
      </c>
      <c r="S55" s="13" t="s">
        <v>1476</v>
      </c>
      <c r="T55" s="228"/>
      <c r="U55" s="13" t="s">
        <v>1476</v>
      </c>
      <c r="V55" s="227"/>
      <c r="X55" s="365"/>
      <c r="Y55" s="365" t="s">
        <v>174</v>
      </c>
      <c r="Z55" s="365" t="s">
        <v>498</v>
      </c>
      <c r="AA55" s="365"/>
      <c r="AB55" s="365"/>
      <c r="AC55" s="365"/>
      <c r="AE55" s="368"/>
      <c r="AF55" s="95"/>
      <c r="AG55" s="371"/>
      <c r="AH55" s="367"/>
      <c r="AI55" s="367"/>
      <c r="AJ55" s="367"/>
      <c r="AK55" s="367"/>
      <c r="AL55" s="367"/>
      <c r="AM55" s="367"/>
      <c r="AN55" s="367"/>
      <c r="AO55" s="367"/>
      <c r="AP55" s="367"/>
      <c r="AQ55" s="367"/>
      <c r="AR55" s="367"/>
      <c r="AS55" s="367"/>
      <c r="AT55" s="367"/>
      <c r="AU55" s="367"/>
      <c r="AV55" s="367"/>
      <c r="AW55" s="367"/>
      <c r="AX55" s="367"/>
      <c r="AY55" s="367"/>
      <c r="AZ55" s="83"/>
      <c r="BA55" s="83" t="s">
        <v>997</v>
      </c>
      <c r="BB55" s="83" t="s">
        <v>496</v>
      </c>
      <c r="BC55" s="83" t="s">
        <v>997</v>
      </c>
      <c r="BD55" s="83" t="s">
        <v>496</v>
      </c>
      <c r="BE55" s="83" t="s">
        <v>496</v>
      </c>
      <c r="BF55" s="83" t="s">
        <v>501</v>
      </c>
      <c r="BG55" s="83" t="s">
        <v>586</v>
      </c>
      <c r="BH55" s="83" t="s">
        <v>496</v>
      </c>
      <c r="BI55" s="83" t="s">
        <v>496</v>
      </c>
      <c r="BJ55" s="83" t="s">
        <v>517</v>
      </c>
      <c r="BK55" s="83" t="s">
        <v>518</v>
      </c>
      <c r="BL55" s="83" t="s">
        <v>496</v>
      </c>
      <c r="BM55" s="576"/>
      <c r="BN55" s="576" t="s">
        <v>527</v>
      </c>
      <c r="BO55" s="576" t="s">
        <v>496</v>
      </c>
      <c r="BP55" s="83" t="s">
        <v>496</v>
      </c>
      <c r="BQ55" s="83" t="s">
        <v>593</v>
      </c>
      <c r="BR55" s="83" t="s">
        <v>595</v>
      </c>
      <c r="BS55" s="576" t="s">
        <v>1617</v>
      </c>
      <c r="BT55" s="83" t="s">
        <v>1619</v>
      </c>
      <c r="BU55" s="83" t="s">
        <v>592</v>
      </c>
      <c r="BV55" s="576" t="s">
        <v>1620</v>
      </c>
      <c r="BW55" s="576" t="s">
        <v>496</v>
      </c>
      <c r="BX55" s="576" t="s">
        <v>1621</v>
      </c>
      <c r="BY55" s="576" t="s">
        <v>1621</v>
      </c>
      <c r="BZ55" s="579" t="s">
        <v>1612</v>
      </c>
    </row>
    <row r="56" spans="1:78" s="2" customFormat="1" ht="11.45" hidden="1" customHeight="1" x14ac:dyDescent="0.2">
      <c r="A56" s="95"/>
      <c r="B56" s="312"/>
      <c r="C56" s="347" t="s">
        <v>2376</v>
      </c>
      <c r="D56" s="312"/>
      <c r="E56" s="359"/>
      <c r="F56" s="360"/>
      <c r="G56" s="361"/>
      <c r="H56" s="362"/>
      <c r="I56" s="363"/>
      <c r="J56" s="228"/>
      <c r="K56" s="312"/>
      <c r="L56" s="228"/>
      <c r="M56" s="312"/>
      <c r="N56" s="312"/>
      <c r="O56" s="228"/>
      <c r="P56" s="228"/>
      <c r="Q56" s="227"/>
      <c r="R56" s="228"/>
      <c r="S56" s="228"/>
      <c r="T56" s="228"/>
      <c r="U56" s="312"/>
      <c r="V56" s="227"/>
      <c r="W56" s="5"/>
      <c r="X56" s="366" t="s">
        <v>2376</v>
      </c>
      <c r="Y56" s="367"/>
      <c r="Z56" s="367"/>
      <c r="AA56" s="367"/>
      <c r="AB56" s="367"/>
      <c r="AC56" s="367"/>
      <c r="AE56" s="368"/>
      <c r="AF56" s="95"/>
      <c r="AG56" s="371" t="s">
        <v>2870</v>
      </c>
      <c r="AH56" s="367"/>
      <c r="AI56" s="370"/>
      <c r="AJ56" s="370"/>
      <c r="AK56" s="370"/>
      <c r="AL56" s="370"/>
      <c r="AM56" s="370"/>
      <c r="AN56" s="370"/>
      <c r="AO56" s="370"/>
      <c r="AP56" s="370"/>
      <c r="AQ56" s="370"/>
      <c r="AR56" s="370"/>
      <c r="AS56" s="370"/>
      <c r="AT56" s="370"/>
      <c r="AU56" s="370"/>
      <c r="AV56" s="370"/>
      <c r="AW56" s="370"/>
      <c r="AX56" s="367"/>
      <c r="AY56" s="370"/>
    </row>
    <row r="57" spans="1:78" s="2" customFormat="1" ht="11.45" hidden="1" customHeight="1" x14ac:dyDescent="0.2">
      <c r="A57" s="95"/>
      <c r="B57" s="312"/>
      <c r="C57" s="346" t="s">
        <v>1540</v>
      </c>
      <c r="D57" s="312"/>
      <c r="E57" s="355" t="s">
        <v>1860</v>
      </c>
      <c r="F57" s="356">
        <v>0</v>
      </c>
      <c r="G57" s="241" t="s">
        <v>1630</v>
      </c>
      <c r="H57" s="241" t="s">
        <v>289</v>
      </c>
      <c r="I57" s="943">
        <v>1</v>
      </c>
      <c r="J57" s="357">
        <v>1</v>
      </c>
      <c r="K57" s="104"/>
      <c r="L57" s="105"/>
      <c r="M57" s="105"/>
      <c r="N57" s="105"/>
      <c r="O57" s="372" t="s">
        <v>488</v>
      </c>
      <c r="P57" s="352"/>
      <c r="Q57" s="241">
        <v>0</v>
      </c>
      <c r="R57" s="241">
        <v>0</v>
      </c>
      <c r="S57" s="241">
        <v>0</v>
      </c>
      <c r="T57" s="228"/>
      <c r="U57" s="340">
        <v>0</v>
      </c>
      <c r="V57" s="227"/>
      <c r="W57" s="5"/>
      <c r="X57" s="106" t="s">
        <v>1540</v>
      </c>
      <c r="Y57" s="107" t="s">
        <v>2833</v>
      </c>
      <c r="Z57" s="122">
        <v>0</v>
      </c>
      <c r="AA57" s="83" t="s">
        <v>1629</v>
      </c>
      <c r="AB57" s="83" t="s">
        <v>1629</v>
      </c>
      <c r="AC57" s="83" t="s">
        <v>1265</v>
      </c>
      <c r="AE57" s="93" t="s">
        <v>2869</v>
      </c>
      <c r="AF57" s="93"/>
      <c r="AG57" s="96" t="s">
        <v>488</v>
      </c>
      <c r="AH57" s="96" t="s">
        <v>488</v>
      </c>
      <c r="AI57" s="96" t="s">
        <v>488</v>
      </c>
      <c r="AJ57" s="96" t="s">
        <v>488</v>
      </c>
      <c r="AK57" s="96" t="s">
        <v>488</v>
      </c>
      <c r="AL57" s="96" t="s">
        <v>488</v>
      </c>
      <c r="AM57" s="96" t="s">
        <v>488</v>
      </c>
      <c r="AN57" s="96" t="s">
        <v>488</v>
      </c>
      <c r="AO57" s="96" t="s">
        <v>488</v>
      </c>
      <c r="AP57" s="96" t="s">
        <v>488</v>
      </c>
      <c r="AQ57" s="96" t="s">
        <v>488</v>
      </c>
      <c r="AR57" s="96" t="s">
        <v>488</v>
      </c>
      <c r="AS57" s="96" t="s">
        <v>488</v>
      </c>
      <c r="AT57" s="96" t="s">
        <v>488</v>
      </c>
      <c r="AU57" s="96" t="s">
        <v>488</v>
      </c>
      <c r="AV57" s="96" t="s">
        <v>488</v>
      </c>
      <c r="AW57" s="96" t="s">
        <v>488</v>
      </c>
      <c r="AX57" s="96" t="s">
        <v>488</v>
      </c>
      <c r="AY57" s="344"/>
      <c r="AZ57" s="93"/>
      <c r="BA57" s="93">
        <v>0</v>
      </c>
      <c r="BB57" s="94">
        <v>0</v>
      </c>
      <c r="BC57" s="93">
        <v>0</v>
      </c>
      <c r="BD57" s="94">
        <v>0</v>
      </c>
      <c r="BE57" s="94">
        <v>0</v>
      </c>
      <c r="BF57" s="94">
        <v>0</v>
      </c>
      <c r="BG57" s="94">
        <v>0</v>
      </c>
      <c r="BH57" s="578">
        <v>0</v>
      </c>
      <c r="BI57" s="578">
        <v>0</v>
      </c>
      <c r="BJ57" s="94">
        <v>0</v>
      </c>
      <c r="BK57" s="94">
        <v>0</v>
      </c>
      <c r="BL57" s="94">
        <v>0</v>
      </c>
      <c r="BM57" s="94">
        <v>1</v>
      </c>
      <c r="BN57" s="94">
        <v>0</v>
      </c>
      <c r="BO57" s="94">
        <v>0</v>
      </c>
      <c r="BP57" s="94">
        <v>0</v>
      </c>
      <c r="BQ57" s="94">
        <v>0</v>
      </c>
      <c r="BR57" s="94">
        <v>0</v>
      </c>
      <c r="BS57" s="94">
        <v>1</v>
      </c>
      <c r="BT57" s="94">
        <v>0</v>
      </c>
      <c r="BU57" s="94">
        <v>0</v>
      </c>
      <c r="BV57" s="94">
        <v>0</v>
      </c>
      <c r="BW57" s="94">
        <v>0</v>
      </c>
      <c r="BX57" s="578">
        <v>0</v>
      </c>
      <c r="BY57" s="94">
        <v>0</v>
      </c>
      <c r="BZ57" s="94">
        <v>0</v>
      </c>
    </row>
    <row r="58" spans="1:78" s="2" customFormat="1" ht="11.45" hidden="1" customHeight="1" x14ac:dyDescent="0.2">
      <c r="A58" s="95"/>
      <c r="B58" s="312"/>
      <c r="C58" s="346" t="s">
        <v>488</v>
      </c>
      <c r="D58" s="312"/>
      <c r="E58" s="127"/>
      <c r="F58" s="126"/>
      <c r="G58" s="241" t="s">
        <v>488</v>
      </c>
      <c r="H58" s="241" t="s">
        <v>488</v>
      </c>
      <c r="I58" s="944"/>
      <c r="J58" s="103"/>
      <c r="K58" s="104"/>
      <c r="L58" s="105"/>
      <c r="M58" s="105"/>
      <c r="N58" s="105"/>
      <c r="O58" s="372" t="s">
        <v>488</v>
      </c>
      <c r="P58" s="352"/>
      <c r="Q58" s="241">
        <v>0</v>
      </c>
      <c r="R58" s="241">
        <v>0</v>
      </c>
      <c r="S58" s="241">
        <v>0</v>
      </c>
      <c r="T58" s="228"/>
      <c r="U58" s="340">
        <v>0</v>
      </c>
      <c r="V58" s="227"/>
      <c r="W58" s="5"/>
      <c r="X58" s="108" t="s">
        <v>488</v>
      </c>
      <c r="Y58" s="109" t="s">
        <v>1625</v>
      </c>
      <c r="Z58" s="123">
        <v>0</v>
      </c>
      <c r="AA58" s="83" t="s">
        <v>488</v>
      </c>
      <c r="AB58" s="83" t="s">
        <v>488</v>
      </c>
      <c r="AC58" s="83" t="s">
        <v>488</v>
      </c>
      <c r="AE58" s="93" t="s">
        <v>2869</v>
      </c>
      <c r="AF58" s="93"/>
      <c r="AG58" s="96" t="s">
        <v>488</v>
      </c>
      <c r="AH58" s="96" t="s">
        <v>488</v>
      </c>
      <c r="AI58" s="96" t="s">
        <v>488</v>
      </c>
      <c r="AJ58" s="96" t="s">
        <v>488</v>
      </c>
      <c r="AK58" s="96" t="s">
        <v>488</v>
      </c>
      <c r="AL58" s="96" t="s">
        <v>488</v>
      </c>
      <c r="AM58" s="96" t="s">
        <v>488</v>
      </c>
      <c r="AN58" s="96" t="s">
        <v>488</v>
      </c>
      <c r="AO58" s="96" t="s">
        <v>488</v>
      </c>
      <c r="AP58" s="96" t="s">
        <v>488</v>
      </c>
      <c r="AQ58" s="96" t="s">
        <v>488</v>
      </c>
      <c r="AR58" s="96" t="s">
        <v>488</v>
      </c>
      <c r="AS58" s="96" t="s">
        <v>488</v>
      </c>
      <c r="AT58" s="96" t="s">
        <v>488</v>
      </c>
      <c r="AU58" s="96" t="s">
        <v>488</v>
      </c>
      <c r="AV58" s="96" t="s">
        <v>488</v>
      </c>
      <c r="AW58" s="96" t="s">
        <v>488</v>
      </c>
      <c r="AX58" s="96" t="s">
        <v>488</v>
      </c>
      <c r="AY58" s="344"/>
      <c r="AZ58" s="93"/>
      <c r="BA58" s="93">
        <v>0</v>
      </c>
      <c r="BB58" s="94">
        <v>0</v>
      </c>
      <c r="BC58" s="93">
        <v>0</v>
      </c>
      <c r="BD58" s="94">
        <v>0</v>
      </c>
      <c r="BE58" s="94">
        <v>0</v>
      </c>
      <c r="BF58" s="94">
        <v>0</v>
      </c>
      <c r="BG58" s="94">
        <v>1</v>
      </c>
      <c r="BH58" s="94">
        <v>0</v>
      </c>
      <c r="BI58" s="94">
        <v>0</v>
      </c>
      <c r="BJ58" s="94">
        <v>0</v>
      </c>
      <c r="BK58" s="94">
        <v>0</v>
      </c>
      <c r="BL58" s="94">
        <v>0</v>
      </c>
      <c r="BM58" s="94">
        <v>0</v>
      </c>
      <c r="BN58" s="94">
        <v>0</v>
      </c>
      <c r="BO58" s="94">
        <v>0</v>
      </c>
      <c r="BP58" s="94">
        <v>0</v>
      </c>
      <c r="BQ58" s="94">
        <v>0</v>
      </c>
      <c r="BR58" s="94">
        <v>0</v>
      </c>
      <c r="BS58" s="94">
        <v>0</v>
      </c>
      <c r="BT58" s="94">
        <v>0</v>
      </c>
      <c r="BU58" s="94">
        <v>0</v>
      </c>
      <c r="BV58" s="94">
        <v>0</v>
      </c>
      <c r="BW58" s="94">
        <v>0</v>
      </c>
      <c r="BX58" s="578">
        <v>0</v>
      </c>
      <c r="BY58" s="94">
        <v>0</v>
      </c>
      <c r="BZ58" s="94">
        <v>0</v>
      </c>
    </row>
    <row r="59" spans="1:78" s="2" customFormat="1" ht="11.45" hidden="1" customHeight="1" x14ac:dyDescent="0.2">
      <c r="A59" s="95"/>
      <c r="B59" s="312"/>
      <c r="C59" s="346" t="s">
        <v>488</v>
      </c>
      <c r="D59" s="312"/>
      <c r="E59" s="127"/>
      <c r="F59" s="126"/>
      <c r="G59" s="241" t="s">
        <v>488</v>
      </c>
      <c r="H59" s="241" t="s">
        <v>488</v>
      </c>
      <c r="I59" s="944"/>
      <c r="J59" s="103"/>
      <c r="K59" s="104"/>
      <c r="L59" s="105"/>
      <c r="M59" s="105"/>
      <c r="N59" s="105"/>
      <c r="O59" s="372" t="s">
        <v>488</v>
      </c>
      <c r="P59" s="352"/>
      <c r="Q59" s="241">
        <v>0</v>
      </c>
      <c r="R59" s="241">
        <v>0</v>
      </c>
      <c r="S59" s="241">
        <v>0</v>
      </c>
      <c r="T59" s="228"/>
      <c r="U59" s="340">
        <v>0</v>
      </c>
      <c r="V59" s="227"/>
      <c r="W59" s="5"/>
      <c r="X59" s="108" t="s">
        <v>488</v>
      </c>
      <c r="Y59" s="109" t="s">
        <v>1625</v>
      </c>
      <c r="Z59" s="123">
        <v>0</v>
      </c>
      <c r="AA59" s="83" t="s">
        <v>488</v>
      </c>
      <c r="AB59" s="83" t="s">
        <v>488</v>
      </c>
      <c r="AC59" s="83" t="s">
        <v>488</v>
      </c>
      <c r="AE59" s="93" t="s">
        <v>2869</v>
      </c>
      <c r="AF59" s="93"/>
      <c r="AG59" s="96" t="s">
        <v>488</v>
      </c>
      <c r="AH59" s="96" t="s">
        <v>488</v>
      </c>
      <c r="AI59" s="96" t="s">
        <v>488</v>
      </c>
      <c r="AJ59" s="96" t="s">
        <v>488</v>
      </c>
      <c r="AK59" s="96" t="s">
        <v>488</v>
      </c>
      <c r="AL59" s="96" t="s">
        <v>488</v>
      </c>
      <c r="AM59" s="96" t="s">
        <v>488</v>
      </c>
      <c r="AN59" s="96" t="s">
        <v>488</v>
      </c>
      <c r="AO59" s="96" t="s">
        <v>488</v>
      </c>
      <c r="AP59" s="96" t="s">
        <v>488</v>
      </c>
      <c r="AQ59" s="96" t="s">
        <v>488</v>
      </c>
      <c r="AR59" s="96" t="s">
        <v>488</v>
      </c>
      <c r="AS59" s="96" t="s">
        <v>488</v>
      </c>
      <c r="AT59" s="96" t="s">
        <v>488</v>
      </c>
      <c r="AU59" s="96" t="s">
        <v>488</v>
      </c>
      <c r="AV59" s="96" t="s">
        <v>488</v>
      </c>
      <c r="AW59" s="96" t="s">
        <v>488</v>
      </c>
      <c r="AX59" s="96" t="s">
        <v>488</v>
      </c>
      <c r="AY59" s="344"/>
      <c r="AZ59" s="93"/>
      <c r="BA59" s="93">
        <v>0</v>
      </c>
      <c r="BB59" s="94">
        <v>0</v>
      </c>
      <c r="BC59" s="93">
        <v>0</v>
      </c>
      <c r="BD59" s="94">
        <v>0</v>
      </c>
      <c r="BE59" s="94">
        <v>0</v>
      </c>
      <c r="BF59" s="94">
        <v>0</v>
      </c>
      <c r="BG59" s="94">
        <v>1</v>
      </c>
      <c r="BH59" s="94">
        <v>0</v>
      </c>
      <c r="BI59" s="94">
        <v>0</v>
      </c>
      <c r="BJ59" s="94">
        <v>0</v>
      </c>
      <c r="BK59" s="94">
        <v>0</v>
      </c>
      <c r="BL59" s="94">
        <v>0</v>
      </c>
      <c r="BM59" s="94">
        <v>0</v>
      </c>
      <c r="BN59" s="94">
        <v>0</v>
      </c>
      <c r="BO59" s="94">
        <v>0</v>
      </c>
      <c r="BP59" s="94">
        <v>0</v>
      </c>
      <c r="BQ59" s="94">
        <v>0</v>
      </c>
      <c r="BR59" s="94">
        <v>0</v>
      </c>
      <c r="BS59" s="94">
        <v>0</v>
      </c>
      <c r="BT59" s="94">
        <v>0</v>
      </c>
      <c r="BU59" s="94">
        <v>0</v>
      </c>
      <c r="BV59" s="94">
        <v>0</v>
      </c>
      <c r="BW59" s="94">
        <v>0</v>
      </c>
      <c r="BX59" s="578">
        <v>0</v>
      </c>
      <c r="BY59" s="94">
        <v>0</v>
      </c>
      <c r="BZ59" s="94">
        <v>0</v>
      </c>
    </row>
    <row r="60" spans="1:78" s="2" customFormat="1" ht="11.45" hidden="1" customHeight="1" x14ac:dyDescent="0.2">
      <c r="A60" s="95"/>
      <c r="B60" s="312"/>
      <c r="C60" s="346" t="s">
        <v>488</v>
      </c>
      <c r="D60" s="312"/>
      <c r="E60" s="127"/>
      <c r="F60" s="126"/>
      <c r="G60" s="241" t="s">
        <v>488</v>
      </c>
      <c r="H60" s="241" t="s">
        <v>488</v>
      </c>
      <c r="I60" s="944"/>
      <c r="J60" s="103"/>
      <c r="K60" s="104"/>
      <c r="L60" s="105"/>
      <c r="M60" s="105"/>
      <c r="N60" s="105"/>
      <c r="O60" s="372" t="s">
        <v>488</v>
      </c>
      <c r="P60" s="352"/>
      <c r="Q60" s="241">
        <v>0</v>
      </c>
      <c r="R60" s="241">
        <v>0</v>
      </c>
      <c r="S60" s="241">
        <v>0</v>
      </c>
      <c r="T60" s="228"/>
      <c r="U60" s="340">
        <v>0</v>
      </c>
      <c r="V60" s="227"/>
      <c r="W60" s="5"/>
      <c r="X60" s="108" t="s">
        <v>488</v>
      </c>
      <c r="Y60" s="109" t="s">
        <v>1625</v>
      </c>
      <c r="Z60" s="123">
        <v>0</v>
      </c>
      <c r="AA60" s="83" t="s">
        <v>488</v>
      </c>
      <c r="AB60" s="83" t="s">
        <v>488</v>
      </c>
      <c r="AC60" s="83" t="s">
        <v>488</v>
      </c>
      <c r="AE60" s="93" t="s">
        <v>2869</v>
      </c>
      <c r="AF60" s="93"/>
      <c r="AG60" s="96" t="s">
        <v>488</v>
      </c>
      <c r="AH60" s="96" t="s">
        <v>488</v>
      </c>
      <c r="AI60" s="96" t="s">
        <v>488</v>
      </c>
      <c r="AJ60" s="96" t="s">
        <v>488</v>
      </c>
      <c r="AK60" s="96" t="s">
        <v>488</v>
      </c>
      <c r="AL60" s="96" t="s">
        <v>488</v>
      </c>
      <c r="AM60" s="96" t="s">
        <v>488</v>
      </c>
      <c r="AN60" s="96" t="s">
        <v>488</v>
      </c>
      <c r="AO60" s="96" t="s">
        <v>488</v>
      </c>
      <c r="AP60" s="96" t="s">
        <v>488</v>
      </c>
      <c r="AQ60" s="96" t="s">
        <v>488</v>
      </c>
      <c r="AR60" s="96" t="s">
        <v>488</v>
      </c>
      <c r="AS60" s="96" t="s">
        <v>488</v>
      </c>
      <c r="AT60" s="96" t="s">
        <v>488</v>
      </c>
      <c r="AU60" s="96" t="s">
        <v>488</v>
      </c>
      <c r="AV60" s="96" t="s">
        <v>488</v>
      </c>
      <c r="AW60" s="96" t="s">
        <v>488</v>
      </c>
      <c r="AX60" s="96" t="s">
        <v>488</v>
      </c>
      <c r="AY60" s="344"/>
      <c r="AZ60" s="93"/>
      <c r="BA60" s="93">
        <v>0</v>
      </c>
      <c r="BB60" s="94">
        <v>0</v>
      </c>
      <c r="BC60" s="93">
        <v>0</v>
      </c>
      <c r="BD60" s="94">
        <v>0</v>
      </c>
      <c r="BE60" s="94">
        <v>0</v>
      </c>
      <c r="BF60" s="94">
        <v>0</v>
      </c>
      <c r="BG60" s="94">
        <v>1</v>
      </c>
      <c r="BH60" s="94">
        <v>0</v>
      </c>
      <c r="BI60" s="94">
        <v>0</v>
      </c>
      <c r="BJ60" s="94">
        <v>0</v>
      </c>
      <c r="BK60" s="94">
        <v>0</v>
      </c>
      <c r="BL60" s="94">
        <v>0</v>
      </c>
      <c r="BM60" s="94">
        <v>0</v>
      </c>
      <c r="BN60" s="94">
        <v>0</v>
      </c>
      <c r="BO60" s="94">
        <v>0</v>
      </c>
      <c r="BP60" s="94">
        <v>0</v>
      </c>
      <c r="BQ60" s="94">
        <v>0</v>
      </c>
      <c r="BR60" s="94">
        <v>0</v>
      </c>
      <c r="BS60" s="94">
        <v>0</v>
      </c>
      <c r="BT60" s="94">
        <v>0</v>
      </c>
      <c r="BU60" s="94">
        <v>0</v>
      </c>
      <c r="BV60" s="94">
        <v>0</v>
      </c>
      <c r="BW60" s="94">
        <v>0</v>
      </c>
      <c r="BX60" s="578">
        <v>0</v>
      </c>
      <c r="BY60" s="94">
        <v>0</v>
      </c>
      <c r="BZ60" s="94">
        <v>0</v>
      </c>
    </row>
    <row r="61" spans="1:78" s="2" customFormat="1" ht="11.45" hidden="1" customHeight="1" x14ac:dyDescent="0.2">
      <c r="A61" s="95"/>
      <c r="B61" s="312"/>
      <c r="C61" s="346" t="s">
        <v>488</v>
      </c>
      <c r="D61" s="312"/>
      <c r="E61" s="127"/>
      <c r="F61" s="126"/>
      <c r="G61" s="241" t="s">
        <v>488</v>
      </c>
      <c r="H61" s="241" t="s">
        <v>488</v>
      </c>
      <c r="I61" s="944"/>
      <c r="J61" s="103"/>
      <c r="K61" s="104"/>
      <c r="L61" s="105"/>
      <c r="M61" s="105"/>
      <c r="N61" s="105"/>
      <c r="O61" s="372" t="s">
        <v>488</v>
      </c>
      <c r="P61" s="352"/>
      <c r="Q61" s="241">
        <v>0</v>
      </c>
      <c r="R61" s="241">
        <v>0</v>
      </c>
      <c r="S61" s="241">
        <v>0</v>
      </c>
      <c r="T61" s="228"/>
      <c r="U61" s="340">
        <v>0</v>
      </c>
      <c r="V61" s="227"/>
      <c r="W61" s="5"/>
      <c r="X61" s="108" t="s">
        <v>488</v>
      </c>
      <c r="Y61" s="109" t="s">
        <v>1625</v>
      </c>
      <c r="Z61" s="123">
        <v>0</v>
      </c>
      <c r="AA61" s="83" t="s">
        <v>488</v>
      </c>
      <c r="AB61" s="83" t="s">
        <v>488</v>
      </c>
      <c r="AC61" s="83" t="s">
        <v>488</v>
      </c>
      <c r="AE61" s="93" t="s">
        <v>2869</v>
      </c>
      <c r="AF61" s="93"/>
      <c r="AG61" s="96" t="s">
        <v>488</v>
      </c>
      <c r="AH61" s="96" t="s">
        <v>488</v>
      </c>
      <c r="AI61" s="96" t="s">
        <v>488</v>
      </c>
      <c r="AJ61" s="96" t="s">
        <v>488</v>
      </c>
      <c r="AK61" s="96" t="s">
        <v>488</v>
      </c>
      <c r="AL61" s="96" t="s">
        <v>488</v>
      </c>
      <c r="AM61" s="96" t="s">
        <v>488</v>
      </c>
      <c r="AN61" s="96" t="s">
        <v>488</v>
      </c>
      <c r="AO61" s="96" t="s">
        <v>488</v>
      </c>
      <c r="AP61" s="96" t="s">
        <v>488</v>
      </c>
      <c r="AQ61" s="96" t="s">
        <v>488</v>
      </c>
      <c r="AR61" s="96" t="s">
        <v>488</v>
      </c>
      <c r="AS61" s="96" t="s">
        <v>488</v>
      </c>
      <c r="AT61" s="96" t="s">
        <v>488</v>
      </c>
      <c r="AU61" s="96" t="s">
        <v>488</v>
      </c>
      <c r="AV61" s="96" t="s">
        <v>488</v>
      </c>
      <c r="AW61" s="96" t="s">
        <v>488</v>
      </c>
      <c r="AX61" s="96" t="s">
        <v>488</v>
      </c>
      <c r="AY61" s="344"/>
      <c r="AZ61" s="93"/>
      <c r="BA61" s="93">
        <v>0</v>
      </c>
      <c r="BB61" s="94">
        <v>0</v>
      </c>
      <c r="BC61" s="93">
        <v>0</v>
      </c>
      <c r="BD61" s="94">
        <v>0</v>
      </c>
      <c r="BE61" s="94">
        <v>0</v>
      </c>
      <c r="BF61" s="94">
        <v>0</v>
      </c>
      <c r="BG61" s="94">
        <v>1</v>
      </c>
      <c r="BH61" s="94">
        <v>0</v>
      </c>
      <c r="BI61" s="94">
        <v>0</v>
      </c>
      <c r="BJ61" s="94">
        <v>0</v>
      </c>
      <c r="BK61" s="94">
        <v>0</v>
      </c>
      <c r="BL61" s="94">
        <v>0</v>
      </c>
      <c r="BM61" s="94">
        <v>0</v>
      </c>
      <c r="BN61" s="94">
        <v>0</v>
      </c>
      <c r="BO61" s="94">
        <v>0</v>
      </c>
      <c r="BP61" s="94">
        <v>0</v>
      </c>
      <c r="BQ61" s="94">
        <v>0</v>
      </c>
      <c r="BR61" s="94">
        <v>0</v>
      </c>
      <c r="BS61" s="94">
        <v>0</v>
      </c>
      <c r="BT61" s="94">
        <v>0</v>
      </c>
      <c r="BU61" s="94">
        <v>0</v>
      </c>
      <c r="BV61" s="94">
        <v>0</v>
      </c>
      <c r="BW61" s="94">
        <v>0</v>
      </c>
      <c r="BX61" s="578">
        <v>0</v>
      </c>
      <c r="BY61" s="94">
        <v>0</v>
      </c>
      <c r="BZ61" s="94">
        <v>0</v>
      </c>
    </row>
    <row r="62" spans="1:78" s="2" customFormat="1" ht="11.45" hidden="1" customHeight="1" x14ac:dyDescent="0.2">
      <c r="A62" s="95"/>
      <c r="B62" s="312"/>
      <c r="C62" s="346" t="s">
        <v>488</v>
      </c>
      <c r="D62" s="312"/>
      <c r="E62" s="127"/>
      <c r="F62" s="126"/>
      <c r="G62" s="241" t="s">
        <v>488</v>
      </c>
      <c r="H62" s="241" t="s">
        <v>488</v>
      </c>
      <c r="I62" s="944"/>
      <c r="J62" s="103"/>
      <c r="K62" s="104"/>
      <c r="L62" s="105"/>
      <c r="M62" s="105"/>
      <c r="N62" s="105"/>
      <c r="O62" s="372" t="s">
        <v>488</v>
      </c>
      <c r="P62" s="352"/>
      <c r="Q62" s="241">
        <v>0</v>
      </c>
      <c r="R62" s="241">
        <v>0</v>
      </c>
      <c r="S62" s="241">
        <v>0</v>
      </c>
      <c r="T62" s="228"/>
      <c r="U62" s="340">
        <v>0</v>
      </c>
      <c r="V62" s="227"/>
      <c r="W62" s="5"/>
      <c r="X62" s="108" t="s">
        <v>488</v>
      </c>
      <c r="Y62" s="109" t="s">
        <v>1625</v>
      </c>
      <c r="Z62" s="123">
        <v>0</v>
      </c>
      <c r="AA62" s="83" t="s">
        <v>488</v>
      </c>
      <c r="AB62" s="83" t="s">
        <v>488</v>
      </c>
      <c r="AC62" s="83" t="s">
        <v>488</v>
      </c>
      <c r="AE62" s="93" t="s">
        <v>2869</v>
      </c>
      <c r="AF62" s="93"/>
      <c r="AG62" s="96" t="s">
        <v>488</v>
      </c>
      <c r="AH62" s="96" t="s">
        <v>488</v>
      </c>
      <c r="AI62" s="96" t="s">
        <v>488</v>
      </c>
      <c r="AJ62" s="96" t="s">
        <v>488</v>
      </c>
      <c r="AK62" s="96" t="s">
        <v>488</v>
      </c>
      <c r="AL62" s="96" t="s">
        <v>488</v>
      </c>
      <c r="AM62" s="96" t="s">
        <v>488</v>
      </c>
      <c r="AN62" s="96" t="s">
        <v>488</v>
      </c>
      <c r="AO62" s="96" t="s">
        <v>488</v>
      </c>
      <c r="AP62" s="96" t="s">
        <v>488</v>
      </c>
      <c r="AQ62" s="96" t="s">
        <v>488</v>
      </c>
      <c r="AR62" s="96" t="s">
        <v>488</v>
      </c>
      <c r="AS62" s="96" t="s">
        <v>488</v>
      </c>
      <c r="AT62" s="96" t="s">
        <v>488</v>
      </c>
      <c r="AU62" s="96" t="s">
        <v>488</v>
      </c>
      <c r="AV62" s="96" t="s">
        <v>488</v>
      </c>
      <c r="AW62" s="96" t="s">
        <v>488</v>
      </c>
      <c r="AX62" s="96" t="s">
        <v>488</v>
      </c>
      <c r="AY62" s="344"/>
      <c r="AZ62" s="93"/>
      <c r="BA62" s="93">
        <v>0</v>
      </c>
      <c r="BB62" s="94">
        <v>0</v>
      </c>
      <c r="BC62" s="93">
        <v>0</v>
      </c>
      <c r="BD62" s="94">
        <v>0</v>
      </c>
      <c r="BE62" s="94">
        <v>0</v>
      </c>
      <c r="BF62" s="94">
        <v>0</v>
      </c>
      <c r="BG62" s="94">
        <v>1</v>
      </c>
      <c r="BH62" s="94">
        <v>0</v>
      </c>
      <c r="BI62" s="94">
        <v>0</v>
      </c>
      <c r="BJ62" s="94">
        <v>0</v>
      </c>
      <c r="BK62" s="94">
        <v>0</v>
      </c>
      <c r="BL62" s="94">
        <v>0</v>
      </c>
      <c r="BM62" s="94">
        <v>0</v>
      </c>
      <c r="BN62" s="94">
        <v>0</v>
      </c>
      <c r="BO62" s="94">
        <v>0</v>
      </c>
      <c r="BP62" s="94">
        <v>0</v>
      </c>
      <c r="BQ62" s="94">
        <v>0</v>
      </c>
      <c r="BR62" s="94">
        <v>0</v>
      </c>
      <c r="BS62" s="94">
        <v>0</v>
      </c>
      <c r="BT62" s="94">
        <v>0</v>
      </c>
      <c r="BU62" s="94">
        <v>0</v>
      </c>
      <c r="BV62" s="94">
        <v>0</v>
      </c>
      <c r="BW62" s="94">
        <v>0</v>
      </c>
      <c r="BX62" s="578">
        <v>0</v>
      </c>
      <c r="BY62" s="94">
        <v>0</v>
      </c>
      <c r="BZ62" s="94">
        <v>0</v>
      </c>
    </row>
    <row r="63" spans="1:78" s="2" customFormat="1" ht="11.45" hidden="1" customHeight="1" x14ac:dyDescent="0.2">
      <c r="A63" s="95"/>
      <c r="B63" s="312"/>
      <c r="C63" s="346" t="s">
        <v>488</v>
      </c>
      <c r="D63" s="312"/>
      <c r="E63" s="127"/>
      <c r="F63" s="126"/>
      <c r="G63" s="241" t="s">
        <v>488</v>
      </c>
      <c r="H63" s="241" t="s">
        <v>488</v>
      </c>
      <c r="I63" s="944"/>
      <c r="J63" s="103"/>
      <c r="K63" s="104"/>
      <c r="L63" s="105"/>
      <c r="M63" s="105"/>
      <c r="N63" s="105"/>
      <c r="O63" s="372" t="s">
        <v>488</v>
      </c>
      <c r="P63" s="352"/>
      <c r="Q63" s="241">
        <v>0</v>
      </c>
      <c r="R63" s="241">
        <v>0</v>
      </c>
      <c r="S63" s="241">
        <v>0</v>
      </c>
      <c r="T63" s="228"/>
      <c r="U63" s="340">
        <v>0</v>
      </c>
      <c r="V63" s="227"/>
      <c r="W63" s="5"/>
      <c r="X63" s="108" t="s">
        <v>488</v>
      </c>
      <c r="Y63" s="109" t="s">
        <v>1625</v>
      </c>
      <c r="Z63" s="123">
        <v>0</v>
      </c>
      <c r="AA63" s="83" t="s">
        <v>488</v>
      </c>
      <c r="AB63" s="83" t="s">
        <v>488</v>
      </c>
      <c r="AC63" s="83" t="s">
        <v>488</v>
      </c>
      <c r="AE63" s="93" t="s">
        <v>2869</v>
      </c>
      <c r="AF63" s="93"/>
      <c r="AG63" s="96" t="s">
        <v>488</v>
      </c>
      <c r="AH63" s="96" t="s">
        <v>488</v>
      </c>
      <c r="AI63" s="96" t="s">
        <v>488</v>
      </c>
      <c r="AJ63" s="96" t="s">
        <v>488</v>
      </c>
      <c r="AK63" s="96" t="s">
        <v>488</v>
      </c>
      <c r="AL63" s="96" t="s">
        <v>488</v>
      </c>
      <c r="AM63" s="96" t="s">
        <v>488</v>
      </c>
      <c r="AN63" s="96" t="s">
        <v>488</v>
      </c>
      <c r="AO63" s="96" t="s">
        <v>488</v>
      </c>
      <c r="AP63" s="96" t="s">
        <v>488</v>
      </c>
      <c r="AQ63" s="96" t="s">
        <v>488</v>
      </c>
      <c r="AR63" s="96" t="s">
        <v>488</v>
      </c>
      <c r="AS63" s="96" t="s">
        <v>488</v>
      </c>
      <c r="AT63" s="96" t="s">
        <v>488</v>
      </c>
      <c r="AU63" s="96" t="s">
        <v>488</v>
      </c>
      <c r="AV63" s="96" t="s">
        <v>488</v>
      </c>
      <c r="AW63" s="96" t="s">
        <v>488</v>
      </c>
      <c r="AX63" s="96" t="s">
        <v>488</v>
      </c>
      <c r="AY63" s="344"/>
      <c r="AZ63" s="93"/>
      <c r="BA63" s="93">
        <v>0</v>
      </c>
      <c r="BB63" s="94">
        <v>0</v>
      </c>
      <c r="BC63" s="93">
        <v>0</v>
      </c>
      <c r="BD63" s="94">
        <v>0</v>
      </c>
      <c r="BE63" s="94">
        <v>0</v>
      </c>
      <c r="BF63" s="94">
        <v>0</v>
      </c>
      <c r="BG63" s="94">
        <v>1</v>
      </c>
      <c r="BH63" s="94">
        <v>0</v>
      </c>
      <c r="BI63" s="94">
        <v>0</v>
      </c>
      <c r="BJ63" s="94">
        <v>0</v>
      </c>
      <c r="BK63" s="94">
        <v>0</v>
      </c>
      <c r="BL63" s="94">
        <v>0</v>
      </c>
      <c r="BM63" s="94">
        <v>0</v>
      </c>
      <c r="BN63" s="94">
        <v>0</v>
      </c>
      <c r="BO63" s="94">
        <v>0</v>
      </c>
      <c r="BP63" s="94">
        <v>0</v>
      </c>
      <c r="BQ63" s="94">
        <v>0</v>
      </c>
      <c r="BR63" s="94">
        <v>0</v>
      </c>
      <c r="BS63" s="94">
        <v>0</v>
      </c>
      <c r="BT63" s="94">
        <v>0</v>
      </c>
      <c r="BU63" s="94">
        <v>0</v>
      </c>
      <c r="BV63" s="94">
        <v>0</v>
      </c>
      <c r="BW63" s="94">
        <v>0</v>
      </c>
      <c r="BX63" s="578">
        <v>0</v>
      </c>
      <c r="BY63" s="94">
        <v>0</v>
      </c>
      <c r="BZ63" s="94">
        <v>0</v>
      </c>
    </row>
    <row r="64" spans="1:78" s="2" customFormat="1" ht="11.45" hidden="1" customHeight="1" x14ac:dyDescent="0.2">
      <c r="A64" s="95"/>
      <c r="B64" s="312"/>
      <c r="C64" s="346" t="s">
        <v>488</v>
      </c>
      <c r="D64" s="312"/>
      <c r="E64" s="127"/>
      <c r="F64" s="126"/>
      <c r="G64" s="241" t="s">
        <v>488</v>
      </c>
      <c r="H64" s="241" t="s">
        <v>488</v>
      </c>
      <c r="I64" s="944"/>
      <c r="J64" s="103"/>
      <c r="K64" s="104"/>
      <c r="L64" s="105"/>
      <c r="M64" s="105"/>
      <c r="N64" s="105"/>
      <c r="O64" s="372" t="s">
        <v>488</v>
      </c>
      <c r="P64" s="352"/>
      <c r="Q64" s="241">
        <v>0</v>
      </c>
      <c r="R64" s="241">
        <v>0</v>
      </c>
      <c r="S64" s="241">
        <v>0</v>
      </c>
      <c r="T64" s="228"/>
      <c r="U64" s="340">
        <v>0</v>
      </c>
      <c r="V64" s="227"/>
      <c r="W64" s="5"/>
      <c r="X64" s="108" t="s">
        <v>488</v>
      </c>
      <c r="Y64" s="109" t="s">
        <v>1625</v>
      </c>
      <c r="Z64" s="123">
        <v>0</v>
      </c>
      <c r="AA64" s="83" t="s">
        <v>488</v>
      </c>
      <c r="AB64" s="83" t="s">
        <v>488</v>
      </c>
      <c r="AC64" s="83" t="s">
        <v>488</v>
      </c>
      <c r="AE64" s="93" t="s">
        <v>2869</v>
      </c>
      <c r="AF64" s="93"/>
      <c r="AG64" s="96" t="s">
        <v>488</v>
      </c>
      <c r="AH64" s="96" t="s">
        <v>488</v>
      </c>
      <c r="AI64" s="96" t="s">
        <v>488</v>
      </c>
      <c r="AJ64" s="96" t="s">
        <v>488</v>
      </c>
      <c r="AK64" s="96" t="s">
        <v>488</v>
      </c>
      <c r="AL64" s="96" t="s">
        <v>488</v>
      </c>
      <c r="AM64" s="96" t="s">
        <v>488</v>
      </c>
      <c r="AN64" s="96" t="s">
        <v>488</v>
      </c>
      <c r="AO64" s="96" t="s">
        <v>488</v>
      </c>
      <c r="AP64" s="96" t="s">
        <v>488</v>
      </c>
      <c r="AQ64" s="96" t="s">
        <v>488</v>
      </c>
      <c r="AR64" s="96" t="s">
        <v>488</v>
      </c>
      <c r="AS64" s="96" t="s">
        <v>488</v>
      </c>
      <c r="AT64" s="96" t="s">
        <v>488</v>
      </c>
      <c r="AU64" s="96" t="s">
        <v>488</v>
      </c>
      <c r="AV64" s="96" t="s">
        <v>488</v>
      </c>
      <c r="AW64" s="96" t="s">
        <v>488</v>
      </c>
      <c r="AX64" s="96" t="s">
        <v>488</v>
      </c>
      <c r="AY64" s="344"/>
      <c r="AZ64" s="93"/>
      <c r="BA64" s="93">
        <v>0</v>
      </c>
      <c r="BB64" s="94">
        <v>0</v>
      </c>
      <c r="BC64" s="93">
        <v>0</v>
      </c>
      <c r="BD64" s="94">
        <v>0</v>
      </c>
      <c r="BE64" s="94">
        <v>0</v>
      </c>
      <c r="BF64" s="94">
        <v>0</v>
      </c>
      <c r="BG64" s="94">
        <v>1</v>
      </c>
      <c r="BH64" s="94">
        <v>0</v>
      </c>
      <c r="BI64" s="94">
        <v>0</v>
      </c>
      <c r="BJ64" s="94">
        <v>0</v>
      </c>
      <c r="BK64" s="94">
        <v>0</v>
      </c>
      <c r="BL64" s="94">
        <v>0</v>
      </c>
      <c r="BM64" s="94">
        <v>0</v>
      </c>
      <c r="BN64" s="94">
        <v>0</v>
      </c>
      <c r="BO64" s="94">
        <v>0</v>
      </c>
      <c r="BP64" s="94">
        <v>0</v>
      </c>
      <c r="BQ64" s="94">
        <v>0</v>
      </c>
      <c r="BR64" s="94">
        <v>0</v>
      </c>
      <c r="BS64" s="94">
        <v>0</v>
      </c>
      <c r="BT64" s="94">
        <v>0</v>
      </c>
      <c r="BU64" s="94">
        <v>0</v>
      </c>
      <c r="BV64" s="94">
        <v>0</v>
      </c>
      <c r="BW64" s="94">
        <v>0</v>
      </c>
      <c r="BX64" s="578">
        <v>0</v>
      </c>
      <c r="BY64" s="94">
        <v>0</v>
      </c>
      <c r="BZ64" s="94">
        <v>0</v>
      </c>
    </row>
    <row r="65" spans="1:78" s="2" customFormat="1" ht="11.45" hidden="1" customHeight="1" x14ac:dyDescent="0.2">
      <c r="A65" s="95"/>
      <c r="B65" s="312"/>
      <c r="C65" s="346" t="s">
        <v>488</v>
      </c>
      <c r="D65" s="312"/>
      <c r="E65" s="127"/>
      <c r="F65" s="126"/>
      <c r="G65" s="241" t="s">
        <v>488</v>
      </c>
      <c r="H65" s="241" t="s">
        <v>488</v>
      </c>
      <c r="I65" s="944"/>
      <c r="J65" s="103"/>
      <c r="K65" s="104"/>
      <c r="L65" s="105"/>
      <c r="M65" s="105"/>
      <c r="N65" s="105"/>
      <c r="O65" s="372" t="s">
        <v>488</v>
      </c>
      <c r="P65" s="352"/>
      <c r="Q65" s="241">
        <v>0</v>
      </c>
      <c r="R65" s="241">
        <v>0</v>
      </c>
      <c r="S65" s="241">
        <v>0</v>
      </c>
      <c r="T65" s="228"/>
      <c r="U65" s="340">
        <v>0</v>
      </c>
      <c r="V65" s="227"/>
      <c r="W65" s="5"/>
      <c r="X65" s="108" t="s">
        <v>488</v>
      </c>
      <c r="Y65" s="109" t="s">
        <v>1625</v>
      </c>
      <c r="Z65" s="123">
        <v>0</v>
      </c>
      <c r="AA65" s="83" t="s">
        <v>488</v>
      </c>
      <c r="AB65" s="83" t="s">
        <v>488</v>
      </c>
      <c r="AC65" s="83" t="s">
        <v>488</v>
      </c>
      <c r="AE65" s="93" t="s">
        <v>2869</v>
      </c>
      <c r="AF65" s="93"/>
      <c r="AG65" s="96" t="s">
        <v>488</v>
      </c>
      <c r="AH65" s="96" t="s">
        <v>488</v>
      </c>
      <c r="AI65" s="96" t="s">
        <v>488</v>
      </c>
      <c r="AJ65" s="96" t="s">
        <v>488</v>
      </c>
      <c r="AK65" s="96" t="s">
        <v>488</v>
      </c>
      <c r="AL65" s="96" t="s">
        <v>488</v>
      </c>
      <c r="AM65" s="96" t="s">
        <v>488</v>
      </c>
      <c r="AN65" s="96" t="s">
        <v>488</v>
      </c>
      <c r="AO65" s="96" t="s">
        <v>488</v>
      </c>
      <c r="AP65" s="96" t="s">
        <v>488</v>
      </c>
      <c r="AQ65" s="96" t="s">
        <v>488</v>
      </c>
      <c r="AR65" s="96" t="s">
        <v>488</v>
      </c>
      <c r="AS65" s="96" t="s">
        <v>488</v>
      </c>
      <c r="AT65" s="96" t="s">
        <v>488</v>
      </c>
      <c r="AU65" s="96" t="s">
        <v>488</v>
      </c>
      <c r="AV65" s="96" t="s">
        <v>488</v>
      </c>
      <c r="AW65" s="96" t="s">
        <v>488</v>
      </c>
      <c r="AX65" s="96" t="s">
        <v>488</v>
      </c>
      <c r="AY65" s="344"/>
      <c r="AZ65" s="93"/>
      <c r="BA65" s="93">
        <v>0</v>
      </c>
      <c r="BB65" s="94">
        <v>0</v>
      </c>
      <c r="BC65" s="93">
        <v>0</v>
      </c>
      <c r="BD65" s="94">
        <v>0</v>
      </c>
      <c r="BE65" s="94">
        <v>0</v>
      </c>
      <c r="BF65" s="94">
        <v>0</v>
      </c>
      <c r="BG65" s="94">
        <v>1</v>
      </c>
      <c r="BH65" s="94">
        <v>0</v>
      </c>
      <c r="BI65" s="94">
        <v>0</v>
      </c>
      <c r="BJ65" s="94">
        <v>0</v>
      </c>
      <c r="BK65" s="94">
        <v>0</v>
      </c>
      <c r="BL65" s="94">
        <v>0</v>
      </c>
      <c r="BM65" s="94">
        <v>0</v>
      </c>
      <c r="BN65" s="94">
        <v>0</v>
      </c>
      <c r="BO65" s="94">
        <v>0</v>
      </c>
      <c r="BP65" s="94">
        <v>0</v>
      </c>
      <c r="BQ65" s="94">
        <v>0</v>
      </c>
      <c r="BR65" s="94">
        <v>0</v>
      </c>
      <c r="BS65" s="94">
        <v>0</v>
      </c>
      <c r="BT65" s="94">
        <v>0</v>
      </c>
      <c r="BU65" s="94">
        <v>0</v>
      </c>
      <c r="BV65" s="94">
        <v>0</v>
      </c>
      <c r="BW65" s="94">
        <v>0</v>
      </c>
      <c r="BX65" s="578">
        <v>0</v>
      </c>
      <c r="BY65" s="94">
        <v>0</v>
      </c>
      <c r="BZ65" s="94">
        <v>0</v>
      </c>
    </row>
    <row r="66" spans="1:78" s="2" customFormat="1" ht="11.45" hidden="1" customHeight="1" x14ac:dyDescent="0.2">
      <c r="A66" s="95"/>
      <c r="B66" s="312"/>
      <c r="C66" s="346" t="s">
        <v>488</v>
      </c>
      <c r="D66" s="312"/>
      <c r="E66" s="127"/>
      <c r="F66" s="126"/>
      <c r="G66" s="241" t="s">
        <v>488</v>
      </c>
      <c r="H66" s="241" t="s">
        <v>488</v>
      </c>
      <c r="I66" s="944"/>
      <c r="J66" s="103"/>
      <c r="K66" s="104"/>
      <c r="L66" s="105"/>
      <c r="M66" s="105"/>
      <c r="N66" s="105"/>
      <c r="O66" s="372" t="s">
        <v>488</v>
      </c>
      <c r="P66" s="352"/>
      <c r="Q66" s="241">
        <v>0</v>
      </c>
      <c r="R66" s="241">
        <v>0</v>
      </c>
      <c r="S66" s="241">
        <v>0</v>
      </c>
      <c r="T66" s="228"/>
      <c r="U66" s="340">
        <v>0</v>
      </c>
      <c r="V66" s="227"/>
      <c r="W66" s="5"/>
      <c r="X66" s="108" t="s">
        <v>488</v>
      </c>
      <c r="Y66" s="109" t="s">
        <v>1625</v>
      </c>
      <c r="Z66" s="123">
        <v>0</v>
      </c>
      <c r="AA66" s="83" t="s">
        <v>488</v>
      </c>
      <c r="AB66" s="83" t="s">
        <v>488</v>
      </c>
      <c r="AC66" s="83" t="s">
        <v>488</v>
      </c>
      <c r="AE66" s="93" t="s">
        <v>2869</v>
      </c>
      <c r="AF66" s="93"/>
      <c r="AG66" s="96" t="s">
        <v>488</v>
      </c>
      <c r="AH66" s="96" t="s">
        <v>488</v>
      </c>
      <c r="AI66" s="96" t="s">
        <v>488</v>
      </c>
      <c r="AJ66" s="96" t="s">
        <v>488</v>
      </c>
      <c r="AK66" s="96" t="s">
        <v>488</v>
      </c>
      <c r="AL66" s="96" t="s">
        <v>488</v>
      </c>
      <c r="AM66" s="96" t="s">
        <v>488</v>
      </c>
      <c r="AN66" s="96" t="s">
        <v>488</v>
      </c>
      <c r="AO66" s="96" t="s">
        <v>488</v>
      </c>
      <c r="AP66" s="96" t="s">
        <v>488</v>
      </c>
      <c r="AQ66" s="96" t="s">
        <v>488</v>
      </c>
      <c r="AR66" s="96" t="s">
        <v>488</v>
      </c>
      <c r="AS66" s="96" t="s">
        <v>488</v>
      </c>
      <c r="AT66" s="96" t="s">
        <v>488</v>
      </c>
      <c r="AU66" s="96" t="s">
        <v>488</v>
      </c>
      <c r="AV66" s="96" t="s">
        <v>488</v>
      </c>
      <c r="AW66" s="96" t="s">
        <v>488</v>
      </c>
      <c r="AX66" s="96" t="s">
        <v>488</v>
      </c>
      <c r="AY66" s="344"/>
      <c r="AZ66" s="93"/>
      <c r="BA66" s="93">
        <v>0</v>
      </c>
      <c r="BB66" s="94">
        <v>0</v>
      </c>
      <c r="BC66" s="93">
        <v>0</v>
      </c>
      <c r="BD66" s="94">
        <v>0</v>
      </c>
      <c r="BE66" s="94">
        <v>0</v>
      </c>
      <c r="BF66" s="94">
        <v>0</v>
      </c>
      <c r="BG66" s="94">
        <v>1</v>
      </c>
      <c r="BH66" s="94">
        <v>0</v>
      </c>
      <c r="BI66" s="94">
        <v>0</v>
      </c>
      <c r="BJ66" s="94">
        <v>0</v>
      </c>
      <c r="BK66" s="94">
        <v>0</v>
      </c>
      <c r="BL66" s="94">
        <v>0</v>
      </c>
      <c r="BM66" s="94">
        <v>0</v>
      </c>
      <c r="BN66" s="94">
        <v>0</v>
      </c>
      <c r="BO66" s="94">
        <v>0</v>
      </c>
      <c r="BP66" s="94">
        <v>0</v>
      </c>
      <c r="BQ66" s="94">
        <v>0</v>
      </c>
      <c r="BR66" s="94">
        <v>0</v>
      </c>
      <c r="BS66" s="94">
        <v>0</v>
      </c>
      <c r="BT66" s="94">
        <v>0</v>
      </c>
      <c r="BU66" s="94">
        <v>0</v>
      </c>
      <c r="BV66" s="94">
        <v>0</v>
      </c>
      <c r="BW66" s="94">
        <v>0</v>
      </c>
      <c r="BX66" s="578">
        <v>0</v>
      </c>
      <c r="BY66" s="94">
        <v>0</v>
      </c>
      <c r="BZ66" s="94">
        <v>0</v>
      </c>
    </row>
    <row r="67" spans="1:78" s="2" customFormat="1" ht="11.45" hidden="1" customHeight="1" x14ac:dyDescent="0.2">
      <c r="A67" s="95"/>
      <c r="B67" s="312"/>
      <c r="C67" s="346" t="s">
        <v>488</v>
      </c>
      <c r="D67" s="312"/>
      <c r="E67" s="127"/>
      <c r="F67" s="126"/>
      <c r="G67" s="241" t="s">
        <v>488</v>
      </c>
      <c r="H67" s="241" t="s">
        <v>488</v>
      </c>
      <c r="I67" s="944"/>
      <c r="J67" s="103"/>
      <c r="K67" s="104"/>
      <c r="L67" s="105"/>
      <c r="M67" s="105"/>
      <c r="N67" s="105"/>
      <c r="O67" s="372" t="s">
        <v>488</v>
      </c>
      <c r="P67" s="352"/>
      <c r="Q67" s="241">
        <v>0</v>
      </c>
      <c r="R67" s="241">
        <v>0</v>
      </c>
      <c r="S67" s="241">
        <v>0</v>
      </c>
      <c r="T67" s="228"/>
      <c r="U67" s="340">
        <v>0</v>
      </c>
      <c r="V67" s="227"/>
      <c r="W67" s="5"/>
      <c r="X67" s="108" t="s">
        <v>488</v>
      </c>
      <c r="Y67" s="109" t="s">
        <v>1625</v>
      </c>
      <c r="Z67" s="123">
        <v>0</v>
      </c>
      <c r="AA67" s="83" t="s">
        <v>488</v>
      </c>
      <c r="AB67" s="83" t="s">
        <v>488</v>
      </c>
      <c r="AC67" s="83" t="s">
        <v>488</v>
      </c>
      <c r="AE67" s="93" t="s">
        <v>2869</v>
      </c>
      <c r="AF67" s="93"/>
      <c r="AG67" s="96" t="s">
        <v>488</v>
      </c>
      <c r="AH67" s="96" t="s">
        <v>488</v>
      </c>
      <c r="AI67" s="96" t="s">
        <v>488</v>
      </c>
      <c r="AJ67" s="96" t="s">
        <v>488</v>
      </c>
      <c r="AK67" s="96" t="s">
        <v>488</v>
      </c>
      <c r="AL67" s="96" t="s">
        <v>488</v>
      </c>
      <c r="AM67" s="96" t="s">
        <v>488</v>
      </c>
      <c r="AN67" s="96" t="s">
        <v>488</v>
      </c>
      <c r="AO67" s="96" t="s">
        <v>488</v>
      </c>
      <c r="AP67" s="96" t="s">
        <v>488</v>
      </c>
      <c r="AQ67" s="96" t="s">
        <v>488</v>
      </c>
      <c r="AR67" s="96" t="s">
        <v>488</v>
      </c>
      <c r="AS67" s="96" t="s">
        <v>488</v>
      </c>
      <c r="AT67" s="96" t="s">
        <v>488</v>
      </c>
      <c r="AU67" s="96" t="s">
        <v>488</v>
      </c>
      <c r="AV67" s="96" t="s">
        <v>488</v>
      </c>
      <c r="AW67" s="96" t="s">
        <v>488</v>
      </c>
      <c r="AX67" s="96" t="s">
        <v>488</v>
      </c>
      <c r="AY67" s="344"/>
      <c r="AZ67" s="93"/>
      <c r="BA67" s="93">
        <v>0</v>
      </c>
      <c r="BB67" s="94">
        <v>0</v>
      </c>
      <c r="BC67" s="93">
        <v>0</v>
      </c>
      <c r="BD67" s="94">
        <v>0</v>
      </c>
      <c r="BE67" s="94">
        <v>0</v>
      </c>
      <c r="BF67" s="94">
        <v>0</v>
      </c>
      <c r="BG67" s="94">
        <v>1</v>
      </c>
      <c r="BH67" s="94">
        <v>0</v>
      </c>
      <c r="BI67" s="94">
        <v>0</v>
      </c>
      <c r="BJ67" s="94">
        <v>0</v>
      </c>
      <c r="BK67" s="94">
        <v>0</v>
      </c>
      <c r="BL67" s="94">
        <v>0</v>
      </c>
      <c r="BM67" s="94">
        <v>0</v>
      </c>
      <c r="BN67" s="94">
        <v>0</v>
      </c>
      <c r="BO67" s="94">
        <v>0</v>
      </c>
      <c r="BP67" s="94">
        <v>0</v>
      </c>
      <c r="BQ67" s="94">
        <v>0</v>
      </c>
      <c r="BR67" s="94">
        <v>0</v>
      </c>
      <c r="BS67" s="94">
        <v>0</v>
      </c>
      <c r="BT67" s="94">
        <v>0</v>
      </c>
      <c r="BU67" s="94">
        <v>0</v>
      </c>
      <c r="BV67" s="94">
        <v>0</v>
      </c>
      <c r="BW67" s="94">
        <v>0</v>
      </c>
      <c r="BX67" s="578">
        <v>0</v>
      </c>
      <c r="BY67" s="94">
        <v>0</v>
      </c>
      <c r="BZ67" s="94">
        <v>0</v>
      </c>
    </row>
    <row r="68" spans="1:78" s="2" customFormat="1" ht="11.45" hidden="1" customHeight="1" x14ac:dyDescent="0.2">
      <c r="A68" s="95"/>
      <c r="B68" s="312"/>
      <c r="C68" s="346" t="s">
        <v>488</v>
      </c>
      <c r="D68" s="312"/>
      <c r="E68" s="127"/>
      <c r="F68" s="126"/>
      <c r="G68" s="241" t="s">
        <v>488</v>
      </c>
      <c r="H68" s="241" t="s">
        <v>488</v>
      </c>
      <c r="I68" s="944"/>
      <c r="J68" s="103"/>
      <c r="K68" s="104"/>
      <c r="L68" s="105"/>
      <c r="M68" s="105"/>
      <c r="N68" s="105"/>
      <c r="O68" s="372" t="s">
        <v>488</v>
      </c>
      <c r="P68" s="352"/>
      <c r="Q68" s="241">
        <v>0</v>
      </c>
      <c r="R68" s="241">
        <v>0</v>
      </c>
      <c r="S68" s="241">
        <v>0</v>
      </c>
      <c r="T68" s="228"/>
      <c r="U68" s="340">
        <v>0</v>
      </c>
      <c r="V68" s="227"/>
      <c r="W68" s="5"/>
      <c r="X68" s="108" t="s">
        <v>488</v>
      </c>
      <c r="Y68" s="109" t="s">
        <v>1625</v>
      </c>
      <c r="Z68" s="123">
        <v>0</v>
      </c>
      <c r="AA68" s="83" t="s">
        <v>488</v>
      </c>
      <c r="AB68" s="83" t="s">
        <v>488</v>
      </c>
      <c r="AC68" s="83" t="s">
        <v>488</v>
      </c>
      <c r="AE68" s="93" t="s">
        <v>2869</v>
      </c>
      <c r="AF68" s="93"/>
      <c r="AG68" s="96" t="s">
        <v>488</v>
      </c>
      <c r="AH68" s="96" t="s">
        <v>488</v>
      </c>
      <c r="AI68" s="96" t="s">
        <v>488</v>
      </c>
      <c r="AJ68" s="96" t="s">
        <v>488</v>
      </c>
      <c r="AK68" s="96" t="s">
        <v>488</v>
      </c>
      <c r="AL68" s="96" t="s">
        <v>488</v>
      </c>
      <c r="AM68" s="96" t="s">
        <v>488</v>
      </c>
      <c r="AN68" s="96" t="s">
        <v>488</v>
      </c>
      <c r="AO68" s="96" t="s">
        <v>488</v>
      </c>
      <c r="AP68" s="96" t="s">
        <v>488</v>
      </c>
      <c r="AQ68" s="96" t="s">
        <v>488</v>
      </c>
      <c r="AR68" s="96" t="s">
        <v>488</v>
      </c>
      <c r="AS68" s="96" t="s">
        <v>488</v>
      </c>
      <c r="AT68" s="96" t="s">
        <v>488</v>
      </c>
      <c r="AU68" s="96" t="s">
        <v>488</v>
      </c>
      <c r="AV68" s="96" t="s">
        <v>488</v>
      </c>
      <c r="AW68" s="96" t="s">
        <v>488</v>
      </c>
      <c r="AX68" s="96" t="s">
        <v>488</v>
      </c>
      <c r="AY68" s="344"/>
      <c r="AZ68" s="93"/>
      <c r="BA68" s="93">
        <v>0</v>
      </c>
      <c r="BB68" s="94">
        <v>0</v>
      </c>
      <c r="BC68" s="93">
        <v>0</v>
      </c>
      <c r="BD68" s="94">
        <v>0</v>
      </c>
      <c r="BE68" s="94">
        <v>0</v>
      </c>
      <c r="BF68" s="94">
        <v>0</v>
      </c>
      <c r="BG68" s="94">
        <v>1</v>
      </c>
      <c r="BH68" s="94">
        <v>0</v>
      </c>
      <c r="BI68" s="94">
        <v>0</v>
      </c>
      <c r="BJ68" s="94">
        <v>0</v>
      </c>
      <c r="BK68" s="94">
        <v>0</v>
      </c>
      <c r="BL68" s="94">
        <v>0</v>
      </c>
      <c r="BM68" s="94">
        <v>0</v>
      </c>
      <c r="BN68" s="94">
        <v>0</v>
      </c>
      <c r="BO68" s="94">
        <v>0</v>
      </c>
      <c r="BP68" s="94">
        <v>0</v>
      </c>
      <c r="BQ68" s="94">
        <v>0</v>
      </c>
      <c r="BR68" s="94">
        <v>0</v>
      </c>
      <c r="BS68" s="94">
        <v>0</v>
      </c>
      <c r="BT68" s="94">
        <v>0</v>
      </c>
      <c r="BU68" s="94">
        <v>0</v>
      </c>
      <c r="BV68" s="94">
        <v>0</v>
      </c>
      <c r="BW68" s="94">
        <v>0</v>
      </c>
      <c r="BX68" s="578">
        <v>0</v>
      </c>
      <c r="BY68" s="94">
        <v>0</v>
      </c>
      <c r="BZ68" s="94">
        <v>0</v>
      </c>
    </row>
    <row r="69" spans="1:78" s="2" customFormat="1" ht="11.45" hidden="1" customHeight="1" x14ac:dyDescent="0.2">
      <c r="A69" s="95"/>
      <c r="B69" s="312"/>
      <c r="C69" s="346" t="s">
        <v>488</v>
      </c>
      <c r="D69" s="312"/>
      <c r="E69" s="127"/>
      <c r="F69" s="126"/>
      <c r="G69" s="241" t="s">
        <v>488</v>
      </c>
      <c r="H69" s="241" t="s">
        <v>488</v>
      </c>
      <c r="I69" s="944"/>
      <c r="J69" s="103"/>
      <c r="K69" s="104"/>
      <c r="L69" s="105"/>
      <c r="M69" s="105"/>
      <c r="N69" s="105"/>
      <c r="O69" s="372" t="s">
        <v>488</v>
      </c>
      <c r="P69" s="352"/>
      <c r="Q69" s="241">
        <v>0</v>
      </c>
      <c r="R69" s="241">
        <v>0</v>
      </c>
      <c r="S69" s="241">
        <v>0</v>
      </c>
      <c r="T69" s="228"/>
      <c r="U69" s="340">
        <v>0</v>
      </c>
      <c r="V69" s="227"/>
      <c r="W69" s="5"/>
      <c r="X69" s="108" t="s">
        <v>488</v>
      </c>
      <c r="Y69" s="109" t="s">
        <v>1625</v>
      </c>
      <c r="Z69" s="123">
        <v>0</v>
      </c>
      <c r="AA69" s="83" t="s">
        <v>488</v>
      </c>
      <c r="AB69" s="83" t="s">
        <v>488</v>
      </c>
      <c r="AC69" s="83" t="s">
        <v>488</v>
      </c>
      <c r="AE69" s="93" t="s">
        <v>2869</v>
      </c>
      <c r="AF69" s="93"/>
      <c r="AG69" s="96" t="s">
        <v>488</v>
      </c>
      <c r="AH69" s="96" t="s">
        <v>488</v>
      </c>
      <c r="AI69" s="96" t="s">
        <v>488</v>
      </c>
      <c r="AJ69" s="96" t="s">
        <v>488</v>
      </c>
      <c r="AK69" s="96" t="s">
        <v>488</v>
      </c>
      <c r="AL69" s="96" t="s">
        <v>488</v>
      </c>
      <c r="AM69" s="96" t="s">
        <v>488</v>
      </c>
      <c r="AN69" s="96" t="s">
        <v>488</v>
      </c>
      <c r="AO69" s="96" t="s">
        <v>488</v>
      </c>
      <c r="AP69" s="96" t="s">
        <v>488</v>
      </c>
      <c r="AQ69" s="96" t="s">
        <v>488</v>
      </c>
      <c r="AR69" s="96" t="s">
        <v>488</v>
      </c>
      <c r="AS69" s="96" t="s">
        <v>488</v>
      </c>
      <c r="AT69" s="96" t="s">
        <v>488</v>
      </c>
      <c r="AU69" s="96" t="s">
        <v>488</v>
      </c>
      <c r="AV69" s="96" t="s">
        <v>488</v>
      </c>
      <c r="AW69" s="96" t="s">
        <v>488</v>
      </c>
      <c r="AX69" s="96" t="s">
        <v>488</v>
      </c>
      <c r="AY69" s="344"/>
      <c r="AZ69" s="93"/>
      <c r="BA69" s="93">
        <v>0</v>
      </c>
      <c r="BB69" s="94">
        <v>0</v>
      </c>
      <c r="BC69" s="93">
        <v>0</v>
      </c>
      <c r="BD69" s="94">
        <v>0</v>
      </c>
      <c r="BE69" s="94">
        <v>0</v>
      </c>
      <c r="BF69" s="94">
        <v>0</v>
      </c>
      <c r="BG69" s="94">
        <v>1</v>
      </c>
      <c r="BH69" s="94">
        <v>0</v>
      </c>
      <c r="BI69" s="94">
        <v>0</v>
      </c>
      <c r="BJ69" s="94">
        <v>0</v>
      </c>
      <c r="BK69" s="94">
        <v>0</v>
      </c>
      <c r="BL69" s="94">
        <v>0</v>
      </c>
      <c r="BM69" s="94">
        <v>0</v>
      </c>
      <c r="BN69" s="94">
        <v>0</v>
      </c>
      <c r="BO69" s="94">
        <v>0</v>
      </c>
      <c r="BP69" s="94">
        <v>0</v>
      </c>
      <c r="BQ69" s="94">
        <v>0</v>
      </c>
      <c r="BR69" s="94">
        <v>0</v>
      </c>
      <c r="BS69" s="94">
        <v>0</v>
      </c>
      <c r="BT69" s="94">
        <v>0</v>
      </c>
      <c r="BU69" s="94">
        <v>0</v>
      </c>
      <c r="BV69" s="94">
        <v>0</v>
      </c>
      <c r="BW69" s="94">
        <v>0</v>
      </c>
      <c r="BX69" s="578">
        <v>0</v>
      </c>
      <c r="BY69" s="94">
        <v>0</v>
      </c>
      <c r="BZ69" s="94">
        <v>0</v>
      </c>
    </row>
    <row r="70" spans="1:78" s="2" customFormat="1" ht="11.45" hidden="1" customHeight="1" x14ac:dyDescent="0.2">
      <c r="A70" s="95"/>
      <c r="B70" s="312"/>
      <c r="C70" s="346" t="s">
        <v>488</v>
      </c>
      <c r="D70" s="312"/>
      <c r="E70" s="127"/>
      <c r="F70" s="126"/>
      <c r="G70" s="241" t="s">
        <v>488</v>
      </c>
      <c r="H70" s="241" t="s">
        <v>488</v>
      </c>
      <c r="I70" s="944"/>
      <c r="J70" s="103"/>
      <c r="K70" s="104"/>
      <c r="L70" s="105"/>
      <c r="M70" s="105"/>
      <c r="N70" s="105"/>
      <c r="O70" s="372" t="s">
        <v>488</v>
      </c>
      <c r="P70" s="352"/>
      <c r="Q70" s="241">
        <v>0</v>
      </c>
      <c r="R70" s="241">
        <v>0</v>
      </c>
      <c r="S70" s="241">
        <v>0</v>
      </c>
      <c r="T70" s="228"/>
      <c r="U70" s="340">
        <v>0</v>
      </c>
      <c r="V70" s="227"/>
      <c r="W70" s="5"/>
      <c r="X70" s="108" t="s">
        <v>488</v>
      </c>
      <c r="Y70" s="109" t="s">
        <v>1625</v>
      </c>
      <c r="Z70" s="123">
        <v>0</v>
      </c>
      <c r="AA70" s="83" t="s">
        <v>488</v>
      </c>
      <c r="AB70" s="83" t="s">
        <v>488</v>
      </c>
      <c r="AC70" s="83" t="s">
        <v>488</v>
      </c>
      <c r="AE70" s="93" t="s">
        <v>2869</v>
      </c>
      <c r="AF70" s="93"/>
      <c r="AG70" s="96" t="s">
        <v>488</v>
      </c>
      <c r="AH70" s="96" t="s">
        <v>488</v>
      </c>
      <c r="AI70" s="96" t="s">
        <v>488</v>
      </c>
      <c r="AJ70" s="96" t="s">
        <v>488</v>
      </c>
      <c r="AK70" s="96" t="s">
        <v>488</v>
      </c>
      <c r="AL70" s="96" t="s">
        <v>488</v>
      </c>
      <c r="AM70" s="96" t="s">
        <v>488</v>
      </c>
      <c r="AN70" s="96" t="s">
        <v>488</v>
      </c>
      <c r="AO70" s="96" t="s">
        <v>488</v>
      </c>
      <c r="AP70" s="96" t="s">
        <v>488</v>
      </c>
      <c r="AQ70" s="96" t="s">
        <v>488</v>
      </c>
      <c r="AR70" s="96" t="s">
        <v>488</v>
      </c>
      <c r="AS70" s="96" t="s">
        <v>488</v>
      </c>
      <c r="AT70" s="96" t="s">
        <v>488</v>
      </c>
      <c r="AU70" s="96" t="s">
        <v>488</v>
      </c>
      <c r="AV70" s="96" t="s">
        <v>488</v>
      </c>
      <c r="AW70" s="96" t="s">
        <v>488</v>
      </c>
      <c r="AX70" s="96" t="s">
        <v>488</v>
      </c>
      <c r="AY70" s="344"/>
      <c r="AZ70" s="93"/>
      <c r="BA70" s="93">
        <v>0</v>
      </c>
      <c r="BB70" s="94">
        <v>0</v>
      </c>
      <c r="BC70" s="93">
        <v>0</v>
      </c>
      <c r="BD70" s="94">
        <v>0</v>
      </c>
      <c r="BE70" s="94">
        <v>0</v>
      </c>
      <c r="BF70" s="94">
        <v>0</v>
      </c>
      <c r="BG70" s="94">
        <v>1</v>
      </c>
      <c r="BH70" s="94">
        <v>0</v>
      </c>
      <c r="BI70" s="94">
        <v>0</v>
      </c>
      <c r="BJ70" s="94">
        <v>0</v>
      </c>
      <c r="BK70" s="94">
        <v>0</v>
      </c>
      <c r="BL70" s="94">
        <v>0</v>
      </c>
      <c r="BM70" s="94">
        <v>0</v>
      </c>
      <c r="BN70" s="94">
        <v>0</v>
      </c>
      <c r="BO70" s="94">
        <v>0</v>
      </c>
      <c r="BP70" s="94">
        <v>0</v>
      </c>
      <c r="BQ70" s="94">
        <v>0</v>
      </c>
      <c r="BR70" s="94">
        <v>0</v>
      </c>
      <c r="BS70" s="94">
        <v>0</v>
      </c>
      <c r="BT70" s="94">
        <v>0</v>
      </c>
      <c r="BU70" s="94">
        <v>0</v>
      </c>
      <c r="BV70" s="94">
        <v>0</v>
      </c>
      <c r="BW70" s="94">
        <v>0</v>
      </c>
      <c r="BX70" s="578">
        <v>0</v>
      </c>
      <c r="BY70" s="94">
        <v>0</v>
      </c>
      <c r="BZ70" s="94">
        <v>0</v>
      </c>
    </row>
    <row r="71" spans="1:78" s="2" customFormat="1" ht="11.45" hidden="1" customHeight="1" x14ac:dyDescent="0.2">
      <c r="A71" s="95"/>
      <c r="B71" s="312"/>
      <c r="C71" s="346" t="s">
        <v>488</v>
      </c>
      <c r="D71" s="312"/>
      <c r="E71" s="127"/>
      <c r="F71" s="126"/>
      <c r="G71" s="241" t="s">
        <v>488</v>
      </c>
      <c r="H71" s="241" t="s">
        <v>488</v>
      </c>
      <c r="I71" s="944"/>
      <c r="J71" s="103"/>
      <c r="K71" s="104"/>
      <c r="L71" s="105"/>
      <c r="M71" s="105"/>
      <c r="N71" s="105"/>
      <c r="O71" s="372" t="s">
        <v>488</v>
      </c>
      <c r="P71" s="352"/>
      <c r="Q71" s="241">
        <v>0</v>
      </c>
      <c r="R71" s="241">
        <v>0</v>
      </c>
      <c r="S71" s="241">
        <v>0</v>
      </c>
      <c r="T71" s="228"/>
      <c r="U71" s="340">
        <v>0</v>
      </c>
      <c r="V71" s="227"/>
      <c r="W71" s="5"/>
      <c r="X71" s="108" t="s">
        <v>488</v>
      </c>
      <c r="Y71" s="109" t="s">
        <v>1625</v>
      </c>
      <c r="Z71" s="123">
        <v>0</v>
      </c>
      <c r="AA71" s="83" t="s">
        <v>488</v>
      </c>
      <c r="AB71" s="83" t="s">
        <v>488</v>
      </c>
      <c r="AC71" s="83" t="s">
        <v>488</v>
      </c>
      <c r="AE71" s="93" t="s">
        <v>2869</v>
      </c>
      <c r="AF71" s="93"/>
      <c r="AG71" s="96" t="s">
        <v>488</v>
      </c>
      <c r="AH71" s="96" t="s">
        <v>488</v>
      </c>
      <c r="AI71" s="96" t="s">
        <v>488</v>
      </c>
      <c r="AJ71" s="96" t="s">
        <v>488</v>
      </c>
      <c r="AK71" s="96" t="s">
        <v>488</v>
      </c>
      <c r="AL71" s="96" t="s">
        <v>488</v>
      </c>
      <c r="AM71" s="96" t="s">
        <v>488</v>
      </c>
      <c r="AN71" s="96" t="s">
        <v>488</v>
      </c>
      <c r="AO71" s="96" t="s">
        <v>488</v>
      </c>
      <c r="AP71" s="96" t="s">
        <v>488</v>
      </c>
      <c r="AQ71" s="96" t="s">
        <v>488</v>
      </c>
      <c r="AR71" s="96" t="s">
        <v>488</v>
      </c>
      <c r="AS71" s="96" t="s">
        <v>488</v>
      </c>
      <c r="AT71" s="96" t="s">
        <v>488</v>
      </c>
      <c r="AU71" s="96" t="s">
        <v>488</v>
      </c>
      <c r="AV71" s="96" t="s">
        <v>488</v>
      </c>
      <c r="AW71" s="96" t="s">
        <v>488</v>
      </c>
      <c r="AX71" s="96" t="s">
        <v>488</v>
      </c>
      <c r="AY71" s="344"/>
      <c r="AZ71" s="93"/>
      <c r="BA71" s="93">
        <v>0</v>
      </c>
      <c r="BB71" s="94">
        <v>0</v>
      </c>
      <c r="BC71" s="93">
        <v>0</v>
      </c>
      <c r="BD71" s="94">
        <v>0</v>
      </c>
      <c r="BE71" s="94">
        <v>0</v>
      </c>
      <c r="BF71" s="94">
        <v>0</v>
      </c>
      <c r="BG71" s="94">
        <v>1</v>
      </c>
      <c r="BH71" s="94">
        <v>0</v>
      </c>
      <c r="BI71" s="94">
        <v>0</v>
      </c>
      <c r="BJ71" s="94">
        <v>0</v>
      </c>
      <c r="BK71" s="94">
        <v>0</v>
      </c>
      <c r="BL71" s="94">
        <v>0</v>
      </c>
      <c r="BM71" s="94">
        <v>0</v>
      </c>
      <c r="BN71" s="94">
        <v>0</v>
      </c>
      <c r="BO71" s="94">
        <v>0</v>
      </c>
      <c r="BP71" s="94">
        <v>0</v>
      </c>
      <c r="BQ71" s="94">
        <v>0</v>
      </c>
      <c r="BR71" s="94">
        <v>0</v>
      </c>
      <c r="BS71" s="94">
        <v>0</v>
      </c>
      <c r="BT71" s="94">
        <v>0</v>
      </c>
      <c r="BU71" s="94">
        <v>0</v>
      </c>
      <c r="BV71" s="94">
        <v>0</v>
      </c>
      <c r="BW71" s="94">
        <v>0</v>
      </c>
      <c r="BX71" s="578">
        <v>0</v>
      </c>
      <c r="BY71" s="94">
        <v>0</v>
      </c>
      <c r="BZ71" s="94">
        <v>0</v>
      </c>
    </row>
    <row r="72" spans="1:78" s="2" customFormat="1" ht="11.45" hidden="1" customHeight="1" x14ac:dyDescent="0.2">
      <c r="A72" s="95"/>
      <c r="B72" s="312"/>
      <c r="C72" s="346" t="s">
        <v>488</v>
      </c>
      <c r="D72" s="312"/>
      <c r="E72" s="127"/>
      <c r="F72" s="126"/>
      <c r="G72" s="241" t="s">
        <v>488</v>
      </c>
      <c r="H72" s="241" t="s">
        <v>488</v>
      </c>
      <c r="I72" s="944"/>
      <c r="J72" s="103"/>
      <c r="K72" s="104"/>
      <c r="L72" s="105"/>
      <c r="M72" s="105"/>
      <c r="N72" s="105"/>
      <c r="O72" s="372" t="s">
        <v>488</v>
      </c>
      <c r="P72" s="352"/>
      <c r="Q72" s="241">
        <v>0</v>
      </c>
      <c r="R72" s="241">
        <v>0</v>
      </c>
      <c r="S72" s="241">
        <v>0</v>
      </c>
      <c r="T72" s="228"/>
      <c r="U72" s="340">
        <v>0</v>
      </c>
      <c r="V72" s="227"/>
      <c r="W72" s="5"/>
      <c r="X72" s="108" t="s">
        <v>488</v>
      </c>
      <c r="Y72" s="109" t="s">
        <v>1625</v>
      </c>
      <c r="Z72" s="123">
        <v>0</v>
      </c>
      <c r="AA72" s="83" t="s">
        <v>488</v>
      </c>
      <c r="AB72" s="83" t="s">
        <v>488</v>
      </c>
      <c r="AC72" s="83" t="s">
        <v>488</v>
      </c>
      <c r="AE72" s="93" t="s">
        <v>2869</v>
      </c>
      <c r="AF72" s="93"/>
      <c r="AG72" s="96" t="s">
        <v>488</v>
      </c>
      <c r="AH72" s="96" t="s">
        <v>488</v>
      </c>
      <c r="AI72" s="96" t="s">
        <v>488</v>
      </c>
      <c r="AJ72" s="96" t="s">
        <v>488</v>
      </c>
      <c r="AK72" s="96" t="s">
        <v>488</v>
      </c>
      <c r="AL72" s="96" t="s">
        <v>488</v>
      </c>
      <c r="AM72" s="96" t="s">
        <v>488</v>
      </c>
      <c r="AN72" s="96" t="s">
        <v>488</v>
      </c>
      <c r="AO72" s="96" t="s">
        <v>488</v>
      </c>
      <c r="AP72" s="96" t="s">
        <v>488</v>
      </c>
      <c r="AQ72" s="96" t="s">
        <v>488</v>
      </c>
      <c r="AR72" s="96" t="s">
        <v>488</v>
      </c>
      <c r="AS72" s="96" t="s">
        <v>488</v>
      </c>
      <c r="AT72" s="96" t="s">
        <v>488</v>
      </c>
      <c r="AU72" s="96" t="s">
        <v>488</v>
      </c>
      <c r="AV72" s="96" t="s">
        <v>488</v>
      </c>
      <c r="AW72" s="96" t="s">
        <v>488</v>
      </c>
      <c r="AX72" s="96" t="s">
        <v>488</v>
      </c>
      <c r="AY72" s="344"/>
      <c r="AZ72" s="93"/>
      <c r="BA72" s="93">
        <v>0</v>
      </c>
      <c r="BB72" s="94">
        <v>0</v>
      </c>
      <c r="BC72" s="93">
        <v>0</v>
      </c>
      <c r="BD72" s="94">
        <v>0</v>
      </c>
      <c r="BE72" s="94">
        <v>0</v>
      </c>
      <c r="BF72" s="94">
        <v>0</v>
      </c>
      <c r="BG72" s="94">
        <v>1</v>
      </c>
      <c r="BH72" s="94">
        <v>0</v>
      </c>
      <c r="BI72" s="94">
        <v>0</v>
      </c>
      <c r="BJ72" s="94">
        <v>0</v>
      </c>
      <c r="BK72" s="94">
        <v>0</v>
      </c>
      <c r="BL72" s="94">
        <v>0</v>
      </c>
      <c r="BM72" s="94">
        <v>0</v>
      </c>
      <c r="BN72" s="94">
        <v>0</v>
      </c>
      <c r="BO72" s="94">
        <v>0</v>
      </c>
      <c r="BP72" s="94">
        <v>0</v>
      </c>
      <c r="BQ72" s="94">
        <v>0</v>
      </c>
      <c r="BR72" s="94">
        <v>0</v>
      </c>
      <c r="BS72" s="94">
        <v>0</v>
      </c>
      <c r="BT72" s="94">
        <v>0</v>
      </c>
      <c r="BU72" s="94">
        <v>0</v>
      </c>
      <c r="BV72" s="94">
        <v>0</v>
      </c>
      <c r="BW72" s="94">
        <v>0</v>
      </c>
      <c r="BX72" s="578">
        <v>0</v>
      </c>
      <c r="BY72" s="94">
        <v>0</v>
      </c>
      <c r="BZ72" s="94">
        <v>0</v>
      </c>
    </row>
    <row r="73" spans="1:78" s="2" customFormat="1" ht="11.45" hidden="1" customHeight="1" x14ac:dyDescent="0.2">
      <c r="A73" s="95"/>
      <c r="B73" s="312"/>
      <c r="C73" s="346" t="s">
        <v>488</v>
      </c>
      <c r="D73" s="312"/>
      <c r="E73" s="127"/>
      <c r="F73" s="126"/>
      <c r="G73" s="241" t="s">
        <v>488</v>
      </c>
      <c r="H73" s="241" t="s">
        <v>488</v>
      </c>
      <c r="I73" s="944"/>
      <c r="J73" s="103"/>
      <c r="K73" s="104"/>
      <c r="L73" s="105"/>
      <c r="M73" s="105"/>
      <c r="N73" s="105"/>
      <c r="O73" s="372" t="s">
        <v>488</v>
      </c>
      <c r="P73" s="352"/>
      <c r="Q73" s="241">
        <v>0</v>
      </c>
      <c r="R73" s="241">
        <v>0</v>
      </c>
      <c r="S73" s="241">
        <v>0</v>
      </c>
      <c r="T73" s="228"/>
      <c r="U73" s="340">
        <v>0</v>
      </c>
      <c r="V73" s="227"/>
      <c r="W73" s="5"/>
      <c r="X73" s="108" t="s">
        <v>488</v>
      </c>
      <c r="Y73" s="109" t="s">
        <v>1625</v>
      </c>
      <c r="Z73" s="123">
        <v>0</v>
      </c>
      <c r="AA73" s="83" t="s">
        <v>488</v>
      </c>
      <c r="AB73" s="83" t="s">
        <v>488</v>
      </c>
      <c r="AC73" s="83" t="s">
        <v>488</v>
      </c>
      <c r="AE73" s="93" t="s">
        <v>2869</v>
      </c>
      <c r="AF73" s="93"/>
      <c r="AG73" s="96" t="s">
        <v>488</v>
      </c>
      <c r="AH73" s="96" t="s">
        <v>488</v>
      </c>
      <c r="AI73" s="96" t="s">
        <v>488</v>
      </c>
      <c r="AJ73" s="96" t="s">
        <v>488</v>
      </c>
      <c r="AK73" s="96" t="s">
        <v>488</v>
      </c>
      <c r="AL73" s="96" t="s">
        <v>488</v>
      </c>
      <c r="AM73" s="96" t="s">
        <v>488</v>
      </c>
      <c r="AN73" s="96" t="s">
        <v>488</v>
      </c>
      <c r="AO73" s="96" t="s">
        <v>488</v>
      </c>
      <c r="AP73" s="96" t="s">
        <v>488</v>
      </c>
      <c r="AQ73" s="96" t="s">
        <v>488</v>
      </c>
      <c r="AR73" s="96" t="s">
        <v>488</v>
      </c>
      <c r="AS73" s="96" t="s">
        <v>488</v>
      </c>
      <c r="AT73" s="96" t="s">
        <v>488</v>
      </c>
      <c r="AU73" s="96" t="s">
        <v>488</v>
      </c>
      <c r="AV73" s="96" t="s">
        <v>488</v>
      </c>
      <c r="AW73" s="96" t="s">
        <v>488</v>
      </c>
      <c r="AX73" s="96" t="s">
        <v>488</v>
      </c>
      <c r="AY73" s="344"/>
      <c r="AZ73" s="93"/>
      <c r="BA73" s="93">
        <v>0</v>
      </c>
      <c r="BB73" s="94">
        <v>0</v>
      </c>
      <c r="BC73" s="93">
        <v>0</v>
      </c>
      <c r="BD73" s="94">
        <v>0</v>
      </c>
      <c r="BE73" s="94">
        <v>0</v>
      </c>
      <c r="BF73" s="94">
        <v>0</v>
      </c>
      <c r="BG73" s="94">
        <v>1</v>
      </c>
      <c r="BH73" s="94">
        <v>0</v>
      </c>
      <c r="BI73" s="94">
        <v>0</v>
      </c>
      <c r="BJ73" s="94">
        <v>0</v>
      </c>
      <c r="BK73" s="94">
        <v>0</v>
      </c>
      <c r="BL73" s="94">
        <v>0</v>
      </c>
      <c r="BM73" s="94">
        <v>0</v>
      </c>
      <c r="BN73" s="94">
        <v>0</v>
      </c>
      <c r="BO73" s="94">
        <v>0</v>
      </c>
      <c r="BP73" s="94">
        <v>0</v>
      </c>
      <c r="BQ73" s="94">
        <v>0</v>
      </c>
      <c r="BR73" s="94">
        <v>0</v>
      </c>
      <c r="BS73" s="94">
        <v>0</v>
      </c>
      <c r="BT73" s="94">
        <v>0</v>
      </c>
      <c r="BU73" s="94">
        <v>0</v>
      </c>
      <c r="BV73" s="94">
        <v>0</v>
      </c>
      <c r="BW73" s="94">
        <v>0</v>
      </c>
      <c r="BX73" s="578">
        <v>0</v>
      </c>
      <c r="BY73" s="94">
        <v>0</v>
      </c>
      <c r="BZ73" s="94">
        <v>0</v>
      </c>
    </row>
    <row r="74" spans="1:78" s="2" customFormat="1" ht="11.45" hidden="1" customHeight="1" x14ac:dyDescent="0.2">
      <c r="A74" s="95"/>
      <c r="B74" s="312"/>
      <c r="C74" s="346" t="s">
        <v>488</v>
      </c>
      <c r="D74" s="312"/>
      <c r="E74" s="127"/>
      <c r="F74" s="126"/>
      <c r="G74" s="241" t="s">
        <v>488</v>
      </c>
      <c r="H74" s="241" t="s">
        <v>488</v>
      </c>
      <c r="I74" s="944"/>
      <c r="J74" s="103"/>
      <c r="K74" s="104"/>
      <c r="L74" s="105"/>
      <c r="M74" s="105"/>
      <c r="N74" s="105"/>
      <c r="O74" s="372" t="s">
        <v>488</v>
      </c>
      <c r="P74" s="352"/>
      <c r="Q74" s="241">
        <v>0</v>
      </c>
      <c r="R74" s="241">
        <v>0</v>
      </c>
      <c r="S74" s="241">
        <v>0</v>
      </c>
      <c r="T74" s="228"/>
      <c r="U74" s="340">
        <v>0</v>
      </c>
      <c r="V74" s="227"/>
      <c r="W74" s="5"/>
      <c r="X74" s="108" t="s">
        <v>488</v>
      </c>
      <c r="Y74" s="109" t="s">
        <v>1625</v>
      </c>
      <c r="Z74" s="123">
        <v>0</v>
      </c>
      <c r="AA74" s="83" t="s">
        <v>488</v>
      </c>
      <c r="AB74" s="83" t="s">
        <v>488</v>
      </c>
      <c r="AC74" s="83" t="s">
        <v>488</v>
      </c>
      <c r="AE74" s="93" t="s">
        <v>2869</v>
      </c>
      <c r="AF74" s="93"/>
      <c r="AG74" s="96" t="s">
        <v>488</v>
      </c>
      <c r="AH74" s="96" t="s">
        <v>488</v>
      </c>
      <c r="AI74" s="96" t="s">
        <v>488</v>
      </c>
      <c r="AJ74" s="96" t="s">
        <v>488</v>
      </c>
      <c r="AK74" s="96" t="s">
        <v>488</v>
      </c>
      <c r="AL74" s="96" t="s">
        <v>488</v>
      </c>
      <c r="AM74" s="96" t="s">
        <v>488</v>
      </c>
      <c r="AN74" s="96" t="s">
        <v>488</v>
      </c>
      <c r="AO74" s="96" t="s">
        <v>488</v>
      </c>
      <c r="AP74" s="96" t="s">
        <v>488</v>
      </c>
      <c r="AQ74" s="96" t="s">
        <v>488</v>
      </c>
      <c r="AR74" s="96" t="s">
        <v>488</v>
      </c>
      <c r="AS74" s="96" t="s">
        <v>488</v>
      </c>
      <c r="AT74" s="96" t="s">
        <v>488</v>
      </c>
      <c r="AU74" s="96" t="s">
        <v>488</v>
      </c>
      <c r="AV74" s="96" t="s">
        <v>488</v>
      </c>
      <c r="AW74" s="96" t="s">
        <v>488</v>
      </c>
      <c r="AX74" s="96" t="s">
        <v>488</v>
      </c>
      <c r="AY74" s="344"/>
      <c r="AZ74" s="93"/>
      <c r="BA74" s="93">
        <v>0</v>
      </c>
      <c r="BB74" s="94">
        <v>0</v>
      </c>
      <c r="BC74" s="93">
        <v>0</v>
      </c>
      <c r="BD74" s="94">
        <v>0</v>
      </c>
      <c r="BE74" s="94">
        <v>0</v>
      </c>
      <c r="BF74" s="94">
        <v>0</v>
      </c>
      <c r="BG74" s="94">
        <v>1</v>
      </c>
      <c r="BH74" s="94">
        <v>0</v>
      </c>
      <c r="BI74" s="94">
        <v>0</v>
      </c>
      <c r="BJ74" s="94">
        <v>0</v>
      </c>
      <c r="BK74" s="94">
        <v>0</v>
      </c>
      <c r="BL74" s="94">
        <v>0</v>
      </c>
      <c r="BM74" s="94">
        <v>0</v>
      </c>
      <c r="BN74" s="94">
        <v>0</v>
      </c>
      <c r="BO74" s="94">
        <v>0</v>
      </c>
      <c r="BP74" s="94">
        <v>0</v>
      </c>
      <c r="BQ74" s="94">
        <v>0</v>
      </c>
      <c r="BR74" s="94">
        <v>0</v>
      </c>
      <c r="BS74" s="94">
        <v>0</v>
      </c>
      <c r="BT74" s="94">
        <v>0</v>
      </c>
      <c r="BU74" s="94">
        <v>0</v>
      </c>
      <c r="BV74" s="94">
        <v>0</v>
      </c>
      <c r="BW74" s="94">
        <v>0</v>
      </c>
      <c r="BX74" s="578">
        <v>0</v>
      </c>
      <c r="BY74" s="94">
        <v>0</v>
      </c>
      <c r="BZ74" s="94">
        <v>0</v>
      </c>
    </row>
    <row r="75" spans="1:78" s="2" customFormat="1" ht="11.45" hidden="1" customHeight="1" x14ac:dyDescent="0.2">
      <c r="A75" s="95"/>
      <c r="B75" s="312"/>
      <c r="C75" s="346" t="s">
        <v>488</v>
      </c>
      <c r="D75" s="312"/>
      <c r="E75" s="127"/>
      <c r="F75" s="126"/>
      <c r="G75" s="241" t="s">
        <v>488</v>
      </c>
      <c r="H75" s="241" t="s">
        <v>488</v>
      </c>
      <c r="I75" s="944"/>
      <c r="J75" s="103"/>
      <c r="K75" s="104"/>
      <c r="L75" s="105"/>
      <c r="M75" s="105"/>
      <c r="N75" s="105"/>
      <c r="O75" s="372" t="s">
        <v>488</v>
      </c>
      <c r="P75" s="352"/>
      <c r="Q75" s="241">
        <v>0</v>
      </c>
      <c r="R75" s="241">
        <v>0</v>
      </c>
      <c r="S75" s="241">
        <v>0</v>
      </c>
      <c r="T75" s="228"/>
      <c r="U75" s="340">
        <v>0</v>
      </c>
      <c r="V75" s="227"/>
      <c r="W75" s="5"/>
      <c r="X75" s="108" t="s">
        <v>488</v>
      </c>
      <c r="Y75" s="109" t="s">
        <v>1625</v>
      </c>
      <c r="Z75" s="123">
        <v>0</v>
      </c>
      <c r="AA75" s="83" t="s">
        <v>488</v>
      </c>
      <c r="AB75" s="83" t="s">
        <v>488</v>
      </c>
      <c r="AC75" s="83" t="s">
        <v>488</v>
      </c>
      <c r="AE75" s="93" t="s">
        <v>2869</v>
      </c>
      <c r="AF75" s="93"/>
      <c r="AG75" s="96" t="s">
        <v>488</v>
      </c>
      <c r="AH75" s="96" t="s">
        <v>488</v>
      </c>
      <c r="AI75" s="96" t="s">
        <v>488</v>
      </c>
      <c r="AJ75" s="96" t="s">
        <v>488</v>
      </c>
      <c r="AK75" s="96" t="s">
        <v>488</v>
      </c>
      <c r="AL75" s="96" t="s">
        <v>488</v>
      </c>
      <c r="AM75" s="96" t="s">
        <v>488</v>
      </c>
      <c r="AN75" s="96" t="s">
        <v>488</v>
      </c>
      <c r="AO75" s="96" t="s">
        <v>488</v>
      </c>
      <c r="AP75" s="96" t="s">
        <v>488</v>
      </c>
      <c r="AQ75" s="96" t="s">
        <v>488</v>
      </c>
      <c r="AR75" s="96" t="s">
        <v>488</v>
      </c>
      <c r="AS75" s="96" t="s">
        <v>488</v>
      </c>
      <c r="AT75" s="96" t="s">
        <v>488</v>
      </c>
      <c r="AU75" s="96" t="s">
        <v>488</v>
      </c>
      <c r="AV75" s="96" t="s">
        <v>488</v>
      </c>
      <c r="AW75" s="96" t="s">
        <v>488</v>
      </c>
      <c r="AX75" s="96" t="s">
        <v>488</v>
      </c>
      <c r="AY75" s="344"/>
      <c r="AZ75" s="93"/>
      <c r="BA75" s="93">
        <v>0</v>
      </c>
      <c r="BB75" s="94">
        <v>0</v>
      </c>
      <c r="BC75" s="93">
        <v>0</v>
      </c>
      <c r="BD75" s="94">
        <v>0</v>
      </c>
      <c r="BE75" s="94">
        <v>0</v>
      </c>
      <c r="BF75" s="94">
        <v>0</v>
      </c>
      <c r="BG75" s="94">
        <v>1</v>
      </c>
      <c r="BH75" s="94">
        <v>0</v>
      </c>
      <c r="BI75" s="94">
        <v>0</v>
      </c>
      <c r="BJ75" s="94">
        <v>0</v>
      </c>
      <c r="BK75" s="94">
        <v>0</v>
      </c>
      <c r="BL75" s="94">
        <v>0</v>
      </c>
      <c r="BM75" s="94">
        <v>0</v>
      </c>
      <c r="BN75" s="94">
        <v>0</v>
      </c>
      <c r="BO75" s="94">
        <v>0</v>
      </c>
      <c r="BP75" s="94">
        <v>0</v>
      </c>
      <c r="BQ75" s="94">
        <v>0</v>
      </c>
      <c r="BR75" s="94">
        <v>0</v>
      </c>
      <c r="BS75" s="94">
        <v>0</v>
      </c>
      <c r="BT75" s="94">
        <v>0</v>
      </c>
      <c r="BU75" s="94">
        <v>0</v>
      </c>
      <c r="BV75" s="94">
        <v>0</v>
      </c>
      <c r="BW75" s="94">
        <v>0</v>
      </c>
      <c r="BX75" s="578">
        <v>0</v>
      </c>
      <c r="BY75" s="94">
        <v>0</v>
      </c>
      <c r="BZ75" s="94">
        <v>0</v>
      </c>
    </row>
    <row r="76" spans="1:78" s="2" customFormat="1" ht="11.45" hidden="1" customHeight="1" x14ac:dyDescent="0.2">
      <c r="A76" s="95"/>
      <c r="B76" s="312"/>
      <c r="C76" s="346" t="s">
        <v>488</v>
      </c>
      <c r="D76" s="312"/>
      <c r="E76" s="127"/>
      <c r="F76" s="126"/>
      <c r="G76" s="241" t="s">
        <v>488</v>
      </c>
      <c r="H76" s="241" t="s">
        <v>488</v>
      </c>
      <c r="I76" s="944"/>
      <c r="J76" s="103"/>
      <c r="K76" s="104"/>
      <c r="L76" s="105"/>
      <c r="M76" s="105"/>
      <c r="N76" s="105"/>
      <c r="O76" s="372" t="s">
        <v>488</v>
      </c>
      <c r="P76" s="352"/>
      <c r="Q76" s="241">
        <v>0</v>
      </c>
      <c r="R76" s="241">
        <v>0</v>
      </c>
      <c r="S76" s="241">
        <v>0</v>
      </c>
      <c r="T76" s="228"/>
      <c r="U76" s="340">
        <v>0</v>
      </c>
      <c r="V76" s="227"/>
      <c r="W76" s="5"/>
      <c r="X76" s="108" t="s">
        <v>488</v>
      </c>
      <c r="Y76" s="109" t="s">
        <v>1625</v>
      </c>
      <c r="Z76" s="123">
        <v>0</v>
      </c>
      <c r="AA76" s="83" t="s">
        <v>488</v>
      </c>
      <c r="AB76" s="83" t="s">
        <v>488</v>
      </c>
      <c r="AC76" s="83" t="s">
        <v>488</v>
      </c>
      <c r="AE76" s="93" t="s">
        <v>2869</v>
      </c>
      <c r="AF76" s="93"/>
      <c r="AG76" s="96" t="s">
        <v>488</v>
      </c>
      <c r="AH76" s="96" t="s">
        <v>488</v>
      </c>
      <c r="AI76" s="96" t="s">
        <v>488</v>
      </c>
      <c r="AJ76" s="96" t="s">
        <v>488</v>
      </c>
      <c r="AK76" s="96" t="s">
        <v>488</v>
      </c>
      <c r="AL76" s="96" t="s">
        <v>488</v>
      </c>
      <c r="AM76" s="96" t="s">
        <v>488</v>
      </c>
      <c r="AN76" s="96" t="s">
        <v>488</v>
      </c>
      <c r="AO76" s="96" t="s">
        <v>488</v>
      </c>
      <c r="AP76" s="96" t="s">
        <v>488</v>
      </c>
      <c r="AQ76" s="96" t="s">
        <v>488</v>
      </c>
      <c r="AR76" s="96" t="s">
        <v>488</v>
      </c>
      <c r="AS76" s="96" t="s">
        <v>488</v>
      </c>
      <c r="AT76" s="96" t="s">
        <v>488</v>
      </c>
      <c r="AU76" s="96" t="s">
        <v>488</v>
      </c>
      <c r="AV76" s="96" t="s">
        <v>488</v>
      </c>
      <c r="AW76" s="96" t="s">
        <v>488</v>
      </c>
      <c r="AX76" s="96" t="s">
        <v>488</v>
      </c>
      <c r="AY76" s="344"/>
      <c r="AZ76" s="93"/>
      <c r="BA76" s="93">
        <v>0</v>
      </c>
      <c r="BB76" s="94">
        <v>0</v>
      </c>
      <c r="BC76" s="93">
        <v>0</v>
      </c>
      <c r="BD76" s="94">
        <v>0</v>
      </c>
      <c r="BE76" s="94">
        <v>0</v>
      </c>
      <c r="BF76" s="94">
        <v>0</v>
      </c>
      <c r="BG76" s="94">
        <v>1</v>
      </c>
      <c r="BH76" s="94">
        <v>0</v>
      </c>
      <c r="BI76" s="94">
        <v>0</v>
      </c>
      <c r="BJ76" s="94">
        <v>0</v>
      </c>
      <c r="BK76" s="94">
        <v>0</v>
      </c>
      <c r="BL76" s="94">
        <v>0</v>
      </c>
      <c r="BM76" s="94">
        <v>0</v>
      </c>
      <c r="BN76" s="94">
        <v>0</v>
      </c>
      <c r="BO76" s="94">
        <v>0</v>
      </c>
      <c r="BP76" s="94">
        <v>0</v>
      </c>
      <c r="BQ76" s="94">
        <v>0</v>
      </c>
      <c r="BR76" s="94">
        <v>0</v>
      </c>
      <c r="BS76" s="94">
        <v>0</v>
      </c>
      <c r="BT76" s="94">
        <v>0</v>
      </c>
      <c r="BU76" s="94">
        <v>0</v>
      </c>
      <c r="BV76" s="94">
        <v>0</v>
      </c>
      <c r="BW76" s="94">
        <v>0</v>
      </c>
      <c r="BX76" s="578">
        <v>0</v>
      </c>
      <c r="BY76" s="94">
        <v>0</v>
      </c>
      <c r="BZ76" s="94">
        <v>0</v>
      </c>
    </row>
    <row r="77" spans="1:78" s="2" customFormat="1" ht="11.45" hidden="1" customHeight="1" x14ac:dyDescent="0.2">
      <c r="A77" s="95"/>
      <c r="B77" s="312"/>
      <c r="C77" s="347" t="s">
        <v>2377</v>
      </c>
      <c r="D77" s="312"/>
      <c r="E77" s="227"/>
      <c r="F77" s="228"/>
      <c r="G77" s="228"/>
      <c r="H77" s="353" t="s">
        <v>796</v>
      </c>
      <c r="I77" s="354"/>
      <c r="J77" s="259"/>
      <c r="K77" s="358">
        <v>0</v>
      </c>
      <c r="L77" s="352"/>
      <c r="M77" s="352"/>
      <c r="N77" s="352"/>
      <c r="O77" s="352"/>
      <c r="P77" s="352"/>
      <c r="Q77" s="358">
        <v>0</v>
      </c>
      <c r="R77" s="358">
        <v>0</v>
      </c>
      <c r="S77" s="358">
        <v>0</v>
      </c>
      <c r="T77" s="228"/>
      <c r="U77" s="358">
        <v>0</v>
      </c>
      <c r="V77" s="227"/>
      <c r="W77" s="5"/>
      <c r="X77" s="97" t="s">
        <v>2377</v>
      </c>
      <c r="Y77" s="83"/>
      <c r="AE77" s="93"/>
      <c r="AF77" s="93"/>
      <c r="AG77" s="93"/>
      <c r="AH77" s="93"/>
      <c r="AI77" s="93"/>
      <c r="AJ77" s="93"/>
      <c r="AK77" s="93"/>
      <c r="AL77" s="93"/>
      <c r="AM77" s="93"/>
      <c r="AN77" s="93"/>
      <c r="AO77" s="93"/>
      <c r="AP77" s="93"/>
      <c r="AQ77" s="93"/>
      <c r="AR77" s="93"/>
      <c r="AS77" s="93"/>
      <c r="AT77" s="93"/>
      <c r="AU77" s="93"/>
      <c r="AV77" s="93"/>
      <c r="AW77" s="93"/>
      <c r="AX77" s="93"/>
      <c r="AY77" s="93"/>
      <c r="AZ77" s="93"/>
    </row>
    <row r="78" spans="1:78" s="2" customFormat="1" ht="11.45" hidden="1" customHeight="1" x14ac:dyDescent="0.2">
      <c r="A78" s="95"/>
      <c r="B78" s="312"/>
      <c r="C78" s="312"/>
      <c r="D78" s="312"/>
      <c r="E78" s="227"/>
      <c r="F78" s="228"/>
      <c r="G78" s="228"/>
      <c r="H78" s="228"/>
      <c r="I78" s="354"/>
      <c r="J78" s="259"/>
      <c r="K78" s="259"/>
      <c r="L78" s="352"/>
      <c r="M78" s="352"/>
      <c r="N78" s="352"/>
      <c r="O78" s="352"/>
      <c r="P78" s="352"/>
      <c r="Q78" s="228"/>
      <c r="R78" s="228"/>
      <c r="S78" s="228"/>
      <c r="T78" s="228"/>
      <c r="U78" s="228"/>
      <c r="V78" s="227"/>
      <c r="Y78" s="83"/>
    </row>
    <row r="79" spans="1:78" s="2" customFormat="1" ht="11.45" hidden="1" customHeight="1" x14ac:dyDescent="0.2">
      <c r="A79" s="95"/>
      <c r="B79" s="312"/>
      <c r="C79" s="312"/>
      <c r="D79" s="312"/>
      <c r="E79" s="227"/>
      <c r="F79" s="228"/>
      <c r="G79" s="228"/>
      <c r="H79" s="228"/>
      <c r="I79" s="354"/>
      <c r="J79" s="259"/>
      <c r="K79" s="259"/>
      <c r="L79" s="352"/>
      <c r="M79" s="352"/>
      <c r="N79" s="352"/>
      <c r="O79" s="352"/>
      <c r="P79" s="352"/>
      <c r="Q79" s="228"/>
      <c r="R79" s="228"/>
      <c r="S79" s="228"/>
      <c r="T79" s="228"/>
      <c r="U79" s="228"/>
      <c r="V79" s="227"/>
      <c r="Y79" s="83"/>
    </row>
    <row r="80" spans="1:78" s="2" customFormat="1" ht="11.45" hidden="1" customHeight="1" x14ac:dyDescent="0.2">
      <c r="A80" s="95"/>
      <c r="B80" s="312"/>
      <c r="C80" s="312"/>
      <c r="D80" s="312"/>
      <c r="E80" s="227"/>
      <c r="F80" s="228"/>
      <c r="G80" s="228"/>
      <c r="H80" s="228"/>
      <c r="I80" s="354"/>
      <c r="J80" s="259"/>
      <c r="K80" s="259"/>
      <c r="L80" s="352"/>
      <c r="M80" s="352"/>
      <c r="N80" s="352"/>
      <c r="O80" s="352"/>
      <c r="P80" s="352"/>
      <c r="Q80" s="228"/>
      <c r="R80" s="228"/>
      <c r="S80" s="228"/>
      <c r="T80" s="228"/>
      <c r="U80" s="228"/>
      <c r="V80" s="227"/>
      <c r="Y80" s="83"/>
    </row>
    <row r="81" spans="1:78" s="2" customFormat="1" ht="11.45" hidden="1" customHeight="1" x14ac:dyDescent="0.2">
      <c r="A81" s="95"/>
      <c r="B81" s="312"/>
      <c r="C81" s="312"/>
      <c r="D81" s="312"/>
      <c r="E81" s="1357" t="s">
        <v>788</v>
      </c>
      <c r="F81" s="1357" t="s">
        <v>1637</v>
      </c>
      <c r="G81" s="1357" t="s">
        <v>1638</v>
      </c>
      <c r="H81" s="1357" t="s">
        <v>1639</v>
      </c>
      <c r="I81" s="1357" t="s">
        <v>2511</v>
      </c>
      <c r="J81" s="1357" t="s">
        <v>2512</v>
      </c>
      <c r="K81" s="1357" t="s">
        <v>1263</v>
      </c>
      <c r="L81" s="79" t="s">
        <v>660</v>
      </c>
      <c r="M81" s="85"/>
      <c r="N81" s="85"/>
      <c r="O81" s="80"/>
      <c r="P81" s="284"/>
      <c r="Q81" s="79" t="s">
        <v>1264</v>
      </c>
      <c r="R81" s="80"/>
      <c r="S81" s="1357" t="s">
        <v>185</v>
      </c>
      <c r="T81" s="284"/>
      <c r="U81" s="1357" t="s">
        <v>758</v>
      </c>
      <c r="V81" s="227"/>
      <c r="Y81" s="83"/>
      <c r="BM81" s="83"/>
      <c r="BN81" s="83"/>
      <c r="BO81" s="83"/>
      <c r="BP81" s="83"/>
      <c r="BQ81" s="83"/>
      <c r="BR81" s="83"/>
      <c r="BS81" s="83"/>
      <c r="BT81" s="83"/>
      <c r="BV81" s="577"/>
    </row>
    <row r="82" spans="1:78" s="2" customFormat="1" ht="11.45" hidden="1" customHeight="1" x14ac:dyDescent="0.2">
      <c r="A82" s="95"/>
      <c r="B82" s="312"/>
      <c r="C82" s="312"/>
      <c r="D82" s="312"/>
      <c r="E82" s="1358"/>
      <c r="F82" s="1358"/>
      <c r="G82" s="1358"/>
      <c r="H82" s="1358"/>
      <c r="I82" s="1358"/>
      <c r="J82" s="1358"/>
      <c r="K82" s="1358"/>
      <c r="L82" s="37" t="s">
        <v>152</v>
      </c>
      <c r="M82" s="37" t="s">
        <v>671</v>
      </c>
      <c r="N82" s="37" t="s">
        <v>153</v>
      </c>
      <c r="O82" s="37" t="s">
        <v>758</v>
      </c>
      <c r="P82" s="284"/>
      <c r="Q82" s="37" t="s">
        <v>152</v>
      </c>
      <c r="R82" s="37" t="s">
        <v>671</v>
      </c>
      <c r="S82" s="1358"/>
      <c r="T82" s="284"/>
      <c r="U82" s="1358"/>
      <c r="V82" s="227"/>
      <c r="Y82" s="83"/>
      <c r="BA82" s="83" t="s">
        <v>1267</v>
      </c>
      <c r="BB82" s="83" t="s">
        <v>1267</v>
      </c>
      <c r="BC82" s="83" t="s">
        <v>884</v>
      </c>
      <c r="BD82" s="83" t="s">
        <v>884</v>
      </c>
      <c r="BE82" s="83" t="s">
        <v>1633</v>
      </c>
      <c r="BF82" s="83" t="s">
        <v>1635</v>
      </c>
      <c r="BG82" s="83" t="s">
        <v>1635</v>
      </c>
      <c r="BH82" s="83" t="s">
        <v>1635</v>
      </c>
      <c r="BI82" s="83" t="s">
        <v>2525</v>
      </c>
      <c r="BJ82" s="83" t="s">
        <v>1188</v>
      </c>
      <c r="BK82" s="83" t="s">
        <v>232</v>
      </c>
      <c r="BL82" s="83" t="s">
        <v>175</v>
      </c>
      <c r="BM82" s="576" t="s">
        <v>233</v>
      </c>
      <c r="BN82" s="576" t="s">
        <v>233</v>
      </c>
      <c r="BO82" s="576" t="s">
        <v>233</v>
      </c>
      <c r="BP82" s="83" t="s">
        <v>2702</v>
      </c>
      <c r="BQ82" s="83" t="s">
        <v>1423</v>
      </c>
      <c r="BR82" s="83" t="s">
        <v>235</v>
      </c>
      <c r="BS82" s="576" t="s">
        <v>1631</v>
      </c>
      <c r="BT82" s="83" t="s">
        <v>1631</v>
      </c>
      <c r="BU82" s="83" t="s">
        <v>548</v>
      </c>
      <c r="BV82" s="576" t="s">
        <v>1266</v>
      </c>
      <c r="BW82" s="576" t="s">
        <v>1266</v>
      </c>
      <c r="BX82" s="576" t="s">
        <v>236</v>
      </c>
      <c r="BY82" s="576" t="s">
        <v>1641</v>
      </c>
      <c r="BZ82" s="579" t="s">
        <v>1629</v>
      </c>
    </row>
    <row r="83" spans="1:78" s="2" customFormat="1" ht="11.45" hidden="1" customHeight="1" x14ac:dyDescent="0.2">
      <c r="A83" s="95" t="s">
        <v>1188</v>
      </c>
      <c r="B83" s="312"/>
      <c r="C83" s="312"/>
      <c r="D83" s="312"/>
      <c r="E83" s="1357"/>
      <c r="F83" s="1357"/>
      <c r="G83" s="1357"/>
      <c r="H83" s="1357"/>
      <c r="I83" s="1357"/>
      <c r="J83" s="1357"/>
      <c r="K83" s="1357"/>
      <c r="L83" s="79"/>
      <c r="M83" s="85"/>
      <c r="N83" s="85"/>
      <c r="O83" s="80"/>
      <c r="P83" s="284"/>
      <c r="Q83" s="79"/>
      <c r="R83" s="80"/>
      <c r="S83" s="1357"/>
      <c r="T83" s="284"/>
      <c r="U83" s="1357"/>
      <c r="V83" s="227"/>
      <c r="Y83" s="83"/>
      <c r="BE83" s="2" t="s">
        <v>516</v>
      </c>
      <c r="BM83" s="576"/>
      <c r="BN83" s="576"/>
      <c r="BO83" s="576"/>
      <c r="BP83" s="83"/>
      <c r="BQ83" s="83"/>
      <c r="BR83" s="83"/>
      <c r="BS83" s="576"/>
      <c r="BT83" s="83"/>
      <c r="BV83" s="577"/>
      <c r="BW83" s="577"/>
      <c r="BX83" s="577"/>
      <c r="BY83" s="577"/>
      <c r="BZ83" s="580"/>
    </row>
    <row r="84" spans="1:78" s="2" customFormat="1" ht="11.45" hidden="1" customHeight="1" x14ac:dyDescent="0.2">
      <c r="A84" s="95" t="s">
        <v>1188</v>
      </c>
      <c r="B84" s="312"/>
      <c r="C84" s="312"/>
      <c r="D84" s="312"/>
      <c r="E84" s="1358"/>
      <c r="F84" s="1358"/>
      <c r="G84" s="1358"/>
      <c r="H84" s="1358"/>
      <c r="I84" s="1358"/>
      <c r="J84" s="1358"/>
      <c r="K84" s="1358"/>
      <c r="L84" s="37"/>
      <c r="M84" s="37"/>
      <c r="N84" s="37"/>
      <c r="O84" s="37"/>
      <c r="P84" s="284"/>
      <c r="Q84" s="37"/>
      <c r="R84" s="37"/>
      <c r="S84" s="1358"/>
      <c r="T84" s="284"/>
      <c r="U84" s="1358"/>
      <c r="V84" s="227"/>
      <c r="Y84" s="83"/>
      <c r="BA84" s="83"/>
      <c r="BB84" s="83"/>
      <c r="BC84" s="83"/>
      <c r="BD84" s="83"/>
      <c r="BE84" s="83"/>
      <c r="BF84" s="83"/>
      <c r="BG84" s="83"/>
      <c r="BH84" s="83"/>
      <c r="BI84" s="83"/>
      <c r="BJ84" s="83"/>
      <c r="BK84" s="83"/>
      <c r="BL84" s="83"/>
      <c r="BM84" s="576"/>
      <c r="BN84" s="576"/>
      <c r="BO84" s="576"/>
      <c r="BP84" s="83"/>
      <c r="BQ84" s="83"/>
      <c r="BR84" s="83"/>
      <c r="BS84" s="576"/>
      <c r="BT84" s="83"/>
      <c r="BU84" s="83"/>
      <c r="BV84" s="576"/>
      <c r="BW84" s="576"/>
      <c r="BX84" s="576"/>
      <c r="BY84" s="576"/>
      <c r="BZ84" s="579"/>
    </row>
    <row r="85" spans="1:78" s="2" customFormat="1" ht="11.45" hidden="1" customHeight="1" x14ac:dyDescent="0.2">
      <c r="A85" s="95"/>
      <c r="B85" s="312"/>
      <c r="C85" s="312"/>
      <c r="D85" s="312"/>
      <c r="E85" s="86">
        <v>1</v>
      </c>
      <c r="F85" s="46">
        <v>2</v>
      </c>
      <c r="G85" s="46">
        <v>3</v>
      </c>
      <c r="H85" s="46">
        <v>4</v>
      </c>
      <c r="I85" s="46">
        <v>5</v>
      </c>
      <c r="J85" s="87">
        <v>6</v>
      </c>
      <c r="K85" s="46">
        <v>7</v>
      </c>
      <c r="L85" s="46">
        <v>8</v>
      </c>
      <c r="M85" s="46">
        <v>9</v>
      </c>
      <c r="N85" s="46">
        <v>10</v>
      </c>
      <c r="O85" s="46">
        <v>11</v>
      </c>
      <c r="P85" s="227"/>
      <c r="Q85" s="46">
        <v>12</v>
      </c>
      <c r="R85" s="46">
        <v>13</v>
      </c>
      <c r="S85" s="46">
        <v>14</v>
      </c>
      <c r="T85" s="227"/>
      <c r="U85" s="46">
        <v>15</v>
      </c>
      <c r="V85" s="227"/>
      <c r="X85" s="365" t="s">
        <v>891</v>
      </c>
      <c r="Y85" s="365" t="s">
        <v>2417</v>
      </c>
      <c r="Z85" s="365" t="s">
        <v>497</v>
      </c>
      <c r="AA85" s="365" t="s">
        <v>1346</v>
      </c>
      <c r="AB85" s="365" t="s">
        <v>1628</v>
      </c>
      <c r="AC85" s="365" t="s">
        <v>1268</v>
      </c>
      <c r="AE85" s="365" t="s">
        <v>1741</v>
      </c>
      <c r="AF85" s="95"/>
      <c r="AG85" s="369" t="s">
        <v>589</v>
      </c>
      <c r="AH85" s="370"/>
      <c r="AI85" s="370"/>
      <c r="AJ85" s="370"/>
      <c r="AK85" s="370"/>
      <c r="AL85" s="370"/>
      <c r="AM85" s="370"/>
      <c r="AN85" s="370"/>
      <c r="AO85" s="370"/>
      <c r="AP85" s="370"/>
      <c r="AQ85" s="370"/>
      <c r="AR85" s="370"/>
      <c r="AS85" s="370"/>
      <c r="AT85" s="370"/>
      <c r="AU85" s="370"/>
      <c r="AV85" s="370"/>
      <c r="AW85" s="370"/>
      <c r="AX85" s="370"/>
      <c r="AY85" s="370"/>
      <c r="AZ85" s="343"/>
      <c r="BA85" s="83" t="s">
        <v>1742</v>
      </c>
      <c r="BB85" s="345">
        <v>0.05</v>
      </c>
      <c r="BC85" s="83" t="s">
        <v>499</v>
      </c>
      <c r="BD85" s="345">
        <v>0.05</v>
      </c>
      <c r="BE85" s="83" t="s">
        <v>516</v>
      </c>
      <c r="BF85" s="83" t="s">
        <v>500</v>
      </c>
      <c r="BG85" s="83" t="s">
        <v>500</v>
      </c>
      <c r="BH85" s="83" t="s">
        <v>500</v>
      </c>
      <c r="BI85" s="83" t="s">
        <v>956</v>
      </c>
      <c r="BJ85" s="83" t="s">
        <v>587</v>
      </c>
      <c r="BK85" s="83" t="s">
        <v>588</v>
      </c>
      <c r="BL85" s="83" t="s">
        <v>525</v>
      </c>
      <c r="BM85" s="576" t="s">
        <v>1628</v>
      </c>
      <c r="BN85" s="576" t="s">
        <v>1268</v>
      </c>
      <c r="BO85" s="576" t="s">
        <v>1615</v>
      </c>
      <c r="BP85" s="83" t="s">
        <v>528</v>
      </c>
      <c r="BQ85" s="83" t="s">
        <v>529</v>
      </c>
      <c r="BR85" s="83" t="s">
        <v>594</v>
      </c>
      <c r="BS85" s="576" t="s">
        <v>1616</v>
      </c>
      <c r="BT85" s="83" t="s">
        <v>1618</v>
      </c>
      <c r="BU85" s="83" t="s">
        <v>590</v>
      </c>
      <c r="BV85" s="576" t="s">
        <v>1614</v>
      </c>
      <c r="BW85" s="576" t="s">
        <v>1611</v>
      </c>
      <c r="BX85" s="576" t="s">
        <v>857</v>
      </c>
      <c r="BY85" s="576" t="s">
        <v>858</v>
      </c>
      <c r="BZ85" s="579" t="s">
        <v>2021</v>
      </c>
    </row>
    <row r="86" spans="1:78" s="2" customFormat="1" ht="11.45" hidden="1" customHeight="1" x14ac:dyDescent="0.2">
      <c r="A86" s="95"/>
      <c r="B86" s="312"/>
      <c r="C86" s="312"/>
      <c r="D86" s="312"/>
      <c r="E86" s="58" t="s">
        <v>2433</v>
      </c>
      <c r="F86" s="13" t="s">
        <v>2433</v>
      </c>
      <c r="G86" s="13"/>
      <c r="H86" s="13"/>
      <c r="I86" s="13"/>
      <c r="J86" s="88" t="s">
        <v>149</v>
      </c>
      <c r="K86" s="13" t="s">
        <v>1476</v>
      </c>
      <c r="L86" s="13" t="s">
        <v>1219</v>
      </c>
      <c r="M86" s="13" t="s">
        <v>1219</v>
      </c>
      <c r="N86" s="13" t="s">
        <v>1219</v>
      </c>
      <c r="O86" s="13" t="s">
        <v>1219</v>
      </c>
      <c r="P86" s="228"/>
      <c r="Q86" s="13" t="s">
        <v>1476</v>
      </c>
      <c r="R86" s="13" t="s">
        <v>1476</v>
      </c>
      <c r="S86" s="13" t="s">
        <v>1476</v>
      </c>
      <c r="T86" s="228"/>
      <c r="U86" s="13" t="s">
        <v>1476</v>
      </c>
      <c r="V86" s="227"/>
      <c r="X86" s="365"/>
      <c r="Y86" s="365" t="s">
        <v>174</v>
      </c>
      <c r="Z86" s="365" t="s">
        <v>498</v>
      </c>
      <c r="AA86" s="365"/>
      <c r="AB86" s="365"/>
      <c r="AC86" s="365"/>
      <c r="AE86" s="368"/>
      <c r="AF86" s="95"/>
      <c r="AG86" s="371"/>
      <c r="AH86" s="367"/>
      <c r="AI86" s="367"/>
      <c r="AJ86" s="367"/>
      <c r="AK86" s="367"/>
      <c r="AL86" s="367"/>
      <c r="AM86" s="367"/>
      <c r="AN86" s="367"/>
      <c r="AO86" s="367"/>
      <c r="AP86" s="367"/>
      <c r="AQ86" s="367"/>
      <c r="AR86" s="367"/>
      <c r="AS86" s="367"/>
      <c r="AT86" s="367"/>
      <c r="AU86" s="367"/>
      <c r="AV86" s="367"/>
      <c r="AW86" s="367"/>
      <c r="AX86" s="367"/>
      <c r="AY86" s="367"/>
      <c r="AZ86" s="83"/>
      <c r="BA86" s="83" t="s">
        <v>997</v>
      </c>
      <c r="BB86" s="83" t="s">
        <v>496</v>
      </c>
      <c r="BC86" s="83" t="s">
        <v>997</v>
      </c>
      <c r="BD86" s="83" t="s">
        <v>496</v>
      </c>
      <c r="BE86" s="83" t="s">
        <v>496</v>
      </c>
      <c r="BF86" s="83" t="s">
        <v>501</v>
      </c>
      <c r="BG86" s="83" t="s">
        <v>586</v>
      </c>
      <c r="BH86" s="83" t="s">
        <v>496</v>
      </c>
      <c r="BI86" s="83" t="s">
        <v>496</v>
      </c>
      <c r="BJ86" s="83" t="s">
        <v>517</v>
      </c>
      <c r="BK86" s="83" t="s">
        <v>518</v>
      </c>
      <c r="BL86" s="83" t="s">
        <v>496</v>
      </c>
      <c r="BM86" s="576"/>
      <c r="BN86" s="576" t="s">
        <v>527</v>
      </c>
      <c r="BO86" s="576" t="s">
        <v>496</v>
      </c>
      <c r="BP86" s="83" t="s">
        <v>496</v>
      </c>
      <c r="BQ86" s="83" t="s">
        <v>593</v>
      </c>
      <c r="BR86" s="83" t="s">
        <v>595</v>
      </c>
      <c r="BS86" s="576" t="s">
        <v>1617</v>
      </c>
      <c r="BT86" s="83" t="s">
        <v>1619</v>
      </c>
      <c r="BU86" s="83" t="s">
        <v>592</v>
      </c>
      <c r="BV86" s="576" t="s">
        <v>1620</v>
      </c>
      <c r="BW86" s="576" t="s">
        <v>496</v>
      </c>
      <c r="BX86" s="576" t="s">
        <v>1621</v>
      </c>
      <c r="BY86" s="576" t="s">
        <v>1621</v>
      </c>
      <c r="BZ86" s="579" t="s">
        <v>1612</v>
      </c>
    </row>
    <row r="87" spans="1:78" s="2" customFormat="1" ht="11.45" hidden="1" customHeight="1" x14ac:dyDescent="0.2">
      <c r="A87" s="95"/>
      <c r="B87" s="312"/>
      <c r="C87" s="347" t="s">
        <v>2378</v>
      </c>
      <c r="D87" s="312"/>
      <c r="E87" s="359"/>
      <c r="F87" s="360"/>
      <c r="G87" s="361"/>
      <c r="H87" s="362"/>
      <c r="I87" s="363"/>
      <c r="J87" s="228"/>
      <c r="K87" s="312"/>
      <c r="L87" s="228"/>
      <c r="M87" s="312"/>
      <c r="N87" s="312"/>
      <c r="O87" s="228"/>
      <c r="P87" s="228"/>
      <c r="Q87" s="227"/>
      <c r="R87" s="228"/>
      <c r="S87" s="228"/>
      <c r="T87" s="228"/>
      <c r="U87" s="312"/>
      <c r="V87" s="227"/>
      <c r="W87" s="5"/>
      <c r="X87" s="366" t="s">
        <v>2378</v>
      </c>
      <c r="Y87" s="367"/>
      <c r="Z87" s="367"/>
      <c r="AA87" s="367"/>
      <c r="AB87" s="367"/>
      <c r="AC87" s="367"/>
      <c r="AE87" s="368"/>
      <c r="AF87" s="95"/>
      <c r="AG87" s="371" t="s">
        <v>2870</v>
      </c>
      <c r="AH87" s="367"/>
      <c r="AI87" s="370"/>
      <c r="AJ87" s="370"/>
      <c r="AK87" s="370"/>
      <c r="AL87" s="370"/>
      <c r="AM87" s="370"/>
      <c r="AN87" s="370"/>
      <c r="AO87" s="370"/>
      <c r="AP87" s="370"/>
      <c r="AQ87" s="370"/>
      <c r="AR87" s="370"/>
      <c r="AS87" s="370"/>
      <c r="AT87" s="370"/>
      <c r="AU87" s="370"/>
      <c r="AV87" s="370"/>
      <c r="AW87" s="370"/>
      <c r="AX87" s="367"/>
      <c r="AY87" s="370"/>
    </row>
    <row r="88" spans="1:78" s="2" customFormat="1" ht="11.45" hidden="1" customHeight="1" x14ac:dyDescent="0.2">
      <c r="A88" s="95"/>
      <c r="B88" s="312"/>
      <c r="C88" s="346" t="s">
        <v>1540</v>
      </c>
      <c r="D88" s="312"/>
      <c r="E88" s="355" t="s">
        <v>1860</v>
      </c>
      <c r="F88" s="356">
        <v>0</v>
      </c>
      <c r="G88" s="241" t="s">
        <v>1630</v>
      </c>
      <c r="H88" s="241" t="s">
        <v>289</v>
      </c>
      <c r="I88" s="943">
        <v>1</v>
      </c>
      <c r="J88" s="357">
        <v>1</v>
      </c>
      <c r="K88" s="104"/>
      <c r="L88" s="105"/>
      <c r="M88" s="105"/>
      <c r="N88" s="105"/>
      <c r="O88" s="372" t="s">
        <v>488</v>
      </c>
      <c r="P88" s="352"/>
      <c r="Q88" s="241">
        <v>0</v>
      </c>
      <c r="R88" s="241">
        <v>0</v>
      </c>
      <c r="S88" s="241">
        <v>0</v>
      </c>
      <c r="T88" s="228"/>
      <c r="U88" s="340">
        <v>0</v>
      </c>
      <c r="V88" s="227"/>
      <c r="W88" s="5"/>
      <c r="X88" s="106" t="s">
        <v>1540</v>
      </c>
      <c r="Y88" s="107" t="s">
        <v>2833</v>
      </c>
      <c r="Z88" s="122">
        <v>0</v>
      </c>
      <c r="AA88" s="83" t="s">
        <v>1629</v>
      </c>
      <c r="AB88" s="83" t="s">
        <v>1629</v>
      </c>
      <c r="AC88" s="83" t="s">
        <v>1265</v>
      </c>
      <c r="AE88" s="93" t="s">
        <v>2869</v>
      </c>
      <c r="AF88" s="93"/>
      <c r="AG88" s="96" t="s">
        <v>488</v>
      </c>
      <c r="AH88" s="96" t="s">
        <v>488</v>
      </c>
      <c r="AI88" s="96" t="s">
        <v>488</v>
      </c>
      <c r="AJ88" s="96" t="s">
        <v>488</v>
      </c>
      <c r="AK88" s="96" t="s">
        <v>488</v>
      </c>
      <c r="AL88" s="96" t="s">
        <v>488</v>
      </c>
      <c r="AM88" s="96" t="s">
        <v>488</v>
      </c>
      <c r="AN88" s="96" t="s">
        <v>488</v>
      </c>
      <c r="AO88" s="96" t="s">
        <v>488</v>
      </c>
      <c r="AP88" s="96" t="s">
        <v>488</v>
      </c>
      <c r="AQ88" s="96" t="s">
        <v>488</v>
      </c>
      <c r="AR88" s="96" t="s">
        <v>488</v>
      </c>
      <c r="AS88" s="96" t="s">
        <v>488</v>
      </c>
      <c r="AT88" s="96" t="s">
        <v>488</v>
      </c>
      <c r="AU88" s="96" t="s">
        <v>488</v>
      </c>
      <c r="AV88" s="96" t="s">
        <v>488</v>
      </c>
      <c r="AW88" s="96" t="s">
        <v>488</v>
      </c>
      <c r="AX88" s="96" t="s">
        <v>488</v>
      </c>
      <c r="AY88" s="344"/>
      <c r="AZ88" s="93"/>
      <c r="BA88" s="93">
        <v>0</v>
      </c>
      <c r="BB88" s="94">
        <v>0</v>
      </c>
      <c r="BC88" s="93">
        <v>0</v>
      </c>
      <c r="BD88" s="94">
        <v>0</v>
      </c>
      <c r="BE88" s="94">
        <v>0</v>
      </c>
      <c r="BF88" s="94">
        <v>0</v>
      </c>
      <c r="BG88" s="94">
        <v>0</v>
      </c>
      <c r="BH88" s="578">
        <v>0</v>
      </c>
      <c r="BI88" s="578">
        <v>0</v>
      </c>
      <c r="BJ88" s="94">
        <v>0</v>
      </c>
      <c r="BK88" s="94">
        <v>0</v>
      </c>
      <c r="BL88" s="94">
        <v>0</v>
      </c>
      <c r="BM88" s="94">
        <v>1</v>
      </c>
      <c r="BN88" s="94">
        <v>0</v>
      </c>
      <c r="BO88" s="94">
        <v>0</v>
      </c>
      <c r="BP88" s="94">
        <v>0</v>
      </c>
      <c r="BQ88" s="94">
        <v>0</v>
      </c>
      <c r="BR88" s="94">
        <v>0</v>
      </c>
      <c r="BS88" s="94">
        <v>1</v>
      </c>
      <c r="BT88" s="94">
        <v>0</v>
      </c>
      <c r="BU88" s="94">
        <v>0</v>
      </c>
      <c r="BV88" s="94">
        <v>0</v>
      </c>
      <c r="BW88" s="94">
        <v>0</v>
      </c>
      <c r="BX88" s="578">
        <v>0</v>
      </c>
      <c r="BY88" s="94">
        <v>0</v>
      </c>
      <c r="BZ88" s="94">
        <v>0</v>
      </c>
    </row>
    <row r="89" spans="1:78" s="2" customFormat="1" ht="11.45" hidden="1" customHeight="1" x14ac:dyDescent="0.2">
      <c r="A89" s="95"/>
      <c r="B89" s="312"/>
      <c r="C89" s="346" t="s">
        <v>488</v>
      </c>
      <c r="D89" s="312"/>
      <c r="E89" s="127"/>
      <c r="F89" s="126"/>
      <c r="G89" s="241" t="s">
        <v>488</v>
      </c>
      <c r="H89" s="241" t="s">
        <v>488</v>
      </c>
      <c r="I89" s="944"/>
      <c r="J89" s="103"/>
      <c r="K89" s="104"/>
      <c r="L89" s="105"/>
      <c r="M89" s="105"/>
      <c r="N89" s="105"/>
      <c r="O89" s="372" t="s">
        <v>488</v>
      </c>
      <c r="P89" s="352"/>
      <c r="Q89" s="241">
        <v>0</v>
      </c>
      <c r="R89" s="241">
        <v>0</v>
      </c>
      <c r="S89" s="241">
        <v>0</v>
      </c>
      <c r="T89" s="228"/>
      <c r="U89" s="340">
        <v>0</v>
      </c>
      <c r="V89" s="227"/>
      <c r="W89" s="5"/>
      <c r="X89" s="108" t="s">
        <v>488</v>
      </c>
      <c r="Y89" s="109" t="s">
        <v>1625</v>
      </c>
      <c r="Z89" s="123">
        <v>0</v>
      </c>
      <c r="AA89" s="83" t="s">
        <v>488</v>
      </c>
      <c r="AB89" s="83" t="s">
        <v>488</v>
      </c>
      <c r="AC89" s="83" t="s">
        <v>488</v>
      </c>
      <c r="AE89" s="93" t="s">
        <v>2869</v>
      </c>
      <c r="AF89" s="93"/>
      <c r="AG89" s="96" t="s">
        <v>488</v>
      </c>
      <c r="AH89" s="96" t="s">
        <v>488</v>
      </c>
      <c r="AI89" s="96" t="s">
        <v>488</v>
      </c>
      <c r="AJ89" s="96" t="s">
        <v>488</v>
      </c>
      <c r="AK89" s="96" t="s">
        <v>488</v>
      </c>
      <c r="AL89" s="96" t="s">
        <v>488</v>
      </c>
      <c r="AM89" s="96" t="s">
        <v>488</v>
      </c>
      <c r="AN89" s="96" t="s">
        <v>488</v>
      </c>
      <c r="AO89" s="96" t="s">
        <v>488</v>
      </c>
      <c r="AP89" s="96" t="s">
        <v>488</v>
      </c>
      <c r="AQ89" s="96" t="s">
        <v>488</v>
      </c>
      <c r="AR89" s="96" t="s">
        <v>488</v>
      </c>
      <c r="AS89" s="96" t="s">
        <v>488</v>
      </c>
      <c r="AT89" s="96" t="s">
        <v>488</v>
      </c>
      <c r="AU89" s="96" t="s">
        <v>488</v>
      </c>
      <c r="AV89" s="96" t="s">
        <v>488</v>
      </c>
      <c r="AW89" s="96" t="s">
        <v>488</v>
      </c>
      <c r="AX89" s="96" t="s">
        <v>488</v>
      </c>
      <c r="AY89" s="344"/>
      <c r="AZ89" s="93"/>
      <c r="BA89" s="93">
        <v>0</v>
      </c>
      <c r="BB89" s="94">
        <v>0</v>
      </c>
      <c r="BC89" s="93">
        <v>0</v>
      </c>
      <c r="BD89" s="94">
        <v>0</v>
      </c>
      <c r="BE89" s="94">
        <v>0</v>
      </c>
      <c r="BF89" s="94">
        <v>0</v>
      </c>
      <c r="BG89" s="94">
        <v>1</v>
      </c>
      <c r="BH89" s="94">
        <v>0</v>
      </c>
      <c r="BI89" s="94">
        <v>0</v>
      </c>
      <c r="BJ89" s="94">
        <v>0</v>
      </c>
      <c r="BK89" s="94">
        <v>0</v>
      </c>
      <c r="BL89" s="94">
        <v>0</v>
      </c>
      <c r="BM89" s="94">
        <v>0</v>
      </c>
      <c r="BN89" s="94">
        <v>0</v>
      </c>
      <c r="BO89" s="94">
        <v>0</v>
      </c>
      <c r="BP89" s="94">
        <v>0</v>
      </c>
      <c r="BQ89" s="94">
        <v>0</v>
      </c>
      <c r="BR89" s="94">
        <v>0</v>
      </c>
      <c r="BS89" s="94">
        <v>0</v>
      </c>
      <c r="BT89" s="94">
        <v>0</v>
      </c>
      <c r="BU89" s="94">
        <v>0</v>
      </c>
      <c r="BV89" s="94">
        <v>0</v>
      </c>
      <c r="BW89" s="94">
        <v>0</v>
      </c>
      <c r="BX89" s="578">
        <v>0</v>
      </c>
      <c r="BY89" s="94">
        <v>0</v>
      </c>
      <c r="BZ89" s="94">
        <v>0</v>
      </c>
    </row>
    <row r="90" spans="1:78" s="2" customFormat="1" ht="11.45" hidden="1" customHeight="1" x14ac:dyDescent="0.2">
      <c r="A90" s="95"/>
      <c r="B90" s="312"/>
      <c r="C90" s="346" t="s">
        <v>488</v>
      </c>
      <c r="D90" s="312"/>
      <c r="E90" s="127"/>
      <c r="F90" s="126"/>
      <c r="G90" s="241" t="s">
        <v>488</v>
      </c>
      <c r="H90" s="241" t="s">
        <v>488</v>
      </c>
      <c r="I90" s="944"/>
      <c r="J90" s="103"/>
      <c r="K90" s="104"/>
      <c r="L90" s="105"/>
      <c r="M90" s="105"/>
      <c r="N90" s="105"/>
      <c r="O90" s="372" t="s">
        <v>488</v>
      </c>
      <c r="P90" s="352"/>
      <c r="Q90" s="241">
        <v>0</v>
      </c>
      <c r="R90" s="241">
        <v>0</v>
      </c>
      <c r="S90" s="241">
        <v>0</v>
      </c>
      <c r="T90" s="228"/>
      <c r="U90" s="340">
        <v>0</v>
      </c>
      <c r="V90" s="227"/>
      <c r="W90" s="5"/>
      <c r="X90" s="108" t="s">
        <v>488</v>
      </c>
      <c r="Y90" s="109" t="s">
        <v>1625</v>
      </c>
      <c r="Z90" s="123">
        <v>0</v>
      </c>
      <c r="AA90" s="83" t="s">
        <v>488</v>
      </c>
      <c r="AB90" s="83" t="s">
        <v>488</v>
      </c>
      <c r="AC90" s="83" t="s">
        <v>488</v>
      </c>
      <c r="AE90" s="93" t="s">
        <v>2869</v>
      </c>
      <c r="AF90" s="93"/>
      <c r="AG90" s="96" t="s">
        <v>488</v>
      </c>
      <c r="AH90" s="96" t="s">
        <v>488</v>
      </c>
      <c r="AI90" s="96" t="s">
        <v>488</v>
      </c>
      <c r="AJ90" s="96" t="s">
        <v>488</v>
      </c>
      <c r="AK90" s="96" t="s">
        <v>488</v>
      </c>
      <c r="AL90" s="96" t="s">
        <v>488</v>
      </c>
      <c r="AM90" s="96" t="s">
        <v>488</v>
      </c>
      <c r="AN90" s="96" t="s">
        <v>488</v>
      </c>
      <c r="AO90" s="96" t="s">
        <v>488</v>
      </c>
      <c r="AP90" s="96" t="s">
        <v>488</v>
      </c>
      <c r="AQ90" s="96" t="s">
        <v>488</v>
      </c>
      <c r="AR90" s="96" t="s">
        <v>488</v>
      </c>
      <c r="AS90" s="96" t="s">
        <v>488</v>
      </c>
      <c r="AT90" s="96" t="s">
        <v>488</v>
      </c>
      <c r="AU90" s="96" t="s">
        <v>488</v>
      </c>
      <c r="AV90" s="96" t="s">
        <v>488</v>
      </c>
      <c r="AW90" s="96" t="s">
        <v>488</v>
      </c>
      <c r="AX90" s="96" t="s">
        <v>488</v>
      </c>
      <c r="AY90" s="344"/>
      <c r="AZ90" s="93"/>
      <c r="BA90" s="93">
        <v>0</v>
      </c>
      <c r="BB90" s="94">
        <v>0</v>
      </c>
      <c r="BC90" s="93">
        <v>0</v>
      </c>
      <c r="BD90" s="94">
        <v>0</v>
      </c>
      <c r="BE90" s="94">
        <v>0</v>
      </c>
      <c r="BF90" s="94">
        <v>0</v>
      </c>
      <c r="BG90" s="94">
        <v>1</v>
      </c>
      <c r="BH90" s="94">
        <v>0</v>
      </c>
      <c r="BI90" s="94">
        <v>0</v>
      </c>
      <c r="BJ90" s="94">
        <v>0</v>
      </c>
      <c r="BK90" s="94">
        <v>0</v>
      </c>
      <c r="BL90" s="94">
        <v>0</v>
      </c>
      <c r="BM90" s="94">
        <v>0</v>
      </c>
      <c r="BN90" s="94">
        <v>0</v>
      </c>
      <c r="BO90" s="94">
        <v>0</v>
      </c>
      <c r="BP90" s="94">
        <v>0</v>
      </c>
      <c r="BQ90" s="94">
        <v>0</v>
      </c>
      <c r="BR90" s="94">
        <v>0</v>
      </c>
      <c r="BS90" s="94">
        <v>0</v>
      </c>
      <c r="BT90" s="94">
        <v>0</v>
      </c>
      <c r="BU90" s="94">
        <v>0</v>
      </c>
      <c r="BV90" s="94">
        <v>0</v>
      </c>
      <c r="BW90" s="94">
        <v>0</v>
      </c>
      <c r="BX90" s="578">
        <v>0</v>
      </c>
      <c r="BY90" s="94">
        <v>0</v>
      </c>
      <c r="BZ90" s="94">
        <v>0</v>
      </c>
    </row>
    <row r="91" spans="1:78" s="2" customFormat="1" ht="11.45" hidden="1" customHeight="1" x14ac:dyDescent="0.2">
      <c r="A91" s="95"/>
      <c r="B91" s="312"/>
      <c r="C91" s="346" t="s">
        <v>488</v>
      </c>
      <c r="D91" s="312"/>
      <c r="E91" s="127"/>
      <c r="F91" s="126"/>
      <c r="G91" s="241" t="s">
        <v>488</v>
      </c>
      <c r="H91" s="241" t="s">
        <v>488</v>
      </c>
      <c r="I91" s="944"/>
      <c r="J91" s="103"/>
      <c r="K91" s="104"/>
      <c r="L91" s="105"/>
      <c r="M91" s="105"/>
      <c r="N91" s="105"/>
      <c r="O91" s="372" t="s">
        <v>488</v>
      </c>
      <c r="P91" s="352"/>
      <c r="Q91" s="241">
        <v>0</v>
      </c>
      <c r="R91" s="241">
        <v>0</v>
      </c>
      <c r="S91" s="241">
        <v>0</v>
      </c>
      <c r="T91" s="228"/>
      <c r="U91" s="340">
        <v>0</v>
      </c>
      <c r="V91" s="227"/>
      <c r="W91" s="5"/>
      <c r="X91" s="108" t="s">
        <v>488</v>
      </c>
      <c r="Y91" s="109" t="s">
        <v>1625</v>
      </c>
      <c r="Z91" s="123">
        <v>0</v>
      </c>
      <c r="AA91" s="83" t="s">
        <v>488</v>
      </c>
      <c r="AB91" s="83" t="s">
        <v>488</v>
      </c>
      <c r="AC91" s="83" t="s">
        <v>488</v>
      </c>
      <c r="AE91" s="93" t="s">
        <v>2869</v>
      </c>
      <c r="AF91" s="93"/>
      <c r="AG91" s="96" t="s">
        <v>488</v>
      </c>
      <c r="AH91" s="96" t="s">
        <v>488</v>
      </c>
      <c r="AI91" s="96" t="s">
        <v>488</v>
      </c>
      <c r="AJ91" s="96" t="s">
        <v>488</v>
      </c>
      <c r="AK91" s="96" t="s">
        <v>488</v>
      </c>
      <c r="AL91" s="96" t="s">
        <v>488</v>
      </c>
      <c r="AM91" s="96" t="s">
        <v>488</v>
      </c>
      <c r="AN91" s="96" t="s">
        <v>488</v>
      </c>
      <c r="AO91" s="96" t="s">
        <v>488</v>
      </c>
      <c r="AP91" s="96" t="s">
        <v>488</v>
      </c>
      <c r="AQ91" s="96" t="s">
        <v>488</v>
      </c>
      <c r="AR91" s="96" t="s">
        <v>488</v>
      </c>
      <c r="AS91" s="96" t="s">
        <v>488</v>
      </c>
      <c r="AT91" s="96" t="s">
        <v>488</v>
      </c>
      <c r="AU91" s="96" t="s">
        <v>488</v>
      </c>
      <c r="AV91" s="96" t="s">
        <v>488</v>
      </c>
      <c r="AW91" s="96" t="s">
        <v>488</v>
      </c>
      <c r="AX91" s="96" t="s">
        <v>488</v>
      </c>
      <c r="AY91" s="344"/>
      <c r="AZ91" s="93"/>
      <c r="BA91" s="93">
        <v>0</v>
      </c>
      <c r="BB91" s="94">
        <v>0</v>
      </c>
      <c r="BC91" s="93">
        <v>0</v>
      </c>
      <c r="BD91" s="94">
        <v>0</v>
      </c>
      <c r="BE91" s="94">
        <v>0</v>
      </c>
      <c r="BF91" s="94">
        <v>0</v>
      </c>
      <c r="BG91" s="94">
        <v>1</v>
      </c>
      <c r="BH91" s="94">
        <v>0</v>
      </c>
      <c r="BI91" s="94">
        <v>0</v>
      </c>
      <c r="BJ91" s="94">
        <v>0</v>
      </c>
      <c r="BK91" s="94">
        <v>0</v>
      </c>
      <c r="BL91" s="94">
        <v>0</v>
      </c>
      <c r="BM91" s="94">
        <v>0</v>
      </c>
      <c r="BN91" s="94">
        <v>0</v>
      </c>
      <c r="BO91" s="94">
        <v>0</v>
      </c>
      <c r="BP91" s="94">
        <v>0</v>
      </c>
      <c r="BQ91" s="94">
        <v>0</v>
      </c>
      <c r="BR91" s="94">
        <v>0</v>
      </c>
      <c r="BS91" s="94">
        <v>0</v>
      </c>
      <c r="BT91" s="94">
        <v>0</v>
      </c>
      <c r="BU91" s="94">
        <v>0</v>
      </c>
      <c r="BV91" s="94">
        <v>0</v>
      </c>
      <c r="BW91" s="94">
        <v>0</v>
      </c>
      <c r="BX91" s="578">
        <v>0</v>
      </c>
      <c r="BY91" s="94">
        <v>0</v>
      </c>
      <c r="BZ91" s="94">
        <v>0</v>
      </c>
    </row>
    <row r="92" spans="1:78" s="2" customFormat="1" ht="11.45" hidden="1" customHeight="1" x14ac:dyDescent="0.2">
      <c r="A92" s="95"/>
      <c r="B92" s="312"/>
      <c r="C92" s="346" t="s">
        <v>488</v>
      </c>
      <c r="D92" s="312"/>
      <c r="E92" s="127"/>
      <c r="F92" s="126"/>
      <c r="G92" s="241" t="s">
        <v>488</v>
      </c>
      <c r="H92" s="241" t="s">
        <v>488</v>
      </c>
      <c r="I92" s="944"/>
      <c r="J92" s="103"/>
      <c r="K92" s="104"/>
      <c r="L92" s="105"/>
      <c r="M92" s="105"/>
      <c r="N92" s="105"/>
      <c r="O92" s="372" t="s">
        <v>488</v>
      </c>
      <c r="P92" s="352"/>
      <c r="Q92" s="241">
        <v>0</v>
      </c>
      <c r="R92" s="241">
        <v>0</v>
      </c>
      <c r="S92" s="241">
        <v>0</v>
      </c>
      <c r="T92" s="228"/>
      <c r="U92" s="340">
        <v>0</v>
      </c>
      <c r="V92" s="227"/>
      <c r="W92" s="5"/>
      <c r="X92" s="108" t="s">
        <v>488</v>
      </c>
      <c r="Y92" s="109" t="s">
        <v>1625</v>
      </c>
      <c r="Z92" s="123">
        <v>0</v>
      </c>
      <c r="AA92" s="83" t="s">
        <v>488</v>
      </c>
      <c r="AB92" s="83" t="s">
        <v>488</v>
      </c>
      <c r="AC92" s="83" t="s">
        <v>488</v>
      </c>
      <c r="AE92" s="93" t="s">
        <v>2869</v>
      </c>
      <c r="AF92" s="93"/>
      <c r="AG92" s="96" t="s">
        <v>488</v>
      </c>
      <c r="AH92" s="96" t="s">
        <v>488</v>
      </c>
      <c r="AI92" s="96" t="s">
        <v>488</v>
      </c>
      <c r="AJ92" s="96" t="s">
        <v>488</v>
      </c>
      <c r="AK92" s="96" t="s">
        <v>488</v>
      </c>
      <c r="AL92" s="96" t="s">
        <v>488</v>
      </c>
      <c r="AM92" s="96" t="s">
        <v>488</v>
      </c>
      <c r="AN92" s="96" t="s">
        <v>488</v>
      </c>
      <c r="AO92" s="96" t="s">
        <v>488</v>
      </c>
      <c r="AP92" s="96" t="s">
        <v>488</v>
      </c>
      <c r="AQ92" s="96" t="s">
        <v>488</v>
      </c>
      <c r="AR92" s="96" t="s">
        <v>488</v>
      </c>
      <c r="AS92" s="96" t="s">
        <v>488</v>
      </c>
      <c r="AT92" s="96" t="s">
        <v>488</v>
      </c>
      <c r="AU92" s="96" t="s">
        <v>488</v>
      </c>
      <c r="AV92" s="96" t="s">
        <v>488</v>
      </c>
      <c r="AW92" s="96" t="s">
        <v>488</v>
      </c>
      <c r="AX92" s="96" t="s">
        <v>488</v>
      </c>
      <c r="AY92" s="344"/>
      <c r="AZ92" s="93"/>
      <c r="BA92" s="93">
        <v>0</v>
      </c>
      <c r="BB92" s="94">
        <v>0</v>
      </c>
      <c r="BC92" s="93">
        <v>0</v>
      </c>
      <c r="BD92" s="94">
        <v>0</v>
      </c>
      <c r="BE92" s="94">
        <v>0</v>
      </c>
      <c r="BF92" s="94">
        <v>0</v>
      </c>
      <c r="BG92" s="94">
        <v>1</v>
      </c>
      <c r="BH92" s="94">
        <v>0</v>
      </c>
      <c r="BI92" s="94">
        <v>0</v>
      </c>
      <c r="BJ92" s="94">
        <v>0</v>
      </c>
      <c r="BK92" s="94">
        <v>0</v>
      </c>
      <c r="BL92" s="94">
        <v>0</v>
      </c>
      <c r="BM92" s="94">
        <v>0</v>
      </c>
      <c r="BN92" s="94">
        <v>0</v>
      </c>
      <c r="BO92" s="94">
        <v>0</v>
      </c>
      <c r="BP92" s="94">
        <v>0</v>
      </c>
      <c r="BQ92" s="94">
        <v>0</v>
      </c>
      <c r="BR92" s="94">
        <v>0</v>
      </c>
      <c r="BS92" s="94">
        <v>0</v>
      </c>
      <c r="BT92" s="94">
        <v>0</v>
      </c>
      <c r="BU92" s="94">
        <v>0</v>
      </c>
      <c r="BV92" s="94">
        <v>0</v>
      </c>
      <c r="BW92" s="94">
        <v>0</v>
      </c>
      <c r="BX92" s="578">
        <v>0</v>
      </c>
      <c r="BY92" s="94">
        <v>0</v>
      </c>
      <c r="BZ92" s="94">
        <v>0</v>
      </c>
    </row>
    <row r="93" spans="1:78" s="2" customFormat="1" ht="11.45" hidden="1" customHeight="1" x14ac:dyDescent="0.2">
      <c r="A93" s="95"/>
      <c r="B93" s="312"/>
      <c r="C93" s="346" t="s">
        <v>488</v>
      </c>
      <c r="D93" s="312"/>
      <c r="E93" s="127"/>
      <c r="F93" s="126"/>
      <c r="G93" s="241" t="s">
        <v>488</v>
      </c>
      <c r="H93" s="241" t="s">
        <v>488</v>
      </c>
      <c r="I93" s="944"/>
      <c r="J93" s="103"/>
      <c r="K93" s="104"/>
      <c r="L93" s="105"/>
      <c r="M93" s="105"/>
      <c r="N93" s="105"/>
      <c r="O93" s="372" t="s">
        <v>488</v>
      </c>
      <c r="P93" s="352"/>
      <c r="Q93" s="241">
        <v>0</v>
      </c>
      <c r="R93" s="241">
        <v>0</v>
      </c>
      <c r="S93" s="241">
        <v>0</v>
      </c>
      <c r="T93" s="228"/>
      <c r="U93" s="340">
        <v>0</v>
      </c>
      <c r="V93" s="227"/>
      <c r="W93" s="5"/>
      <c r="X93" s="108" t="s">
        <v>488</v>
      </c>
      <c r="Y93" s="109" t="s">
        <v>1625</v>
      </c>
      <c r="Z93" s="123">
        <v>0</v>
      </c>
      <c r="AA93" s="83" t="s">
        <v>488</v>
      </c>
      <c r="AB93" s="83" t="s">
        <v>488</v>
      </c>
      <c r="AC93" s="83" t="s">
        <v>488</v>
      </c>
      <c r="AE93" s="93" t="s">
        <v>2869</v>
      </c>
      <c r="AF93" s="93"/>
      <c r="AG93" s="96" t="s">
        <v>488</v>
      </c>
      <c r="AH93" s="96" t="s">
        <v>488</v>
      </c>
      <c r="AI93" s="96" t="s">
        <v>488</v>
      </c>
      <c r="AJ93" s="96" t="s">
        <v>488</v>
      </c>
      <c r="AK93" s="96" t="s">
        <v>488</v>
      </c>
      <c r="AL93" s="96" t="s">
        <v>488</v>
      </c>
      <c r="AM93" s="96" t="s">
        <v>488</v>
      </c>
      <c r="AN93" s="96" t="s">
        <v>488</v>
      </c>
      <c r="AO93" s="96" t="s">
        <v>488</v>
      </c>
      <c r="AP93" s="96" t="s">
        <v>488</v>
      </c>
      <c r="AQ93" s="96" t="s">
        <v>488</v>
      </c>
      <c r="AR93" s="96" t="s">
        <v>488</v>
      </c>
      <c r="AS93" s="96" t="s">
        <v>488</v>
      </c>
      <c r="AT93" s="96" t="s">
        <v>488</v>
      </c>
      <c r="AU93" s="96" t="s">
        <v>488</v>
      </c>
      <c r="AV93" s="96" t="s">
        <v>488</v>
      </c>
      <c r="AW93" s="96" t="s">
        <v>488</v>
      </c>
      <c r="AX93" s="96" t="s">
        <v>488</v>
      </c>
      <c r="AY93" s="344"/>
      <c r="AZ93" s="93"/>
      <c r="BA93" s="93">
        <v>0</v>
      </c>
      <c r="BB93" s="94">
        <v>0</v>
      </c>
      <c r="BC93" s="93">
        <v>0</v>
      </c>
      <c r="BD93" s="94">
        <v>0</v>
      </c>
      <c r="BE93" s="94">
        <v>0</v>
      </c>
      <c r="BF93" s="94">
        <v>0</v>
      </c>
      <c r="BG93" s="94">
        <v>1</v>
      </c>
      <c r="BH93" s="94">
        <v>0</v>
      </c>
      <c r="BI93" s="94">
        <v>0</v>
      </c>
      <c r="BJ93" s="94">
        <v>0</v>
      </c>
      <c r="BK93" s="94">
        <v>0</v>
      </c>
      <c r="BL93" s="94">
        <v>0</v>
      </c>
      <c r="BM93" s="94">
        <v>0</v>
      </c>
      <c r="BN93" s="94">
        <v>0</v>
      </c>
      <c r="BO93" s="94">
        <v>0</v>
      </c>
      <c r="BP93" s="94">
        <v>0</v>
      </c>
      <c r="BQ93" s="94">
        <v>0</v>
      </c>
      <c r="BR93" s="94">
        <v>0</v>
      </c>
      <c r="BS93" s="94">
        <v>0</v>
      </c>
      <c r="BT93" s="94">
        <v>0</v>
      </c>
      <c r="BU93" s="94">
        <v>0</v>
      </c>
      <c r="BV93" s="94">
        <v>0</v>
      </c>
      <c r="BW93" s="94">
        <v>0</v>
      </c>
      <c r="BX93" s="578">
        <v>0</v>
      </c>
      <c r="BY93" s="94">
        <v>0</v>
      </c>
      <c r="BZ93" s="94">
        <v>0</v>
      </c>
    </row>
    <row r="94" spans="1:78" s="2" customFormat="1" ht="11.45" hidden="1" customHeight="1" x14ac:dyDescent="0.2">
      <c r="A94" s="95"/>
      <c r="B94" s="312"/>
      <c r="C94" s="346" t="s">
        <v>488</v>
      </c>
      <c r="D94" s="312"/>
      <c r="E94" s="127"/>
      <c r="F94" s="126"/>
      <c r="G94" s="241" t="s">
        <v>488</v>
      </c>
      <c r="H94" s="241" t="s">
        <v>488</v>
      </c>
      <c r="I94" s="944"/>
      <c r="J94" s="103"/>
      <c r="K94" s="104"/>
      <c r="L94" s="105"/>
      <c r="M94" s="105"/>
      <c r="N94" s="105"/>
      <c r="O94" s="372" t="s">
        <v>488</v>
      </c>
      <c r="P94" s="352"/>
      <c r="Q94" s="241">
        <v>0</v>
      </c>
      <c r="R94" s="241">
        <v>0</v>
      </c>
      <c r="S94" s="241">
        <v>0</v>
      </c>
      <c r="T94" s="228"/>
      <c r="U94" s="340">
        <v>0</v>
      </c>
      <c r="V94" s="227"/>
      <c r="W94" s="5"/>
      <c r="X94" s="108" t="s">
        <v>488</v>
      </c>
      <c r="Y94" s="109" t="s">
        <v>1625</v>
      </c>
      <c r="Z94" s="123">
        <v>0</v>
      </c>
      <c r="AA94" s="83" t="s">
        <v>488</v>
      </c>
      <c r="AB94" s="83" t="s">
        <v>488</v>
      </c>
      <c r="AC94" s="83" t="s">
        <v>488</v>
      </c>
      <c r="AE94" s="93" t="s">
        <v>2869</v>
      </c>
      <c r="AF94" s="93"/>
      <c r="AG94" s="96" t="s">
        <v>488</v>
      </c>
      <c r="AH94" s="96" t="s">
        <v>488</v>
      </c>
      <c r="AI94" s="96" t="s">
        <v>488</v>
      </c>
      <c r="AJ94" s="96" t="s">
        <v>488</v>
      </c>
      <c r="AK94" s="96" t="s">
        <v>488</v>
      </c>
      <c r="AL94" s="96" t="s">
        <v>488</v>
      </c>
      <c r="AM94" s="96" t="s">
        <v>488</v>
      </c>
      <c r="AN94" s="96" t="s">
        <v>488</v>
      </c>
      <c r="AO94" s="96" t="s">
        <v>488</v>
      </c>
      <c r="AP94" s="96" t="s">
        <v>488</v>
      </c>
      <c r="AQ94" s="96" t="s">
        <v>488</v>
      </c>
      <c r="AR94" s="96" t="s">
        <v>488</v>
      </c>
      <c r="AS94" s="96" t="s">
        <v>488</v>
      </c>
      <c r="AT94" s="96" t="s">
        <v>488</v>
      </c>
      <c r="AU94" s="96" t="s">
        <v>488</v>
      </c>
      <c r="AV94" s="96" t="s">
        <v>488</v>
      </c>
      <c r="AW94" s="96" t="s">
        <v>488</v>
      </c>
      <c r="AX94" s="96" t="s">
        <v>488</v>
      </c>
      <c r="AY94" s="344"/>
      <c r="AZ94" s="93"/>
      <c r="BA94" s="93">
        <v>0</v>
      </c>
      <c r="BB94" s="94">
        <v>0</v>
      </c>
      <c r="BC94" s="93">
        <v>0</v>
      </c>
      <c r="BD94" s="94">
        <v>0</v>
      </c>
      <c r="BE94" s="94">
        <v>0</v>
      </c>
      <c r="BF94" s="94">
        <v>0</v>
      </c>
      <c r="BG94" s="94">
        <v>1</v>
      </c>
      <c r="BH94" s="94">
        <v>0</v>
      </c>
      <c r="BI94" s="94">
        <v>0</v>
      </c>
      <c r="BJ94" s="94">
        <v>0</v>
      </c>
      <c r="BK94" s="94">
        <v>0</v>
      </c>
      <c r="BL94" s="94">
        <v>0</v>
      </c>
      <c r="BM94" s="94">
        <v>0</v>
      </c>
      <c r="BN94" s="94">
        <v>0</v>
      </c>
      <c r="BO94" s="94">
        <v>0</v>
      </c>
      <c r="BP94" s="94">
        <v>0</v>
      </c>
      <c r="BQ94" s="94">
        <v>0</v>
      </c>
      <c r="BR94" s="94">
        <v>0</v>
      </c>
      <c r="BS94" s="94">
        <v>0</v>
      </c>
      <c r="BT94" s="94">
        <v>0</v>
      </c>
      <c r="BU94" s="94">
        <v>0</v>
      </c>
      <c r="BV94" s="94">
        <v>0</v>
      </c>
      <c r="BW94" s="94">
        <v>0</v>
      </c>
      <c r="BX94" s="578">
        <v>0</v>
      </c>
      <c r="BY94" s="94">
        <v>0</v>
      </c>
      <c r="BZ94" s="94">
        <v>0</v>
      </c>
    </row>
    <row r="95" spans="1:78" s="2" customFormat="1" ht="11.45" hidden="1" customHeight="1" x14ac:dyDescent="0.2">
      <c r="A95" s="95"/>
      <c r="B95" s="312"/>
      <c r="C95" s="346" t="s">
        <v>488</v>
      </c>
      <c r="D95" s="312"/>
      <c r="E95" s="127"/>
      <c r="F95" s="126"/>
      <c r="G95" s="241" t="s">
        <v>488</v>
      </c>
      <c r="H95" s="241" t="s">
        <v>488</v>
      </c>
      <c r="I95" s="944"/>
      <c r="J95" s="103"/>
      <c r="K95" s="104"/>
      <c r="L95" s="105"/>
      <c r="M95" s="105"/>
      <c r="N95" s="105"/>
      <c r="O95" s="372" t="s">
        <v>488</v>
      </c>
      <c r="P95" s="352"/>
      <c r="Q95" s="241">
        <v>0</v>
      </c>
      <c r="R95" s="241">
        <v>0</v>
      </c>
      <c r="S95" s="241">
        <v>0</v>
      </c>
      <c r="T95" s="228"/>
      <c r="U95" s="340">
        <v>0</v>
      </c>
      <c r="V95" s="227"/>
      <c r="W95" s="5"/>
      <c r="X95" s="108" t="s">
        <v>488</v>
      </c>
      <c r="Y95" s="109" t="s">
        <v>1625</v>
      </c>
      <c r="Z95" s="123">
        <v>0</v>
      </c>
      <c r="AA95" s="83" t="s">
        <v>488</v>
      </c>
      <c r="AB95" s="83" t="s">
        <v>488</v>
      </c>
      <c r="AC95" s="83" t="s">
        <v>488</v>
      </c>
      <c r="AE95" s="93" t="s">
        <v>2869</v>
      </c>
      <c r="AF95" s="93"/>
      <c r="AG95" s="96" t="s">
        <v>488</v>
      </c>
      <c r="AH95" s="96" t="s">
        <v>488</v>
      </c>
      <c r="AI95" s="96" t="s">
        <v>488</v>
      </c>
      <c r="AJ95" s="96" t="s">
        <v>488</v>
      </c>
      <c r="AK95" s="96" t="s">
        <v>488</v>
      </c>
      <c r="AL95" s="96" t="s">
        <v>488</v>
      </c>
      <c r="AM95" s="96" t="s">
        <v>488</v>
      </c>
      <c r="AN95" s="96" t="s">
        <v>488</v>
      </c>
      <c r="AO95" s="96" t="s">
        <v>488</v>
      </c>
      <c r="AP95" s="96" t="s">
        <v>488</v>
      </c>
      <c r="AQ95" s="96" t="s">
        <v>488</v>
      </c>
      <c r="AR95" s="96" t="s">
        <v>488</v>
      </c>
      <c r="AS95" s="96" t="s">
        <v>488</v>
      </c>
      <c r="AT95" s="96" t="s">
        <v>488</v>
      </c>
      <c r="AU95" s="96" t="s">
        <v>488</v>
      </c>
      <c r="AV95" s="96" t="s">
        <v>488</v>
      </c>
      <c r="AW95" s="96" t="s">
        <v>488</v>
      </c>
      <c r="AX95" s="96" t="s">
        <v>488</v>
      </c>
      <c r="AY95" s="344"/>
      <c r="AZ95" s="93"/>
      <c r="BA95" s="93">
        <v>0</v>
      </c>
      <c r="BB95" s="94">
        <v>0</v>
      </c>
      <c r="BC95" s="93">
        <v>0</v>
      </c>
      <c r="BD95" s="94">
        <v>0</v>
      </c>
      <c r="BE95" s="94">
        <v>0</v>
      </c>
      <c r="BF95" s="94">
        <v>0</v>
      </c>
      <c r="BG95" s="94">
        <v>1</v>
      </c>
      <c r="BH95" s="94">
        <v>0</v>
      </c>
      <c r="BI95" s="94">
        <v>0</v>
      </c>
      <c r="BJ95" s="94">
        <v>0</v>
      </c>
      <c r="BK95" s="94">
        <v>0</v>
      </c>
      <c r="BL95" s="94">
        <v>0</v>
      </c>
      <c r="BM95" s="94">
        <v>0</v>
      </c>
      <c r="BN95" s="94">
        <v>0</v>
      </c>
      <c r="BO95" s="94">
        <v>0</v>
      </c>
      <c r="BP95" s="94">
        <v>0</v>
      </c>
      <c r="BQ95" s="94">
        <v>0</v>
      </c>
      <c r="BR95" s="94">
        <v>0</v>
      </c>
      <c r="BS95" s="94">
        <v>0</v>
      </c>
      <c r="BT95" s="94">
        <v>0</v>
      </c>
      <c r="BU95" s="94">
        <v>0</v>
      </c>
      <c r="BV95" s="94">
        <v>0</v>
      </c>
      <c r="BW95" s="94">
        <v>0</v>
      </c>
      <c r="BX95" s="578">
        <v>0</v>
      </c>
      <c r="BY95" s="94">
        <v>0</v>
      </c>
      <c r="BZ95" s="94">
        <v>0</v>
      </c>
    </row>
    <row r="96" spans="1:78" s="2" customFormat="1" ht="11.45" hidden="1" customHeight="1" x14ac:dyDescent="0.2">
      <c r="A96" s="95"/>
      <c r="B96" s="312"/>
      <c r="C96" s="346" t="s">
        <v>488</v>
      </c>
      <c r="D96" s="312"/>
      <c r="E96" s="127"/>
      <c r="F96" s="126"/>
      <c r="G96" s="241" t="s">
        <v>488</v>
      </c>
      <c r="H96" s="241" t="s">
        <v>488</v>
      </c>
      <c r="I96" s="944"/>
      <c r="J96" s="103"/>
      <c r="K96" s="104"/>
      <c r="L96" s="105"/>
      <c r="M96" s="105"/>
      <c r="N96" s="105"/>
      <c r="O96" s="372" t="s">
        <v>488</v>
      </c>
      <c r="P96" s="352"/>
      <c r="Q96" s="241">
        <v>0</v>
      </c>
      <c r="R96" s="241">
        <v>0</v>
      </c>
      <c r="S96" s="241">
        <v>0</v>
      </c>
      <c r="T96" s="228"/>
      <c r="U96" s="340">
        <v>0</v>
      </c>
      <c r="V96" s="227"/>
      <c r="W96" s="5"/>
      <c r="X96" s="108" t="s">
        <v>488</v>
      </c>
      <c r="Y96" s="109" t="s">
        <v>1625</v>
      </c>
      <c r="Z96" s="123">
        <v>0</v>
      </c>
      <c r="AA96" s="83" t="s">
        <v>488</v>
      </c>
      <c r="AB96" s="83" t="s">
        <v>488</v>
      </c>
      <c r="AC96" s="83" t="s">
        <v>488</v>
      </c>
      <c r="AE96" s="93" t="s">
        <v>2869</v>
      </c>
      <c r="AF96" s="93"/>
      <c r="AG96" s="96" t="s">
        <v>488</v>
      </c>
      <c r="AH96" s="96" t="s">
        <v>488</v>
      </c>
      <c r="AI96" s="96" t="s">
        <v>488</v>
      </c>
      <c r="AJ96" s="96" t="s">
        <v>488</v>
      </c>
      <c r="AK96" s="96" t="s">
        <v>488</v>
      </c>
      <c r="AL96" s="96" t="s">
        <v>488</v>
      </c>
      <c r="AM96" s="96" t="s">
        <v>488</v>
      </c>
      <c r="AN96" s="96" t="s">
        <v>488</v>
      </c>
      <c r="AO96" s="96" t="s">
        <v>488</v>
      </c>
      <c r="AP96" s="96" t="s">
        <v>488</v>
      </c>
      <c r="AQ96" s="96" t="s">
        <v>488</v>
      </c>
      <c r="AR96" s="96" t="s">
        <v>488</v>
      </c>
      <c r="AS96" s="96" t="s">
        <v>488</v>
      </c>
      <c r="AT96" s="96" t="s">
        <v>488</v>
      </c>
      <c r="AU96" s="96" t="s">
        <v>488</v>
      </c>
      <c r="AV96" s="96" t="s">
        <v>488</v>
      </c>
      <c r="AW96" s="96" t="s">
        <v>488</v>
      </c>
      <c r="AX96" s="96" t="s">
        <v>488</v>
      </c>
      <c r="AY96" s="344"/>
      <c r="AZ96" s="93"/>
      <c r="BA96" s="93">
        <v>0</v>
      </c>
      <c r="BB96" s="94">
        <v>0</v>
      </c>
      <c r="BC96" s="93">
        <v>0</v>
      </c>
      <c r="BD96" s="94">
        <v>0</v>
      </c>
      <c r="BE96" s="94">
        <v>0</v>
      </c>
      <c r="BF96" s="94">
        <v>0</v>
      </c>
      <c r="BG96" s="94">
        <v>1</v>
      </c>
      <c r="BH96" s="94">
        <v>0</v>
      </c>
      <c r="BI96" s="94">
        <v>0</v>
      </c>
      <c r="BJ96" s="94">
        <v>0</v>
      </c>
      <c r="BK96" s="94">
        <v>0</v>
      </c>
      <c r="BL96" s="94">
        <v>0</v>
      </c>
      <c r="BM96" s="94">
        <v>0</v>
      </c>
      <c r="BN96" s="94">
        <v>0</v>
      </c>
      <c r="BO96" s="94">
        <v>0</v>
      </c>
      <c r="BP96" s="94">
        <v>0</v>
      </c>
      <c r="BQ96" s="94">
        <v>0</v>
      </c>
      <c r="BR96" s="94">
        <v>0</v>
      </c>
      <c r="BS96" s="94">
        <v>0</v>
      </c>
      <c r="BT96" s="94">
        <v>0</v>
      </c>
      <c r="BU96" s="94">
        <v>0</v>
      </c>
      <c r="BV96" s="94">
        <v>0</v>
      </c>
      <c r="BW96" s="94">
        <v>0</v>
      </c>
      <c r="BX96" s="578">
        <v>0</v>
      </c>
      <c r="BY96" s="94">
        <v>0</v>
      </c>
      <c r="BZ96" s="94">
        <v>0</v>
      </c>
    </row>
    <row r="97" spans="1:78" s="2" customFormat="1" ht="11.45" hidden="1" customHeight="1" x14ac:dyDescent="0.2">
      <c r="A97" s="95"/>
      <c r="B97" s="312"/>
      <c r="C97" s="346" t="s">
        <v>488</v>
      </c>
      <c r="D97" s="312"/>
      <c r="E97" s="127"/>
      <c r="F97" s="126"/>
      <c r="G97" s="241" t="s">
        <v>488</v>
      </c>
      <c r="H97" s="241" t="s">
        <v>488</v>
      </c>
      <c r="I97" s="944"/>
      <c r="J97" s="103"/>
      <c r="K97" s="104"/>
      <c r="L97" s="105"/>
      <c r="M97" s="105"/>
      <c r="N97" s="105"/>
      <c r="O97" s="372" t="s">
        <v>488</v>
      </c>
      <c r="P97" s="352"/>
      <c r="Q97" s="241">
        <v>0</v>
      </c>
      <c r="R97" s="241">
        <v>0</v>
      </c>
      <c r="S97" s="241">
        <v>0</v>
      </c>
      <c r="T97" s="228"/>
      <c r="U97" s="340">
        <v>0</v>
      </c>
      <c r="V97" s="227"/>
      <c r="W97" s="5"/>
      <c r="X97" s="108" t="s">
        <v>488</v>
      </c>
      <c r="Y97" s="109" t="s">
        <v>1625</v>
      </c>
      <c r="Z97" s="123">
        <v>0</v>
      </c>
      <c r="AA97" s="83" t="s">
        <v>488</v>
      </c>
      <c r="AB97" s="83" t="s">
        <v>488</v>
      </c>
      <c r="AC97" s="83" t="s">
        <v>488</v>
      </c>
      <c r="AE97" s="93" t="s">
        <v>2869</v>
      </c>
      <c r="AF97" s="93"/>
      <c r="AG97" s="96" t="s">
        <v>488</v>
      </c>
      <c r="AH97" s="96" t="s">
        <v>488</v>
      </c>
      <c r="AI97" s="96" t="s">
        <v>488</v>
      </c>
      <c r="AJ97" s="96" t="s">
        <v>488</v>
      </c>
      <c r="AK97" s="96" t="s">
        <v>488</v>
      </c>
      <c r="AL97" s="96" t="s">
        <v>488</v>
      </c>
      <c r="AM97" s="96" t="s">
        <v>488</v>
      </c>
      <c r="AN97" s="96" t="s">
        <v>488</v>
      </c>
      <c r="AO97" s="96" t="s">
        <v>488</v>
      </c>
      <c r="AP97" s="96" t="s">
        <v>488</v>
      </c>
      <c r="AQ97" s="96" t="s">
        <v>488</v>
      </c>
      <c r="AR97" s="96" t="s">
        <v>488</v>
      </c>
      <c r="AS97" s="96" t="s">
        <v>488</v>
      </c>
      <c r="AT97" s="96" t="s">
        <v>488</v>
      </c>
      <c r="AU97" s="96" t="s">
        <v>488</v>
      </c>
      <c r="AV97" s="96" t="s">
        <v>488</v>
      </c>
      <c r="AW97" s="96" t="s">
        <v>488</v>
      </c>
      <c r="AX97" s="96" t="s">
        <v>488</v>
      </c>
      <c r="AY97" s="344"/>
      <c r="AZ97" s="93"/>
      <c r="BA97" s="93">
        <v>0</v>
      </c>
      <c r="BB97" s="94">
        <v>0</v>
      </c>
      <c r="BC97" s="93">
        <v>0</v>
      </c>
      <c r="BD97" s="94">
        <v>0</v>
      </c>
      <c r="BE97" s="94">
        <v>0</v>
      </c>
      <c r="BF97" s="94">
        <v>0</v>
      </c>
      <c r="BG97" s="94">
        <v>1</v>
      </c>
      <c r="BH97" s="94">
        <v>0</v>
      </c>
      <c r="BI97" s="94">
        <v>0</v>
      </c>
      <c r="BJ97" s="94">
        <v>0</v>
      </c>
      <c r="BK97" s="94">
        <v>0</v>
      </c>
      <c r="BL97" s="94">
        <v>0</v>
      </c>
      <c r="BM97" s="94">
        <v>0</v>
      </c>
      <c r="BN97" s="94">
        <v>0</v>
      </c>
      <c r="BO97" s="94">
        <v>0</v>
      </c>
      <c r="BP97" s="94">
        <v>0</v>
      </c>
      <c r="BQ97" s="94">
        <v>0</v>
      </c>
      <c r="BR97" s="94">
        <v>0</v>
      </c>
      <c r="BS97" s="94">
        <v>0</v>
      </c>
      <c r="BT97" s="94">
        <v>0</v>
      </c>
      <c r="BU97" s="94">
        <v>0</v>
      </c>
      <c r="BV97" s="94">
        <v>0</v>
      </c>
      <c r="BW97" s="94">
        <v>0</v>
      </c>
      <c r="BX97" s="578">
        <v>0</v>
      </c>
      <c r="BY97" s="94">
        <v>0</v>
      </c>
      <c r="BZ97" s="94">
        <v>0</v>
      </c>
    </row>
    <row r="98" spans="1:78" s="2" customFormat="1" ht="11.45" hidden="1" customHeight="1" x14ac:dyDescent="0.2">
      <c r="A98" s="95"/>
      <c r="B98" s="312"/>
      <c r="C98" s="346" t="s">
        <v>488</v>
      </c>
      <c r="D98" s="312"/>
      <c r="E98" s="127"/>
      <c r="F98" s="126"/>
      <c r="G98" s="241" t="s">
        <v>488</v>
      </c>
      <c r="H98" s="241" t="s">
        <v>488</v>
      </c>
      <c r="I98" s="944"/>
      <c r="J98" s="103"/>
      <c r="K98" s="104"/>
      <c r="L98" s="105"/>
      <c r="M98" s="105"/>
      <c r="N98" s="105"/>
      <c r="O98" s="372" t="s">
        <v>488</v>
      </c>
      <c r="P98" s="352"/>
      <c r="Q98" s="241">
        <v>0</v>
      </c>
      <c r="R98" s="241">
        <v>0</v>
      </c>
      <c r="S98" s="241">
        <v>0</v>
      </c>
      <c r="T98" s="228"/>
      <c r="U98" s="340">
        <v>0</v>
      </c>
      <c r="V98" s="227"/>
      <c r="W98" s="5"/>
      <c r="X98" s="108" t="s">
        <v>488</v>
      </c>
      <c r="Y98" s="109" t="s">
        <v>1625</v>
      </c>
      <c r="Z98" s="123">
        <v>0</v>
      </c>
      <c r="AA98" s="83" t="s">
        <v>488</v>
      </c>
      <c r="AB98" s="83" t="s">
        <v>488</v>
      </c>
      <c r="AC98" s="83" t="s">
        <v>488</v>
      </c>
      <c r="AE98" s="93" t="s">
        <v>2869</v>
      </c>
      <c r="AF98" s="93"/>
      <c r="AG98" s="96" t="s">
        <v>488</v>
      </c>
      <c r="AH98" s="96" t="s">
        <v>488</v>
      </c>
      <c r="AI98" s="96" t="s">
        <v>488</v>
      </c>
      <c r="AJ98" s="96" t="s">
        <v>488</v>
      </c>
      <c r="AK98" s="96" t="s">
        <v>488</v>
      </c>
      <c r="AL98" s="96" t="s">
        <v>488</v>
      </c>
      <c r="AM98" s="96" t="s">
        <v>488</v>
      </c>
      <c r="AN98" s="96" t="s">
        <v>488</v>
      </c>
      <c r="AO98" s="96" t="s">
        <v>488</v>
      </c>
      <c r="AP98" s="96" t="s">
        <v>488</v>
      </c>
      <c r="AQ98" s="96" t="s">
        <v>488</v>
      </c>
      <c r="AR98" s="96" t="s">
        <v>488</v>
      </c>
      <c r="AS98" s="96" t="s">
        <v>488</v>
      </c>
      <c r="AT98" s="96" t="s">
        <v>488</v>
      </c>
      <c r="AU98" s="96" t="s">
        <v>488</v>
      </c>
      <c r="AV98" s="96" t="s">
        <v>488</v>
      </c>
      <c r="AW98" s="96" t="s">
        <v>488</v>
      </c>
      <c r="AX98" s="96" t="s">
        <v>488</v>
      </c>
      <c r="AY98" s="344"/>
      <c r="AZ98" s="93"/>
      <c r="BA98" s="93">
        <v>0</v>
      </c>
      <c r="BB98" s="94">
        <v>0</v>
      </c>
      <c r="BC98" s="93">
        <v>0</v>
      </c>
      <c r="BD98" s="94">
        <v>0</v>
      </c>
      <c r="BE98" s="94">
        <v>0</v>
      </c>
      <c r="BF98" s="94">
        <v>0</v>
      </c>
      <c r="BG98" s="94">
        <v>1</v>
      </c>
      <c r="BH98" s="94">
        <v>0</v>
      </c>
      <c r="BI98" s="94">
        <v>0</v>
      </c>
      <c r="BJ98" s="94">
        <v>0</v>
      </c>
      <c r="BK98" s="94">
        <v>0</v>
      </c>
      <c r="BL98" s="94">
        <v>0</v>
      </c>
      <c r="BM98" s="94">
        <v>0</v>
      </c>
      <c r="BN98" s="94">
        <v>0</v>
      </c>
      <c r="BO98" s="94">
        <v>0</v>
      </c>
      <c r="BP98" s="94">
        <v>0</v>
      </c>
      <c r="BQ98" s="94">
        <v>0</v>
      </c>
      <c r="BR98" s="94">
        <v>0</v>
      </c>
      <c r="BS98" s="94">
        <v>0</v>
      </c>
      <c r="BT98" s="94">
        <v>0</v>
      </c>
      <c r="BU98" s="94">
        <v>0</v>
      </c>
      <c r="BV98" s="94">
        <v>0</v>
      </c>
      <c r="BW98" s="94">
        <v>0</v>
      </c>
      <c r="BX98" s="578">
        <v>0</v>
      </c>
      <c r="BY98" s="94">
        <v>0</v>
      </c>
      <c r="BZ98" s="94">
        <v>0</v>
      </c>
    </row>
    <row r="99" spans="1:78" s="2" customFormat="1" ht="11.45" hidden="1" customHeight="1" x14ac:dyDescent="0.2">
      <c r="A99" s="95"/>
      <c r="B99" s="312"/>
      <c r="C99" s="346" t="s">
        <v>488</v>
      </c>
      <c r="D99" s="312"/>
      <c r="E99" s="127"/>
      <c r="F99" s="126"/>
      <c r="G99" s="241" t="s">
        <v>488</v>
      </c>
      <c r="H99" s="241" t="s">
        <v>488</v>
      </c>
      <c r="I99" s="944"/>
      <c r="J99" s="103"/>
      <c r="K99" s="104"/>
      <c r="L99" s="105"/>
      <c r="M99" s="105"/>
      <c r="N99" s="105"/>
      <c r="O99" s="372" t="s">
        <v>488</v>
      </c>
      <c r="P99" s="352"/>
      <c r="Q99" s="241">
        <v>0</v>
      </c>
      <c r="R99" s="241">
        <v>0</v>
      </c>
      <c r="S99" s="241">
        <v>0</v>
      </c>
      <c r="T99" s="228"/>
      <c r="U99" s="340">
        <v>0</v>
      </c>
      <c r="V99" s="227"/>
      <c r="W99" s="5"/>
      <c r="X99" s="108" t="s">
        <v>488</v>
      </c>
      <c r="Y99" s="109" t="s">
        <v>1625</v>
      </c>
      <c r="Z99" s="123">
        <v>0</v>
      </c>
      <c r="AA99" s="83" t="s">
        <v>488</v>
      </c>
      <c r="AB99" s="83" t="s">
        <v>488</v>
      </c>
      <c r="AC99" s="83" t="s">
        <v>488</v>
      </c>
      <c r="AE99" s="93" t="s">
        <v>2869</v>
      </c>
      <c r="AF99" s="93"/>
      <c r="AG99" s="96" t="s">
        <v>488</v>
      </c>
      <c r="AH99" s="96" t="s">
        <v>488</v>
      </c>
      <c r="AI99" s="96" t="s">
        <v>488</v>
      </c>
      <c r="AJ99" s="96" t="s">
        <v>488</v>
      </c>
      <c r="AK99" s="96" t="s">
        <v>488</v>
      </c>
      <c r="AL99" s="96" t="s">
        <v>488</v>
      </c>
      <c r="AM99" s="96" t="s">
        <v>488</v>
      </c>
      <c r="AN99" s="96" t="s">
        <v>488</v>
      </c>
      <c r="AO99" s="96" t="s">
        <v>488</v>
      </c>
      <c r="AP99" s="96" t="s">
        <v>488</v>
      </c>
      <c r="AQ99" s="96" t="s">
        <v>488</v>
      </c>
      <c r="AR99" s="96" t="s">
        <v>488</v>
      </c>
      <c r="AS99" s="96" t="s">
        <v>488</v>
      </c>
      <c r="AT99" s="96" t="s">
        <v>488</v>
      </c>
      <c r="AU99" s="96" t="s">
        <v>488</v>
      </c>
      <c r="AV99" s="96" t="s">
        <v>488</v>
      </c>
      <c r="AW99" s="96" t="s">
        <v>488</v>
      </c>
      <c r="AX99" s="96" t="s">
        <v>488</v>
      </c>
      <c r="AY99" s="344"/>
      <c r="AZ99" s="93"/>
      <c r="BA99" s="93">
        <v>0</v>
      </c>
      <c r="BB99" s="94">
        <v>0</v>
      </c>
      <c r="BC99" s="93">
        <v>0</v>
      </c>
      <c r="BD99" s="94">
        <v>0</v>
      </c>
      <c r="BE99" s="94">
        <v>0</v>
      </c>
      <c r="BF99" s="94">
        <v>0</v>
      </c>
      <c r="BG99" s="94">
        <v>1</v>
      </c>
      <c r="BH99" s="94">
        <v>0</v>
      </c>
      <c r="BI99" s="94">
        <v>0</v>
      </c>
      <c r="BJ99" s="94">
        <v>0</v>
      </c>
      <c r="BK99" s="94">
        <v>0</v>
      </c>
      <c r="BL99" s="94">
        <v>0</v>
      </c>
      <c r="BM99" s="94">
        <v>0</v>
      </c>
      <c r="BN99" s="94">
        <v>0</v>
      </c>
      <c r="BO99" s="94">
        <v>0</v>
      </c>
      <c r="BP99" s="94">
        <v>0</v>
      </c>
      <c r="BQ99" s="94">
        <v>0</v>
      </c>
      <c r="BR99" s="94">
        <v>0</v>
      </c>
      <c r="BS99" s="94">
        <v>0</v>
      </c>
      <c r="BT99" s="94">
        <v>0</v>
      </c>
      <c r="BU99" s="94">
        <v>0</v>
      </c>
      <c r="BV99" s="94">
        <v>0</v>
      </c>
      <c r="BW99" s="94">
        <v>0</v>
      </c>
      <c r="BX99" s="578">
        <v>0</v>
      </c>
      <c r="BY99" s="94">
        <v>0</v>
      </c>
      <c r="BZ99" s="94">
        <v>0</v>
      </c>
    </row>
    <row r="100" spans="1:78" s="2" customFormat="1" ht="11.45" hidden="1" customHeight="1" x14ac:dyDescent="0.2">
      <c r="A100" s="95"/>
      <c r="B100" s="312"/>
      <c r="C100" s="346" t="s">
        <v>488</v>
      </c>
      <c r="D100" s="312"/>
      <c r="E100" s="127"/>
      <c r="F100" s="126"/>
      <c r="G100" s="241" t="s">
        <v>488</v>
      </c>
      <c r="H100" s="241" t="s">
        <v>488</v>
      </c>
      <c r="I100" s="944"/>
      <c r="J100" s="103"/>
      <c r="K100" s="104"/>
      <c r="L100" s="105"/>
      <c r="M100" s="105"/>
      <c r="N100" s="105"/>
      <c r="O100" s="372" t="s">
        <v>488</v>
      </c>
      <c r="P100" s="352"/>
      <c r="Q100" s="241">
        <v>0</v>
      </c>
      <c r="R100" s="241">
        <v>0</v>
      </c>
      <c r="S100" s="241">
        <v>0</v>
      </c>
      <c r="T100" s="228"/>
      <c r="U100" s="340">
        <v>0</v>
      </c>
      <c r="V100" s="227"/>
      <c r="W100" s="5"/>
      <c r="X100" s="108" t="s">
        <v>488</v>
      </c>
      <c r="Y100" s="109" t="s">
        <v>1625</v>
      </c>
      <c r="Z100" s="123">
        <v>0</v>
      </c>
      <c r="AA100" s="83" t="s">
        <v>488</v>
      </c>
      <c r="AB100" s="83" t="s">
        <v>488</v>
      </c>
      <c r="AC100" s="83" t="s">
        <v>488</v>
      </c>
      <c r="AE100" s="93" t="s">
        <v>2869</v>
      </c>
      <c r="AF100" s="93"/>
      <c r="AG100" s="96" t="s">
        <v>488</v>
      </c>
      <c r="AH100" s="96" t="s">
        <v>488</v>
      </c>
      <c r="AI100" s="96" t="s">
        <v>488</v>
      </c>
      <c r="AJ100" s="96" t="s">
        <v>488</v>
      </c>
      <c r="AK100" s="96" t="s">
        <v>488</v>
      </c>
      <c r="AL100" s="96" t="s">
        <v>488</v>
      </c>
      <c r="AM100" s="96" t="s">
        <v>488</v>
      </c>
      <c r="AN100" s="96" t="s">
        <v>488</v>
      </c>
      <c r="AO100" s="96" t="s">
        <v>488</v>
      </c>
      <c r="AP100" s="96" t="s">
        <v>488</v>
      </c>
      <c r="AQ100" s="96" t="s">
        <v>488</v>
      </c>
      <c r="AR100" s="96" t="s">
        <v>488</v>
      </c>
      <c r="AS100" s="96" t="s">
        <v>488</v>
      </c>
      <c r="AT100" s="96" t="s">
        <v>488</v>
      </c>
      <c r="AU100" s="96" t="s">
        <v>488</v>
      </c>
      <c r="AV100" s="96" t="s">
        <v>488</v>
      </c>
      <c r="AW100" s="96" t="s">
        <v>488</v>
      </c>
      <c r="AX100" s="96" t="s">
        <v>488</v>
      </c>
      <c r="AY100" s="344"/>
      <c r="AZ100" s="93"/>
      <c r="BA100" s="93">
        <v>0</v>
      </c>
      <c r="BB100" s="94">
        <v>0</v>
      </c>
      <c r="BC100" s="93">
        <v>0</v>
      </c>
      <c r="BD100" s="94">
        <v>0</v>
      </c>
      <c r="BE100" s="94">
        <v>0</v>
      </c>
      <c r="BF100" s="94">
        <v>0</v>
      </c>
      <c r="BG100" s="94">
        <v>1</v>
      </c>
      <c r="BH100" s="94">
        <v>0</v>
      </c>
      <c r="BI100" s="94">
        <v>0</v>
      </c>
      <c r="BJ100" s="94">
        <v>0</v>
      </c>
      <c r="BK100" s="94">
        <v>0</v>
      </c>
      <c r="BL100" s="94">
        <v>0</v>
      </c>
      <c r="BM100" s="94">
        <v>0</v>
      </c>
      <c r="BN100" s="94">
        <v>0</v>
      </c>
      <c r="BO100" s="94">
        <v>0</v>
      </c>
      <c r="BP100" s="94">
        <v>0</v>
      </c>
      <c r="BQ100" s="94">
        <v>0</v>
      </c>
      <c r="BR100" s="94">
        <v>0</v>
      </c>
      <c r="BS100" s="94">
        <v>0</v>
      </c>
      <c r="BT100" s="94">
        <v>0</v>
      </c>
      <c r="BU100" s="94">
        <v>0</v>
      </c>
      <c r="BV100" s="94">
        <v>0</v>
      </c>
      <c r="BW100" s="94">
        <v>0</v>
      </c>
      <c r="BX100" s="578">
        <v>0</v>
      </c>
      <c r="BY100" s="94">
        <v>0</v>
      </c>
      <c r="BZ100" s="94">
        <v>0</v>
      </c>
    </row>
    <row r="101" spans="1:78" s="2" customFormat="1" ht="11.45" hidden="1" customHeight="1" x14ac:dyDescent="0.2">
      <c r="A101" s="95"/>
      <c r="B101" s="312"/>
      <c r="C101" s="346" t="s">
        <v>488</v>
      </c>
      <c r="D101" s="312"/>
      <c r="E101" s="127"/>
      <c r="F101" s="126"/>
      <c r="G101" s="241" t="s">
        <v>488</v>
      </c>
      <c r="H101" s="241" t="s">
        <v>488</v>
      </c>
      <c r="I101" s="944"/>
      <c r="J101" s="103"/>
      <c r="K101" s="104"/>
      <c r="L101" s="105"/>
      <c r="M101" s="105"/>
      <c r="N101" s="105"/>
      <c r="O101" s="372" t="s">
        <v>488</v>
      </c>
      <c r="P101" s="352"/>
      <c r="Q101" s="241">
        <v>0</v>
      </c>
      <c r="R101" s="241">
        <v>0</v>
      </c>
      <c r="S101" s="241">
        <v>0</v>
      </c>
      <c r="T101" s="228"/>
      <c r="U101" s="340">
        <v>0</v>
      </c>
      <c r="V101" s="227"/>
      <c r="W101" s="5"/>
      <c r="X101" s="108" t="s">
        <v>488</v>
      </c>
      <c r="Y101" s="109" t="s">
        <v>1625</v>
      </c>
      <c r="Z101" s="123">
        <v>0</v>
      </c>
      <c r="AA101" s="83" t="s">
        <v>488</v>
      </c>
      <c r="AB101" s="83" t="s">
        <v>488</v>
      </c>
      <c r="AC101" s="83" t="s">
        <v>488</v>
      </c>
      <c r="AE101" s="93" t="s">
        <v>2869</v>
      </c>
      <c r="AF101" s="93"/>
      <c r="AG101" s="96" t="s">
        <v>488</v>
      </c>
      <c r="AH101" s="96" t="s">
        <v>488</v>
      </c>
      <c r="AI101" s="96" t="s">
        <v>488</v>
      </c>
      <c r="AJ101" s="96" t="s">
        <v>488</v>
      </c>
      <c r="AK101" s="96" t="s">
        <v>488</v>
      </c>
      <c r="AL101" s="96" t="s">
        <v>488</v>
      </c>
      <c r="AM101" s="96" t="s">
        <v>488</v>
      </c>
      <c r="AN101" s="96" t="s">
        <v>488</v>
      </c>
      <c r="AO101" s="96" t="s">
        <v>488</v>
      </c>
      <c r="AP101" s="96" t="s">
        <v>488</v>
      </c>
      <c r="AQ101" s="96" t="s">
        <v>488</v>
      </c>
      <c r="AR101" s="96" t="s">
        <v>488</v>
      </c>
      <c r="AS101" s="96" t="s">
        <v>488</v>
      </c>
      <c r="AT101" s="96" t="s">
        <v>488</v>
      </c>
      <c r="AU101" s="96" t="s">
        <v>488</v>
      </c>
      <c r="AV101" s="96" t="s">
        <v>488</v>
      </c>
      <c r="AW101" s="96" t="s">
        <v>488</v>
      </c>
      <c r="AX101" s="96" t="s">
        <v>488</v>
      </c>
      <c r="AY101" s="344"/>
      <c r="AZ101" s="93"/>
      <c r="BA101" s="93">
        <v>0</v>
      </c>
      <c r="BB101" s="94">
        <v>0</v>
      </c>
      <c r="BC101" s="93">
        <v>0</v>
      </c>
      <c r="BD101" s="94">
        <v>0</v>
      </c>
      <c r="BE101" s="94">
        <v>0</v>
      </c>
      <c r="BF101" s="94">
        <v>0</v>
      </c>
      <c r="BG101" s="94">
        <v>1</v>
      </c>
      <c r="BH101" s="94">
        <v>0</v>
      </c>
      <c r="BI101" s="94">
        <v>0</v>
      </c>
      <c r="BJ101" s="94">
        <v>0</v>
      </c>
      <c r="BK101" s="94">
        <v>0</v>
      </c>
      <c r="BL101" s="94">
        <v>0</v>
      </c>
      <c r="BM101" s="94">
        <v>0</v>
      </c>
      <c r="BN101" s="94">
        <v>0</v>
      </c>
      <c r="BO101" s="94">
        <v>0</v>
      </c>
      <c r="BP101" s="94">
        <v>0</v>
      </c>
      <c r="BQ101" s="94">
        <v>0</v>
      </c>
      <c r="BR101" s="94">
        <v>0</v>
      </c>
      <c r="BS101" s="94">
        <v>0</v>
      </c>
      <c r="BT101" s="94">
        <v>0</v>
      </c>
      <c r="BU101" s="94">
        <v>0</v>
      </c>
      <c r="BV101" s="94">
        <v>0</v>
      </c>
      <c r="BW101" s="94">
        <v>0</v>
      </c>
      <c r="BX101" s="578">
        <v>0</v>
      </c>
      <c r="BY101" s="94">
        <v>0</v>
      </c>
      <c r="BZ101" s="94">
        <v>0</v>
      </c>
    </row>
    <row r="102" spans="1:78" s="2" customFormat="1" ht="11.45" hidden="1" customHeight="1" x14ac:dyDescent="0.2">
      <c r="A102" s="95"/>
      <c r="B102" s="312"/>
      <c r="C102" s="346" t="s">
        <v>488</v>
      </c>
      <c r="D102" s="312"/>
      <c r="E102" s="127"/>
      <c r="F102" s="126"/>
      <c r="G102" s="241" t="s">
        <v>488</v>
      </c>
      <c r="H102" s="241" t="s">
        <v>488</v>
      </c>
      <c r="I102" s="944"/>
      <c r="J102" s="103"/>
      <c r="K102" s="104"/>
      <c r="L102" s="105"/>
      <c r="M102" s="105"/>
      <c r="N102" s="105"/>
      <c r="O102" s="372" t="s">
        <v>488</v>
      </c>
      <c r="P102" s="352"/>
      <c r="Q102" s="241">
        <v>0</v>
      </c>
      <c r="R102" s="241">
        <v>0</v>
      </c>
      <c r="S102" s="241">
        <v>0</v>
      </c>
      <c r="T102" s="228"/>
      <c r="U102" s="340">
        <v>0</v>
      </c>
      <c r="V102" s="227"/>
      <c r="W102" s="5"/>
      <c r="X102" s="108" t="s">
        <v>488</v>
      </c>
      <c r="Y102" s="109" t="s">
        <v>1625</v>
      </c>
      <c r="Z102" s="123">
        <v>0</v>
      </c>
      <c r="AA102" s="83" t="s">
        <v>488</v>
      </c>
      <c r="AB102" s="83" t="s">
        <v>488</v>
      </c>
      <c r="AC102" s="83" t="s">
        <v>488</v>
      </c>
      <c r="AE102" s="93" t="s">
        <v>2869</v>
      </c>
      <c r="AF102" s="93"/>
      <c r="AG102" s="96" t="s">
        <v>488</v>
      </c>
      <c r="AH102" s="96" t="s">
        <v>488</v>
      </c>
      <c r="AI102" s="96" t="s">
        <v>488</v>
      </c>
      <c r="AJ102" s="96" t="s">
        <v>488</v>
      </c>
      <c r="AK102" s="96" t="s">
        <v>488</v>
      </c>
      <c r="AL102" s="96" t="s">
        <v>488</v>
      </c>
      <c r="AM102" s="96" t="s">
        <v>488</v>
      </c>
      <c r="AN102" s="96" t="s">
        <v>488</v>
      </c>
      <c r="AO102" s="96" t="s">
        <v>488</v>
      </c>
      <c r="AP102" s="96" t="s">
        <v>488</v>
      </c>
      <c r="AQ102" s="96" t="s">
        <v>488</v>
      </c>
      <c r="AR102" s="96" t="s">
        <v>488</v>
      </c>
      <c r="AS102" s="96" t="s">
        <v>488</v>
      </c>
      <c r="AT102" s="96" t="s">
        <v>488</v>
      </c>
      <c r="AU102" s="96" t="s">
        <v>488</v>
      </c>
      <c r="AV102" s="96" t="s">
        <v>488</v>
      </c>
      <c r="AW102" s="96" t="s">
        <v>488</v>
      </c>
      <c r="AX102" s="96" t="s">
        <v>488</v>
      </c>
      <c r="AY102" s="344"/>
      <c r="AZ102" s="93"/>
      <c r="BA102" s="93">
        <v>0</v>
      </c>
      <c r="BB102" s="94">
        <v>0</v>
      </c>
      <c r="BC102" s="93">
        <v>0</v>
      </c>
      <c r="BD102" s="94">
        <v>0</v>
      </c>
      <c r="BE102" s="94">
        <v>0</v>
      </c>
      <c r="BF102" s="94">
        <v>0</v>
      </c>
      <c r="BG102" s="94">
        <v>1</v>
      </c>
      <c r="BH102" s="94">
        <v>0</v>
      </c>
      <c r="BI102" s="94">
        <v>0</v>
      </c>
      <c r="BJ102" s="94">
        <v>0</v>
      </c>
      <c r="BK102" s="94">
        <v>0</v>
      </c>
      <c r="BL102" s="94">
        <v>0</v>
      </c>
      <c r="BM102" s="94">
        <v>0</v>
      </c>
      <c r="BN102" s="94">
        <v>0</v>
      </c>
      <c r="BO102" s="94">
        <v>0</v>
      </c>
      <c r="BP102" s="94">
        <v>0</v>
      </c>
      <c r="BQ102" s="94">
        <v>0</v>
      </c>
      <c r="BR102" s="94">
        <v>0</v>
      </c>
      <c r="BS102" s="94">
        <v>0</v>
      </c>
      <c r="BT102" s="94">
        <v>0</v>
      </c>
      <c r="BU102" s="94">
        <v>0</v>
      </c>
      <c r="BV102" s="94">
        <v>0</v>
      </c>
      <c r="BW102" s="94">
        <v>0</v>
      </c>
      <c r="BX102" s="578">
        <v>0</v>
      </c>
      <c r="BY102" s="94">
        <v>0</v>
      </c>
      <c r="BZ102" s="94">
        <v>0</v>
      </c>
    </row>
    <row r="103" spans="1:78" s="2" customFormat="1" ht="11.45" hidden="1" customHeight="1" x14ac:dyDescent="0.2">
      <c r="A103" s="95"/>
      <c r="B103" s="312"/>
      <c r="C103" s="346" t="s">
        <v>488</v>
      </c>
      <c r="D103" s="312"/>
      <c r="E103" s="127"/>
      <c r="F103" s="126"/>
      <c r="G103" s="241" t="s">
        <v>488</v>
      </c>
      <c r="H103" s="241" t="s">
        <v>488</v>
      </c>
      <c r="I103" s="944"/>
      <c r="J103" s="103"/>
      <c r="K103" s="104"/>
      <c r="L103" s="105"/>
      <c r="M103" s="105"/>
      <c r="N103" s="105"/>
      <c r="O103" s="372" t="s">
        <v>488</v>
      </c>
      <c r="P103" s="352"/>
      <c r="Q103" s="241">
        <v>0</v>
      </c>
      <c r="R103" s="241">
        <v>0</v>
      </c>
      <c r="S103" s="241">
        <v>0</v>
      </c>
      <c r="T103" s="228"/>
      <c r="U103" s="340">
        <v>0</v>
      </c>
      <c r="V103" s="227"/>
      <c r="W103" s="5"/>
      <c r="X103" s="108" t="s">
        <v>488</v>
      </c>
      <c r="Y103" s="109" t="s">
        <v>1625</v>
      </c>
      <c r="Z103" s="123">
        <v>0</v>
      </c>
      <c r="AA103" s="83" t="s">
        <v>488</v>
      </c>
      <c r="AB103" s="83" t="s">
        <v>488</v>
      </c>
      <c r="AC103" s="83" t="s">
        <v>488</v>
      </c>
      <c r="AE103" s="93" t="s">
        <v>2869</v>
      </c>
      <c r="AF103" s="93"/>
      <c r="AG103" s="96" t="s">
        <v>488</v>
      </c>
      <c r="AH103" s="96" t="s">
        <v>488</v>
      </c>
      <c r="AI103" s="96" t="s">
        <v>488</v>
      </c>
      <c r="AJ103" s="96" t="s">
        <v>488</v>
      </c>
      <c r="AK103" s="96" t="s">
        <v>488</v>
      </c>
      <c r="AL103" s="96" t="s">
        <v>488</v>
      </c>
      <c r="AM103" s="96" t="s">
        <v>488</v>
      </c>
      <c r="AN103" s="96" t="s">
        <v>488</v>
      </c>
      <c r="AO103" s="96" t="s">
        <v>488</v>
      </c>
      <c r="AP103" s="96" t="s">
        <v>488</v>
      </c>
      <c r="AQ103" s="96" t="s">
        <v>488</v>
      </c>
      <c r="AR103" s="96" t="s">
        <v>488</v>
      </c>
      <c r="AS103" s="96" t="s">
        <v>488</v>
      </c>
      <c r="AT103" s="96" t="s">
        <v>488</v>
      </c>
      <c r="AU103" s="96" t="s">
        <v>488</v>
      </c>
      <c r="AV103" s="96" t="s">
        <v>488</v>
      </c>
      <c r="AW103" s="96" t="s">
        <v>488</v>
      </c>
      <c r="AX103" s="96" t="s">
        <v>488</v>
      </c>
      <c r="AY103" s="344"/>
      <c r="AZ103" s="93"/>
      <c r="BA103" s="93">
        <v>0</v>
      </c>
      <c r="BB103" s="94">
        <v>0</v>
      </c>
      <c r="BC103" s="93">
        <v>0</v>
      </c>
      <c r="BD103" s="94">
        <v>0</v>
      </c>
      <c r="BE103" s="94">
        <v>0</v>
      </c>
      <c r="BF103" s="94">
        <v>0</v>
      </c>
      <c r="BG103" s="94">
        <v>1</v>
      </c>
      <c r="BH103" s="94">
        <v>0</v>
      </c>
      <c r="BI103" s="94">
        <v>0</v>
      </c>
      <c r="BJ103" s="94">
        <v>0</v>
      </c>
      <c r="BK103" s="94">
        <v>0</v>
      </c>
      <c r="BL103" s="94">
        <v>0</v>
      </c>
      <c r="BM103" s="94">
        <v>0</v>
      </c>
      <c r="BN103" s="94">
        <v>0</v>
      </c>
      <c r="BO103" s="94">
        <v>0</v>
      </c>
      <c r="BP103" s="94">
        <v>0</v>
      </c>
      <c r="BQ103" s="94">
        <v>0</v>
      </c>
      <c r="BR103" s="94">
        <v>0</v>
      </c>
      <c r="BS103" s="94">
        <v>0</v>
      </c>
      <c r="BT103" s="94">
        <v>0</v>
      </c>
      <c r="BU103" s="94">
        <v>0</v>
      </c>
      <c r="BV103" s="94">
        <v>0</v>
      </c>
      <c r="BW103" s="94">
        <v>0</v>
      </c>
      <c r="BX103" s="578">
        <v>0</v>
      </c>
      <c r="BY103" s="94">
        <v>0</v>
      </c>
      <c r="BZ103" s="94">
        <v>0</v>
      </c>
    </row>
    <row r="104" spans="1:78" s="2" customFormat="1" ht="11.45" hidden="1" customHeight="1" x14ac:dyDescent="0.2">
      <c r="A104" s="95"/>
      <c r="B104" s="312"/>
      <c r="C104" s="346" t="s">
        <v>488</v>
      </c>
      <c r="D104" s="312"/>
      <c r="E104" s="127"/>
      <c r="F104" s="126"/>
      <c r="G104" s="241" t="s">
        <v>488</v>
      </c>
      <c r="H104" s="241" t="s">
        <v>488</v>
      </c>
      <c r="I104" s="944"/>
      <c r="J104" s="103"/>
      <c r="K104" s="104"/>
      <c r="L104" s="105"/>
      <c r="M104" s="105"/>
      <c r="N104" s="105"/>
      <c r="O104" s="372" t="s">
        <v>488</v>
      </c>
      <c r="P104" s="352"/>
      <c r="Q104" s="241">
        <v>0</v>
      </c>
      <c r="R104" s="241">
        <v>0</v>
      </c>
      <c r="S104" s="241">
        <v>0</v>
      </c>
      <c r="T104" s="228"/>
      <c r="U104" s="340">
        <v>0</v>
      </c>
      <c r="V104" s="227"/>
      <c r="W104" s="5"/>
      <c r="X104" s="108" t="s">
        <v>488</v>
      </c>
      <c r="Y104" s="109" t="s">
        <v>1625</v>
      </c>
      <c r="Z104" s="123">
        <v>0</v>
      </c>
      <c r="AA104" s="83" t="s">
        <v>488</v>
      </c>
      <c r="AB104" s="83" t="s">
        <v>488</v>
      </c>
      <c r="AC104" s="83" t="s">
        <v>488</v>
      </c>
      <c r="AE104" s="93" t="s">
        <v>2869</v>
      </c>
      <c r="AF104" s="93"/>
      <c r="AG104" s="96" t="s">
        <v>488</v>
      </c>
      <c r="AH104" s="96" t="s">
        <v>488</v>
      </c>
      <c r="AI104" s="96" t="s">
        <v>488</v>
      </c>
      <c r="AJ104" s="96" t="s">
        <v>488</v>
      </c>
      <c r="AK104" s="96" t="s">
        <v>488</v>
      </c>
      <c r="AL104" s="96" t="s">
        <v>488</v>
      </c>
      <c r="AM104" s="96" t="s">
        <v>488</v>
      </c>
      <c r="AN104" s="96" t="s">
        <v>488</v>
      </c>
      <c r="AO104" s="96" t="s">
        <v>488</v>
      </c>
      <c r="AP104" s="96" t="s">
        <v>488</v>
      </c>
      <c r="AQ104" s="96" t="s">
        <v>488</v>
      </c>
      <c r="AR104" s="96" t="s">
        <v>488</v>
      </c>
      <c r="AS104" s="96" t="s">
        <v>488</v>
      </c>
      <c r="AT104" s="96" t="s">
        <v>488</v>
      </c>
      <c r="AU104" s="96" t="s">
        <v>488</v>
      </c>
      <c r="AV104" s="96" t="s">
        <v>488</v>
      </c>
      <c r="AW104" s="96" t="s">
        <v>488</v>
      </c>
      <c r="AX104" s="96" t="s">
        <v>488</v>
      </c>
      <c r="AY104" s="344"/>
      <c r="AZ104" s="93"/>
      <c r="BA104" s="93">
        <v>0</v>
      </c>
      <c r="BB104" s="94">
        <v>0</v>
      </c>
      <c r="BC104" s="93">
        <v>0</v>
      </c>
      <c r="BD104" s="94">
        <v>0</v>
      </c>
      <c r="BE104" s="94">
        <v>0</v>
      </c>
      <c r="BF104" s="94">
        <v>0</v>
      </c>
      <c r="BG104" s="94">
        <v>1</v>
      </c>
      <c r="BH104" s="94">
        <v>0</v>
      </c>
      <c r="BI104" s="94">
        <v>0</v>
      </c>
      <c r="BJ104" s="94">
        <v>0</v>
      </c>
      <c r="BK104" s="94">
        <v>0</v>
      </c>
      <c r="BL104" s="94">
        <v>0</v>
      </c>
      <c r="BM104" s="94">
        <v>0</v>
      </c>
      <c r="BN104" s="94">
        <v>0</v>
      </c>
      <c r="BO104" s="94">
        <v>0</v>
      </c>
      <c r="BP104" s="94">
        <v>0</v>
      </c>
      <c r="BQ104" s="94">
        <v>0</v>
      </c>
      <c r="BR104" s="94">
        <v>0</v>
      </c>
      <c r="BS104" s="94">
        <v>0</v>
      </c>
      <c r="BT104" s="94">
        <v>0</v>
      </c>
      <c r="BU104" s="94">
        <v>0</v>
      </c>
      <c r="BV104" s="94">
        <v>0</v>
      </c>
      <c r="BW104" s="94">
        <v>0</v>
      </c>
      <c r="BX104" s="578">
        <v>0</v>
      </c>
      <c r="BY104" s="94">
        <v>0</v>
      </c>
      <c r="BZ104" s="94">
        <v>0</v>
      </c>
    </row>
    <row r="105" spans="1:78" s="2" customFormat="1" ht="11.45" hidden="1" customHeight="1" x14ac:dyDescent="0.2">
      <c r="A105" s="95"/>
      <c r="B105" s="312"/>
      <c r="C105" s="346" t="s">
        <v>488</v>
      </c>
      <c r="D105" s="312"/>
      <c r="E105" s="127"/>
      <c r="F105" s="126"/>
      <c r="G105" s="241" t="s">
        <v>488</v>
      </c>
      <c r="H105" s="241" t="s">
        <v>488</v>
      </c>
      <c r="I105" s="944"/>
      <c r="J105" s="103"/>
      <c r="K105" s="104"/>
      <c r="L105" s="105"/>
      <c r="M105" s="105"/>
      <c r="N105" s="105"/>
      <c r="O105" s="372" t="s">
        <v>488</v>
      </c>
      <c r="P105" s="352"/>
      <c r="Q105" s="241">
        <v>0</v>
      </c>
      <c r="R105" s="241">
        <v>0</v>
      </c>
      <c r="S105" s="241">
        <v>0</v>
      </c>
      <c r="T105" s="228"/>
      <c r="U105" s="340">
        <v>0</v>
      </c>
      <c r="V105" s="227"/>
      <c r="W105" s="5"/>
      <c r="X105" s="108" t="s">
        <v>488</v>
      </c>
      <c r="Y105" s="109" t="s">
        <v>1625</v>
      </c>
      <c r="Z105" s="123">
        <v>0</v>
      </c>
      <c r="AA105" s="83" t="s">
        <v>488</v>
      </c>
      <c r="AB105" s="83" t="s">
        <v>488</v>
      </c>
      <c r="AC105" s="83" t="s">
        <v>488</v>
      </c>
      <c r="AE105" s="93" t="s">
        <v>2869</v>
      </c>
      <c r="AF105" s="93"/>
      <c r="AG105" s="96" t="s">
        <v>488</v>
      </c>
      <c r="AH105" s="96" t="s">
        <v>488</v>
      </c>
      <c r="AI105" s="96" t="s">
        <v>488</v>
      </c>
      <c r="AJ105" s="96" t="s">
        <v>488</v>
      </c>
      <c r="AK105" s="96" t="s">
        <v>488</v>
      </c>
      <c r="AL105" s="96" t="s">
        <v>488</v>
      </c>
      <c r="AM105" s="96" t="s">
        <v>488</v>
      </c>
      <c r="AN105" s="96" t="s">
        <v>488</v>
      </c>
      <c r="AO105" s="96" t="s">
        <v>488</v>
      </c>
      <c r="AP105" s="96" t="s">
        <v>488</v>
      </c>
      <c r="AQ105" s="96" t="s">
        <v>488</v>
      </c>
      <c r="AR105" s="96" t="s">
        <v>488</v>
      </c>
      <c r="AS105" s="96" t="s">
        <v>488</v>
      </c>
      <c r="AT105" s="96" t="s">
        <v>488</v>
      </c>
      <c r="AU105" s="96" t="s">
        <v>488</v>
      </c>
      <c r="AV105" s="96" t="s">
        <v>488</v>
      </c>
      <c r="AW105" s="96" t="s">
        <v>488</v>
      </c>
      <c r="AX105" s="96" t="s">
        <v>488</v>
      </c>
      <c r="AY105" s="344"/>
      <c r="AZ105" s="93"/>
      <c r="BA105" s="93">
        <v>0</v>
      </c>
      <c r="BB105" s="94">
        <v>0</v>
      </c>
      <c r="BC105" s="93">
        <v>0</v>
      </c>
      <c r="BD105" s="94">
        <v>0</v>
      </c>
      <c r="BE105" s="94">
        <v>0</v>
      </c>
      <c r="BF105" s="94">
        <v>0</v>
      </c>
      <c r="BG105" s="94">
        <v>1</v>
      </c>
      <c r="BH105" s="94">
        <v>0</v>
      </c>
      <c r="BI105" s="94">
        <v>0</v>
      </c>
      <c r="BJ105" s="94">
        <v>0</v>
      </c>
      <c r="BK105" s="94">
        <v>0</v>
      </c>
      <c r="BL105" s="94">
        <v>0</v>
      </c>
      <c r="BM105" s="94">
        <v>0</v>
      </c>
      <c r="BN105" s="94">
        <v>0</v>
      </c>
      <c r="BO105" s="94">
        <v>0</v>
      </c>
      <c r="BP105" s="94">
        <v>0</v>
      </c>
      <c r="BQ105" s="94">
        <v>0</v>
      </c>
      <c r="BR105" s="94">
        <v>0</v>
      </c>
      <c r="BS105" s="94">
        <v>0</v>
      </c>
      <c r="BT105" s="94">
        <v>0</v>
      </c>
      <c r="BU105" s="94">
        <v>0</v>
      </c>
      <c r="BV105" s="94">
        <v>0</v>
      </c>
      <c r="BW105" s="94">
        <v>0</v>
      </c>
      <c r="BX105" s="578">
        <v>0</v>
      </c>
      <c r="BY105" s="94">
        <v>0</v>
      </c>
      <c r="BZ105" s="94">
        <v>0</v>
      </c>
    </row>
    <row r="106" spans="1:78" s="2" customFormat="1" ht="11.45" hidden="1" customHeight="1" x14ac:dyDescent="0.2">
      <c r="A106" s="95"/>
      <c r="B106" s="312"/>
      <c r="C106" s="346" t="s">
        <v>488</v>
      </c>
      <c r="D106" s="312"/>
      <c r="E106" s="127"/>
      <c r="F106" s="126"/>
      <c r="G106" s="241" t="s">
        <v>488</v>
      </c>
      <c r="H106" s="241" t="s">
        <v>488</v>
      </c>
      <c r="I106" s="944"/>
      <c r="J106" s="103"/>
      <c r="K106" s="104"/>
      <c r="L106" s="105"/>
      <c r="M106" s="105"/>
      <c r="N106" s="105"/>
      <c r="O106" s="372" t="s">
        <v>488</v>
      </c>
      <c r="P106" s="352"/>
      <c r="Q106" s="241">
        <v>0</v>
      </c>
      <c r="R106" s="241">
        <v>0</v>
      </c>
      <c r="S106" s="241">
        <v>0</v>
      </c>
      <c r="T106" s="228"/>
      <c r="U106" s="340">
        <v>0</v>
      </c>
      <c r="V106" s="227"/>
      <c r="W106" s="5"/>
      <c r="X106" s="108" t="s">
        <v>488</v>
      </c>
      <c r="Y106" s="109" t="s">
        <v>1625</v>
      </c>
      <c r="Z106" s="123">
        <v>0</v>
      </c>
      <c r="AA106" s="83" t="s">
        <v>488</v>
      </c>
      <c r="AB106" s="83" t="s">
        <v>488</v>
      </c>
      <c r="AC106" s="83" t="s">
        <v>488</v>
      </c>
      <c r="AE106" s="93" t="s">
        <v>2869</v>
      </c>
      <c r="AF106" s="93"/>
      <c r="AG106" s="96" t="s">
        <v>488</v>
      </c>
      <c r="AH106" s="96" t="s">
        <v>488</v>
      </c>
      <c r="AI106" s="96" t="s">
        <v>488</v>
      </c>
      <c r="AJ106" s="96" t="s">
        <v>488</v>
      </c>
      <c r="AK106" s="96" t="s">
        <v>488</v>
      </c>
      <c r="AL106" s="96" t="s">
        <v>488</v>
      </c>
      <c r="AM106" s="96" t="s">
        <v>488</v>
      </c>
      <c r="AN106" s="96" t="s">
        <v>488</v>
      </c>
      <c r="AO106" s="96" t="s">
        <v>488</v>
      </c>
      <c r="AP106" s="96" t="s">
        <v>488</v>
      </c>
      <c r="AQ106" s="96" t="s">
        <v>488</v>
      </c>
      <c r="AR106" s="96" t="s">
        <v>488</v>
      </c>
      <c r="AS106" s="96" t="s">
        <v>488</v>
      </c>
      <c r="AT106" s="96" t="s">
        <v>488</v>
      </c>
      <c r="AU106" s="96" t="s">
        <v>488</v>
      </c>
      <c r="AV106" s="96" t="s">
        <v>488</v>
      </c>
      <c r="AW106" s="96" t="s">
        <v>488</v>
      </c>
      <c r="AX106" s="96" t="s">
        <v>488</v>
      </c>
      <c r="AY106" s="344"/>
      <c r="AZ106" s="93"/>
      <c r="BA106" s="93">
        <v>0</v>
      </c>
      <c r="BB106" s="94">
        <v>0</v>
      </c>
      <c r="BC106" s="93">
        <v>0</v>
      </c>
      <c r="BD106" s="94">
        <v>0</v>
      </c>
      <c r="BE106" s="94">
        <v>0</v>
      </c>
      <c r="BF106" s="94">
        <v>0</v>
      </c>
      <c r="BG106" s="94">
        <v>1</v>
      </c>
      <c r="BH106" s="94">
        <v>0</v>
      </c>
      <c r="BI106" s="94">
        <v>0</v>
      </c>
      <c r="BJ106" s="94">
        <v>0</v>
      </c>
      <c r="BK106" s="94">
        <v>0</v>
      </c>
      <c r="BL106" s="94">
        <v>0</v>
      </c>
      <c r="BM106" s="94">
        <v>0</v>
      </c>
      <c r="BN106" s="94">
        <v>0</v>
      </c>
      <c r="BO106" s="94">
        <v>0</v>
      </c>
      <c r="BP106" s="94">
        <v>0</v>
      </c>
      <c r="BQ106" s="94">
        <v>0</v>
      </c>
      <c r="BR106" s="94">
        <v>0</v>
      </c>
      <c r="BS106" s="94">
        <v>0</v>
      </c>
      <c r="BT106" s="94">
        <v>0</v>
      </c>
      <c r="BU106" s="94">
        <v>0</v>
      </c>
      <c r="BV106" s="94">
        <v>0</v>
      </c>
      <c r="BW106" s="94">
        <v>0</v>
      </c>
      <c r="BX106" s="578">
        <v>0</v>
      </c>
      <c r="BY106" s="94">
        <v>0</v>
      </c>
      <c r="BZ106" s="94">
        <v>0</v>
      </c>
    </row>
    <row r="107" spans="1:78" s="2" customFormat="1" ht="11.45" hidden="1" customHeight="1" x14ac:dyDescent="0.2">
      <c r="A107" s="95"/>
      <c r="B107" s="312"/>
      <c r="C107" s="346" t="s">
        <v>488</v>
      </c>
      <c r="D107" s="312"/>
      <c r="E107" s="127"/>
      <c r="F107" s="126"/>
      <c r="G107" s="241" t="s">
        <v>488</v>
      </c>
      <c r="H107" s="241" t="s">
        <v>488</v>
      </c>
      <c r="I107" s="944"/>
      <c r="J107" s="103"/>
      <c r="K107" s="104"/>
      <c r="L107" s="105"/>
      <c r="M107" s="105"/>
      <c r="N107" s="105"/>
      <c r="O107" s="372" t="s">
        <v>488</v>
      </c>
      <c r="P107" s="352"/>
      <c r="Q107" s="241">
        <v>0</v>
      </c>
      <c r="R107" s="241">
        <v>0</v>
      </c>
      <c r="S107" s="241">
        <v>0</v>
      </c>
      <c r="T107" s="228"/>
      <c r="U107" s="340">
        <v>0</v>
      </c>
      <c r="V107" s="227"/>
      <c r="W107" s="5"/>
      <c r="X107" s="108" t="s">
        <v>488</v>
      </c>
      <c r="Y107" s="109" t="s">
        <v>1625</v>
      </c>
      <c r="Z107" s="123">
        <v>0</v>
      </c>
      <c r="AA107" s="83" t="s">
        <v>488</v>
      </c>
      <c r="AB107" s="83" t="s">
        <v>488</v>
      </c>
      <c r="AC107" s="83" t="s">
        <v>488</v>
      </c>
      <c r="AE107" s="93" t="s">
        <v>2869</v>
      </c>
      <c r="AF107" s="93"/>
      <c r="AG107" s="96" t="s">
        <v>488</v>
      </c>
      <c r="AH107" s="96" t="s">
        <v>488</v>
      </c>
      <c r="AI107" s="96" t="s">
        <v>488</v>
      </c>
      <c r="AJ107" s="96" t="s">
        <v>488</v>
      </c>
      <c r="AK107" s="96" t="s">
        <v>488</v>
      </c>
      <c r="AL107" s="96" t="s">
        <v>488</v>
      </c>
      <c r="AM107" s="96" t="s">
        <v>488</v>
      </c>
      <c r="AN107" s="96" t="s">
        <v>488</v>
      </c>
      <c r="AO107" s="96" t="s">
        <v>488</v>
      </c>
      <c r="AP107" s="96" t="s">
        <v>488</v>
      </c>
      <c r="AQ107" s="96" t="s">
        <v>488</v>
      </c>
      <c r="AR107" s="96" t="s">
        <v>488</v>
      </c>
      <c r="AS107" s="96" t="s">
        <v>488</v>
      </c>
      <c r="AT107" s="96" t="s">
        <v>488</v>
      </c>
      <c r="AU107" s="96" t="s">
        <v>488</v>
      </c>
      <c r="AV107" s="96" t="s">
        <v>488</v>
      </c>
      <c r="AW107" s="96" t="s">
        <v>488</v>
      </c>
      <c r="AX107" s="96" t="s">
        <v>488</v>
      </c>
      <c r="AY107" s="344"/>
      <c r="AZ107" s="93"/>
      <c r="BA107" s="93">
        <v>0</v>
      </c>
      <c r="BB107" s="94">
        <v>0</v>
      </c>
      <c r="BC107" s="93">
        <v>0</v>
      </c>
      <c r="BD107" s="94">
        <v>0</v>
      </c>
      <c r="BE107" s="94">
        <v>0</v>
      </c>
      <c r="BF107" s="94">
        <v>0</v>
      </c>
      <c r="BG107" s="94">
        <v>1</v>
      </c>
      <c r="BH107" s="94">
        <v>0</v>
      </c>
      <c r="BI107" s="94">
        <v>0</v>
      </c>
      <c r="BJ107" s="94">
        <v>0</v>
      </c>
      <c r="BK107" s="94">
        <v>0</v>
      </c>
      <c r="BL107" s="94">
        <v>0</v>
      </c>
      <c r="BM107" s="94">
        <v>0</v>
      </c>
      <c r="BN107" s="94">
        <v>0</v>
      </c>
      <c r="BO107" s="94">
        <v>0</v>
      </c>
      <c r="BP107" s="94">
        <v>0</v>
      </c>
      <c r="BQ107" s="94">
        <v>0</v>
      </c>
      <c r="BR107" s="94">
        <v>0</v>
      </c>
      <c r="BS107" s="94">
        <v>0</v>
      </c>
      <c r="BT107" s="94">
        <v>0</v>
      </c>
      <c r="BU107" s="94">
        <v>0</v>
      </c>
      <c r="BV107" s="94">
        <v>0</v>
      </c>
      <c r="BW107" s="94">
        <v>0</v>
      </c>
      <c r="BX107" s="578">
        <v>0</v>
      </c>
      <c r="BY107" s="94">
        <v>0</v>
      </c>
      <c r="BZ107" s="94">
        <v>0</v>
      </c>
    </row>
    <row r="108" spans="1:78" s="2" customFormat="1" ht="11.45" hidden="1" customHeight="1" x14ac:dyDescent="0.2">
      <c r="A108" s="95"/>
      <c r="B108" s="312"/>
      <c r="C108" s="347" t="s">
        <v>2379</v>
      </c>
      <c r="D108" s="312"/>
      <c r="E108" s="227"/>
      <c r="F108" s="228"/>
      <c r="G108" s="228"/>
      <c r="H108" s="353" t="s">
        <v>796</v>
      </c>
      <c r="I108" s="354"/>
      <c r="J108" s="259"/>
      <c r="K108" s="358">
        <v>0</v>
      </c>
      <c r="L108" s="352"/>
      <c r="M108" s="352"/>
      <c r="N108" s="352"/>
      <c r="O108" s="352"/>
      <c r="P108" s="352"/>
      <c r="Q108" s="358">
        <v>0</v>
      </c>
      <c r="R108" s="358">
        <v>0</v>
      </c>
      <c r="S108" s="358">
        <v>0</v>
      </c>
      <c r="T108" s="228"/>
      <c r="U108" s="358">
        <v>0</v>
      </c>
      <c r="V108" s="227"/>
      <c r="W108" s="5"/>
      <c r="X108" s="97" t="s">
        <v>2379</v>
      </c>
      <c r="Y108" s="83"/>
      <c r="AE108" s="93"/>
      <c r="AF108" s="93"/>
      <c r="AG108" s="93"/>
      <c r="AH108" s="93"/>
      <c r="AI108" s="93"/>
      <c r="AJ108" s="93"/>
      <c r="AK108" s="93"/>
      <c r="AL108" s="93"/>
      <c r="AM108" s="93"/>
      <c r="AN108" s="93"/>
      <c r="AO108" s="93"/>
      <c r="AP108" s="93"/>
      <c r="AQ108" s="93"/>
      <c r="AR108" s="93"/>
      <c r="AS108" s="93"/>
      <c r="AT108" s="93"/>
      <c r="AU108" s="93"/>
      <c r="AV108" s="93"/>
      <c r="AW108" s="93"/>
      <c r="AX108" s="93"/>
      <c r="AY108" s="93"/>
      <c r="AZ108" s="93"/>
    </row>
    <row r="109" spans="1:78" s="2" customFormat="1" ht="11.45" hidden="1" customHeight="1" x14ac:dyDescent="0.2">
      <c r="A109" s="95"/>
      <c r="B109" s="312"/>
      <c r="C109" s="312"/>
      <c r="D109" s="312"/>
      <c r="E109" s="227"/>
      <c r="F109" s="228"/>
      <c r="G109" s="228"/>
      <c r="H109" s="228"/>
      <c r="I109" s="354"/>
      <c r="J109" s="259"/>
      <c r="K109" s="259"/>
      <c r="L109" s="352"/>
      <c r="M109" s="352"/>
      <c r="N109" s="352"/>
      <c r="O109" s="352"/>
      <c r="P109" s="352"/>
      <c r="Q109" s="228"/>
      <c r="R109" s="228"/>
      <c r="S109" s="228"/>
      <c r="T109" s="228"/>
      <c r="U109" s="228"/>
      <c r="V109" s="227"/>
      <c r="Y109" s="83"/>
    </row>
    <row r="110" spans="1:78" s="2" customFormat="1" ht="11.45" hidden="1" customHeight="1" x14ac:dyDescent="0.2">
      <c r="A110" s="95"/>
      <c r="B110" s="312"/>
      <c r="C110" s="312"/>
      <c r="D110" s="312"/>
      <c r="E110" s="227"/>
      <c r="F110" s="228"/>
      <c r="G110" s="228"/>
      <c r="H110" s="228"/>
      <c r="I110" s="354"/>
      <c r="J110" s="259"/>
      <c r="K110" s="259"/>
      <c r="L110" s="352"/>
      <c r="M110" s="352"/>
      <c r="N110" s="352"/>
      <c r="O110" s="352"/>
      <c r="P110" s="352"/>
      <c r="Q110" s="228"/>
      <c r="R110" s="228"/>
      <c r="S110" s="228"/>
      <c r="T110" s="228"/>
      <c r="U110" s="228"/>
      <c r="V110" s="227"/>
      <c r="Y110" s="83"/>
    </row>
    <row r="111" spans="1:78" s="2" customFormat="1" ht="11.45" hidden="1" customHeight="1" x14ac:dyDescent="0.2">
      <c r="A111" s="95"/>
      <c r="B111" s="312"/>
      <c r="C111" s="312"/>
      <c r="D111" s="312"/>
      <c r="E111" s="227"/>
      <c r="F111" s="228"/>
      <c r="G111" s="228"/>
      <c r="H111" s="228"/>
      <c r="I111" s="354"/>
      <c r="J111" s="259"/>
      <c r="K111" s="259"/>
      <c r="L111" s="352"/>
      <c r="M111" s="352"/>
      <c r="N111" s="352"/>
      <c r="O111" s="352"/>
      <c r="P111" s="352"/>
      <c r="Q111" s="228"/>
      <c r="R111" s="228"/>
      <c r="S111" s="228"/>
      <c r="T111" s="228"/>
      <c r="U111" s="228"/>
      <c r="V111" s="227"/>
      <c r="Y111" s="83"/>
    </row>
    <row r="112" spans="1:78" s="2" customFormat="1" ht="11.45" hidden="1" customHeight="1" x14ac:dyDescent="0.2">
      <c r="A112" s="95"/>
      <c r="B112" s="312"/>
      <c r="C112" s="312"/>
      <c r="D112" s="312"/>
      <c r="E112" s="1357" t="s">
        <v>788</v>
      </c>
      <c r="F112" s="1357" t="s">
        <v>1637</v>
      </c>
      <c r="G112" s="1357" t="s">
        <v>1638</v>
      </c>
      <c r="H112" s="1357" t="s">
        <v>1639</v>
      </c>
      <c r="I112" s="1357" t="s">
        <v>2511</v>
      </c>
      <c r="J112" s="1357" t="s">
        <v>2512</v>
      </c>
      <c r="K112" s="1357" t="s">
        <v>1263</v>
      </c>
      <c r="L112" s="79" t="s">
        <v>660</v>
      </c>
      <c r="M112" s="85"/>
      <c r="N112" s="85"/>
      <c r="O112" s="80"/>
      <c r="P112" s="284"/>
      <c r="Q112" s="79" t="s">
        <v>1264</v>
      </c>
      <c r="R112" s="80"/>
      <c r="S112" s="1357" t="s">
        <v>185</v>
      </c>
      <c r="T112" s="284"/>
      <c r="U112" s="1357" t="s">
        <v>758</v>
      </c>
      <c r="V112" s="227"/>
      <c r="Y112" s="83"/>
      <c r="BM112" s="83"/>
      <c r="BN112" s="83"/>
      <c r="BO112" s="83"/>
      <c r="BP112" s="83"/>
      <c r="BQ112" s="83"/>
      <c r="BR112" s="83"/>
      <c r="BS112" s="83"/>
      <c r="BT112" s="83"/>
      <c r="BV112" s="577"/>
    </row>
    <row r="113" spans="1:78" s="2" customFormat="1" ht="11.45" hidden="1" customHeight="1" x14ac:dyDescent="0.2">
      <c r="A113" s="95"/>
      <c r="B113" s="312"/>
      <c r="C113" s="312"/>
      <c r="D113" s="312"/>
      <c r="E113" s="1358"/>
      <c r="F113" s="1358"/>
      <c r="G113" s="1358"/>
      <c r="H113" s="1358"/>
      <c r="I113" s="1358"/>
      <c r="J113" s="1358"/>
      <c r="K113" s="1358"/>
      <c r="L113" s="37" t="s">
        <v>152</v>
      </c>
      <c r="M113" s="37" t="s">
        <v>671</v>
      </c>
      <c r="N113" s="37" t="s">
        <v>153</v>
      </c>
      <c r="O113" s="37" t="s">
        <v>758</v>
      </c>
      <c r="P113" s="284"/>
      <c r="Q113" s="37" t="s">
        <v>152</v>
      </c>
      <c r="R113" s="37" t="s">
        <v>671</v>
      </c>
      <c r="S113" s="1358"/>
      <c r="T113" s="284"/>
      <c r="U113" s="1358"/>
      <c r="V113" s="227"/>
      <c r="Y113" s="83"/>
      <c r="BA113" s="83" t="s">
        <v>1267</v>
      </c>
      <c r="BB113" s="83" t="s">
        <v>1267</v>
      </c>
      <c r="BC113" s="83" t="s">
        <v>884</v>
      </c>
      <c r="BD113" s="83" t="s">
        <v>884</v>
      </c>
      <c r="BE113" s="83" t="s">
        <v>1633</v>
      </c>
      <c r="BF113" s="83" t="s">
        <v>1635</v>
      </c>
      <c r="BG113" s="83" t="s">
        <v>1635</v>
      </c>
      <c r="BH113" s="83" t="s">
        <v>1635</v>
      </c>
      <c r="BI113" s="83" t="s">
        <v>2525</v>
      </c>
      <c r="BJ113" s="83" t="s">
        <v>1188</v>
      </c>
      <c r="BK113" s="83" t="s">
        <v>232</v>
      </c>
      <c r="BL113" s="83" t="s">
        <v>175</v>
      </c>
      <c r="BM113" s="576" t="s">
        <v>233</v>
      </c>
      <c r="BN113" s="576" t="s">
        <v>233</v>
      </c>
      <c r="BO113" s="576" t="s">
        <v>233</v>
      </c>
      <c r="BP113" s="83" t="s">
        <v>2702</v>
      </c>
      <c r="BQ113" s="83" t="s">
        <v>1423</v>
      </c>
      <c r="BR113" s="83" t="s">
        <v>235</v>
      </c>
      <c r="BS113" s="576" t="s">
        <v>1631</v>
      </c>
      <c r="BT113" s="83" t="s">
        <v>1631</v>
      </c>
      <c r="BU113" s="83" t="s">
        <v>548</v>
      </c>
      <c r="BV113" s="576" t="s">
        <v>1266</v>
      </c>
      <c r="BW113" s="576" t="s">
        <v>1266</v>
      </c>
      <c r="BX113" s="576" t="s">
        <v>236</v>
      </c>
      <c r="BY113" s="576" t="s">
        <v>1641</v>
      </c>
      <c r="BZ113" s="579" t="s">
        <v>1629</v>
      </c>
    </row>
    <row r="114" spans="1:78" s="2" customFormat="1" ht="11.45" hidden="1" customHeight="1" x14ac:dyDescent="0.2">
      <c r="A114" s="95" t="s">
        <v>1188</v>
      </c>
      <c r="B114" s="312"/>
      <c r="C114" s="312"/>
      <c r="D114" s="312"/>
      <c r="E114" s="1357"/>
      <c r="F114" s="1357"/>
      <c r="G114" s="1357"/>
      <c r="H114" s="1357"/>
      <c r="I114" s="1357"/>
      <c r="J114" s="1357"/>
      <c r="K114" s="1357"/>
      <c r="L114" s="79"/>
      <c r="M114" s="85"/>
      <c r="N114" s="85"/>
      <c r="O114" s="80"/>
      <c r="P114" s="284"/>
      <c r="Q114" s="79"/>
      <c r="R114" s="80"/>
      <c r="S114" s="1357"/>
      <c r="T114" s="284"/>
      <c r="U114" s="1357"/>
      <c r="V114" s="227"/>
      <c r="Y114" s="83"/>
      <c r="BE114" s="2" t="s">
        <v>516</v>
      </c>
      <c r="BM114" s="576"/>
      <c r="BN114" s="576"/>
      <c r="BO114" s="576"/>
      <c r="BP114" s="83"/>
      <c r="BQ114" s="83"/>
      <c r="BR114" s="83"/>
      <c r="BS114" s="576"/>
      <c r="BT114" s="83"/>
      <c r="BV114" s="577"/>
      <c r="BW114" s="577"/>
      <c r="BX114" s="577"/>
      <c r="BY114" s="577"/>
      <c r="BZ114" s="580"/>
    </row>
    <row r="115" spans="1:78" s="2" customFormat="1" ht="11.45" hidden="1" customHeight="1" x14ac:dyDescent="0.2">
      <c r="A115" s="95" t="s">
        <v>1188</v>
      </c>
      <c r="B115" s="312"/>
      <c r="C115" s="312"/>
      <c r="D115" s="312"/>
      <c r="E115" s="1358"/>
      <c r="F115" s="1358"/>
      <c r="G115" s="1358"/>
      <c r="H115" s="1358"/>
      <c r="I115" s="1358"/>
      <c r="J115" s="1358"/>
      <c r="K115" s="1358"/>
      <c r="L115" s="37"/>
      <c r="M115" s="37"/>
      <c r="N115" s="37"/>
      <c r="O115" s="37"/>
      <c r="P115" s="284"/>
      <c r="Q115" s="37"/>
      <c r="R115" s="37"/>
      <c r="S115" s="1358"/>
      <c r="T115" s="284"/>
      <c r="U115" s="1358"/>
      <c r="V115" s="227"/>
      <c r="Y115" s="83"/>
      <c r="BA115" s="83"/>
      <c r="BB115" s="83"/>
      <c r="BC115" s="83"/>
      <c r="BD115" s="83"/>
      <c r="BE115" s="83"/>
      <c r="BF115" s="83"/>
      <c r="BG115" s="83"/>
      <c r="BH115" s="83"/>
      <c r="BI115" s="83"/>
      <c r="BJ115" s="83"/>
      <c r="BK115" s="83"/>
      <c r="BL115" s="83"/>
      <c r="BM115" s="576"/>
      <c r="BN115" s="576"/>
      <c r="BO115" s="576"/>
      <c r="BP115" s="83"/>
      <c r="BQ115" s="83"/>
      <c r="BR115" s="83"/>
      <c r="BS115" s="576"/>
      <c r="BT115" s="83"/>
      <c r="BU115" s="83"/>
      <c r="BV115" s="576"/>
      <c r="BW115" s="576"/>
      <c r="BX115" s="576"/>
      <c r="BY115" s="576"/>
      <c r="BZ115" s="579"/>
    </row>
    <row r="116" spans="1:78" s="2" customFormat="1" ht="11.45" hidden="1" customHeight="1" x14ac:dyDescent="0.2">
      <c r="A116" s="95"/>
      <c r="B116" s="312"/>
      <c r="C116" s="312"/>
      <c r="D116" s="312"/>
      <c r="E116" s="86">
        <v>1</v>
      </c>
      <c r="F116" s="46">
        <v>2</v>
      </c>
      <c r="G116" s="46">
        <v>3</v>
      </c>
      <c r="H116" s="46">
        <v>4</v>
      </c>
      <c r="I116" s="46">
        <v>5</v>
      </c>
      <c r="J116" s="87">
        <v>6</v>
      </c>
      <c r="K116" s="46">
        <v>7</v>
      </c>
      <c r="L116" s="46">
        <v>8</v>
      </c>
      <c r="M116" s="46">
        <v>9</v>
      </c>
      <c r="N116" s="46">
        <v>10</v>
      </c>
      <c r="O116" s="46">
        <v>11</v>
      </c>
      <c r="P116" s="227"/>
      <c r="Q116" s="46">
        <v>12</v>
      </c>
      <c r="R116" s="46">
        <v>13</v>
      </c>
      <c r="S116" s="46">
        <v>14</v>
      </c>
      <c r="T116" s="227"/>
      <c r="U116" s="46">
        <v>15</v>
      </c>
      <c r="V116" s="227"/>
      <c r="X116" s="365" t="s">
        <v>891</v>
      </c>
      <c r="Y116" s="365" t="s">
        <v>2417</v>
      </c>
      <c r="Z116" s="365" t="s">
        <v>497</v>
      </c>
      <c r="AA116" s="365" t="s">
        <v>1346</v>
      </c>
      <c r="AB116" s="365" t="s">
        <v>1628</v>
      </c>
      <c r="AC116" s="365" t="s">
        <v>1268</v>
      </c>
      <c r="AE116" s="365" t="s">
        <v>1741</v>
      </c>
      <c r="AF116" s="95"/>
      <c r="AG116" s="369" t="s">
        <v>589</v>
      </c>
      <c r="AH116" s="370"/>
      <c r="AI116" s="370"/>
      <c r="AJ116" s="370"/>
      <c r="AK116" s="370"/>
      <c r="AL116" s="370"/>
      <c r="AM116" s="370"/>
      <c r="AN116" s="370"/>
      <c r="AO116" s="370"/>
      <c r="AP116" s="370"/>
      <c r="AQ116" s="370"/>
      <c r="AR116" s="370"/>
      <c r="AS116" s="370"/>
      <c r="AT116" s="370"/>
      <c r="AU116" s="370"/>
      <c r="AV116" s="370"/>
      <c r="AW116" s="370"/>
      <c r="AX116" s="370"/>
      <c r="AY116" s="370"/>
      <c r="AZ116" s="343"/>
      <c r="BA116" s="83" t="s">
        <v>1742</v>
      </c>
      <c r="BB116" s="345">
        <v>0.05</v>
      </c>
      <c r="BC116" s="83" t="s">
        <v>499</v>
      </c>
      <c r="BD116" s="345">
        <v>0.05</v>
      </c>
      <c r="BE116" s="83" t="s">
        <v>516</v>
      </c>
      <c r="BF116" s="83" t="s">
        <v>500</v>
      </c>
      <c r="BG116" s="83" t="s">
        <v>500</v>
      </c>
      <c r="BH116" s="83" t="s">
        <v>500</v>
      </c>
      <c r="BI116" s="83" t="s">
        <v>956</v>
      </c>
      <c r="BJ116" s="83" t="s">
        <v>587</v>
      </c>
      <c r="BK116" s="83" t="s">
        <v>588</v>
      </c>
      <c r="BL116" s="83" t="s">
        <v>525</v>
      </c>
      <c r="BM116" s="576" t="s">
        <v>1628</v>
      </c>
      <c r="BN116" s="576" t="s">
        <v>1268</v>
      </c>
      <c r="BO116" s="576" t="s">
        <v>1615</v>
      </c>
      <c r="BP116" s="83" t="s">
        <v>528</v>
      </c>
      <c r="BQ116" s="83" t="s">
        <v>529</v>
      </c>
      <c r="BR116" s="83" t="s">
        <v>594</v>
      </c>
      <c r="BS116" s="576" t="s">
        <v>1616</v>
      </c>
      <c r="BT116" s="83" t="s">
        <v>1618</v>
      </c>
      <c r="BU116" s="83" t="s">
        <v>590</v>
      </c>
      <c r="BV116" s="576" t="s">
        <v>1614</v>
      </c>
      <c r="BW116" s="576" t="s">
        <v>1611</v>
      </c>
      <c r="BX116" s="576" t="s">
        <v>857</v>
      </c>
      <c r="BY116" s="576" t="s">
        <v>858</v>
      </c>
      <c r="BZ116" s="579" t="s">
        <v>2021</v>
      </c>
    </row>
    <row r="117" spans="1:78" s="2" customFormat="1" ht="11.45" hidden="1" customHeight="1" x14ac:dyDescent="0.2">
      <c r="A117" s="95"/>
      <c r="B117" s="312"/>
      <c r="C117" s="312"/>
      <c r="D117" s="312"/>
      <c r="E117" s="58" t="s">
        <v>2433</v>
      </c>
      <c r="F117" s="13" t="s">
        <v>2433</v>
      </c>
      <c r="G117" s="13"/>
      <c r="H117" s="13"/>
      <c r="I117" s="13"/>
      <c r="J117" s="88" t="s">
        <v>149</v>
      </c>
      <c r="K117" s="13" t="s">
        <v>1476</v>
      </c>
      <c r="L117" s="13" t="s">
        <v>1219</v>
      </c>
      <c r="M117" s="13" t="s">
        <v>1219</v>
      </c>
      <c r="N117" s="13" t="s">
        <v>1219</v>
      </c>
      <c r="O117" s="13" t="s">
        <v>1219</v>
      </c>
      <c r="P117" s="228"/>
      <c r="Q117" s="13" t="s">
        <v>1476</v>
      </c>
      <c r="R117" s="13" t="s">
        <v>1476</v>
      </c>
      <c r="S117" s="13" t="s">
        <v>1476</v>
      </c>
      <c r="T117" s="228"/>
      <c r="U117" s="13" t="s">
        <v>1476</v>
      </c>
      <c r="V117" s="227"/>
      <c r="X117" s="365"/>
      <c r="Y117" s="365" t="s">
        <v>174</v>
      </c>
      <c r="Z117" s="365" t="s">
        <v>498</v>
      </c>
      <c r="AA117" s="365"/>
      <c r="AB117" s="365"/>
      <c r="AC117" s="365"/>
      <c r="AE117" s="368"/>
      <c r="AF117" s="95"/>
      <c r="AG117" s="371"/>
      <c r="AH117" s="367"/>
      <c r="AI117" s="367"/>
      <c r="AJ117" s="367"/>
      <c r="AK117" s="367"/>
      <c r="AL117" s="367"/>
      <c r="AM117" s="367"/>
      <c r="AN117" s="367"/>
      <c r="AO117" s="367"/>
      <c r="AP117" s="367"/>
      <c r="AQ117" s="367"/>
      <c r="AR117" s="367"/>
      <c r="AS117" s="367"/>
      <c r="AT117" s="367"/>
      <c r="AU117" s="367"/>
      <c r="AV117" s="367"/>
      <c r="AW117" s="367"/>
      <c r="AX117" s="367"/>
      <c r="AY117" s="367"/>
      <c r="AZ117" s="83"/>
      <c r="BA117" s="83" t="s">
        <v>997</v>
      </c>
      <c r="BB117" s="83" t="s">
        <v>496</v>
      </c>
      <c r="BC117" s="83" t="s">
        <v>997</v>
      </c>
      <c r="BD117" s="83" t="s">
        <v>496</v>
      </c>
      <c r="BE117" s="83" t="s">
        <v>496</v>
      </c>
      <c r="BF117" s="83" t="s">
        <v>501</v>
      </c>
      <c r="BG117" s="83" t="s">
        <v>586</v>
      </c>
      <c r="BH117" s="83" t="s">
        <v>496</v>
      </c>
      <c r="BI117" s="83" t="s">
        <v>496</v>
      </c>
      <c r="BJ117" s="83" t="s">
        <v>517</v>
      </c>
      <c r="BK117" s="83" t="s">
        <v>518</v>
      </c>
      <c r="BL117" s="83" t="s">
        <v>496</v>
      </c>
      <c r="BM117" s="576"/>
      <c r="BN117" s="576" t="s">
        <v>527</v>
      </c>
      <c r="BO117" s="576" t="s">
        <v>496</v>
      </c>
      <c r="BP117" s="83" t="s">
        <v>496</v>
      </c>
      <c r="BQ117" s="83" t="s">
        <v>593</v>
      </c>
      <c r="BR117" s="83" t="s">
        <v>595</v>
      </c>
      <c r="BS117" s="576" t="s">
        <v>1617</v>
      </c>
      <c r="BT117" s="83" t="s">
        <v>1619</v>
      </c>
      <c r="BU117" s="83" t="s">
        <v>592</v>
      </c>
      <c r="BV117" s="576" t="s">
        <v>1620</v>
      </c>
      <c r="BW117" s="576" t="s">
        <v>496</v>
      </c>
      <c r="BX117" s="576" t="s">
        <v>1621</v>
      </c>
      <c r="BY117" s="576" t="s">
        <v>1621</v>
      </c>
      <c r="BZ117" s="579" t="s">
        <v>1612</v>
      </c>
    </row>
    <row r="118" spans="1:78" s="2" customFormat="1" ht="11.45" hidden="1" customHeight="1" x14ac:dyDescent="0.2">
      <c r="A118" s="95"/>
      <c r="B118" s="312"/>
      <c r="C118" s="347" t="s">
        <v>2380</v>
      </c>
      <c r="D118" s="312"/>
      <c r="E118" s="359"/>
      <c r="F118" s="360"/>
      <c r="G118" s="361"/>
      <c r="H118" s="362"/>
      <c r="I118" s="363"/>
      <c r="J118" s="228"/>
      <c r="K118" s="312"/>
      <c r="L118" s="228"/>
      <c r="M118" s="312"/>
      <c r="N118" s="312"/>
      <c r="O118" s="228"/>
      <c r="P118" s="228"/>
      <c r="Q118" s="227"/>
      <c r="R118" s="228"/>
      <c r="S118" s="228"/>
      <c r="T118" s="228"/>
      <c r="U118" s="312"/>
      <c r="V118" s="227"/>
      <c r="W118" s="5"/>
      <c r="X118" s="366" t="s">
        <v>2380</v>
      </c>
      <c r="Y118" s="367"/>
      <c r="Z118" s="367"/>
      <c r="AA118" s="367"/>
      <c r="AB118" s="367"/>
      <c r="AC118" s="367"/>
      <c r="AE118" s="368"/>
      <c r="AF118" s="95"/>
      <c r="AG118" s="371" t="s">
        <v>2870</v>
      </c>
      <c r="AH118" s="367"/>
      <c r="AI118" s="370"/>
      <c r="AJ118" s="370"/>
      <c r="AK118" s="370"/>
      <c r="AL118" s="370"/>
      <c r="AM118" s="370"/>
      <c r="AN118" s="370"/>
      <c r="AO118" s="370"/>
      <c r="AP118" s="370"/>
      <c r="AQ118" s="370"/>
      <c r="AR118" s="370"/>
      <c r="AS118" s="370"/>
      <c r="AT118" s="370"/>
      <c r="AU118" s="370"/>
      <c r="AV118" s="370"/>
      <c r="AW118" s="370"/>
      <c r="AX118" s="367"/>
      <c r="AY118" s="370"/>
    </row>
    <row r="119" spans="1:78" s="2" customFormat="1" ht="11.45" hidden="1" customHeight="1" x14ac:dyDescent="0.2">
      <c r="A119" s="95"/>
      <c r="B119" s="312"/>
      <c r="C119" s="346" t="s">
        <v>1540</v>
      </c>
      <c r="D119" s="312"/>
      <c r="E119" s="355" t="s">
        <v>1860</v>
      </c>
      <c r="F119" s="356">
        <v>0</v>
      </c>
      <c r="G119" s="241" t="s">
        <v>1630</v>
      </c>
      <c r="H119" s="241" t="s">
        <v>289</v>
      </c>
      <c r="I119" s="943">
        <v>1</v>
      </c>
      <c r="J119" s="357">
        <v>1</v>
      </c>
      <c r="K119" s="104"/>
      <c r="L119" s="105"/>
      <c r="M119" s="105"/>
      <c r="N119" s="105"/>
      <c r="O119" s="372" t="s">
        <v>488</v>
      </c>
      <c r="P119" s="352"/>
      <c r="Q119" s="241">
        <v>0</v>
      </c>
      <c r="R119" s="241">
        <v>0</v>
      </c>
      <c r="S119" s="241">
        <v>0</v>
      </c>
      <c r="T119" s="228"/>
      <c r="U119" s="340">
        <v>0</v>
      </c>
      <c r="V119" s="227"/>
      <c r="W119" s="5"/>
      <c r="X119" s="106" t="s">
        <v>1540</v>
      </c>
      <c r="Y119" s="107" t="s">
        <v>2833</v>
      </c>
      <c r="Z119" s="122">
        <v>0</v>
      </c>
      <c r="AA119" s="83" t="s">
        <v>1629</v>
      </c>
      <c r="AB119" s="83" t="s">
        <v>1629</v>
      </c>
      <c r="AC119" s="83" t="s">
        <v>1265</v>
      </c>
      <c r="AE119" s="93" t="s">
        <v>2869</v>
      </c>
      <c r="AF119" s="93"/>
      <c r="AG119" s="96" t="s">
        <v>488</v>
      </c>
      <c r="AH119" s="96" t="s">
        <v>488</v>
      </c>
      <c r="AI119" s="96" t="s">
        <v>488</v>
      </c>
      <c r="AJ119" s="96" t="s">
        <v>488</v>
      </c>
      <c r="AK119" s="96" t="s">
        <v>488</v>
      </c>
      <c r="AL119" s="96" t="s">
        <v>488</v>
      </c>
      <c r="AM119" s="96" t="s">
        <v>488</v>
      </c>
      <c r="AN119" s="96" t="s">
        <v>488</v>
      </c>
      <c r="AO119" s="96" t="s">
        <v>488</v>
      </c>
      <c r="AP119" s="96" t="s">
        <v>488</v>
      </c>
      <c r="AQ119" s="96" t="s">
        <v>488</v>
      </c>
      <c r="AR119" s="96" t="s">
        <v>488</v>
      </c>
      <c r="AS119" s="96" t="s">
        <v>488</v>
      </c>
      <c r="AT119" s="96" t="s">
        <v>488</v>
      </c>
      <c r="AU119" s="96" t="s">
        <v>488</v>
      </c>
      <c r="AV119" s="96" t="s">
        <v>488</v>
      </c>
      <c r="AW119" s="96" t="s">
        <v>488</v>
      </c>
      <c r="AX119" s="96" t="s">
        <v>488</v>
      </c>
      <c r="AY119" s="344"/>
      <c r="AZ119" s="93"/>
      <c r="BA119" s="93">
        <v>0</v>
      </c>
      <c r="BB119" s="94">
        <v>0</v>
      </c>
      <c r="BC119" s="93">
        <v>0</v>
      </c>
      <c r="BD119" s="94">
        <v>0</v>
      </c>
      <c r="BE119" s="94">
        <v>0</v>
      </c>
      <c r="BF119" s="94">
        <v>0</v>
      </c>
      <c r="BG119" s="94">
        <v>0</v>
      </c>
      <c r="BH119" s="578">
        <v>0</v>
      </c>
      <c r="BI119" s="578">
        <v>0</v>
      </c>
      <c r="BJ119" s="94">
        <v>0</v>
      </c>
      <c r="BK119" s="94">
        <v>0</v>
      </c>
      <c r="BL119" s="94">
        <v>0</v>
      </c>
      <c r="BM119" s="94">
        <v>1</v>
      </c>
      <c r="BN119" s="94">
        <v>0</v>
      </c>
      <c r="BO119" s="94">
        <v>0</v>
      </c>
      <c r="BP119" s="94">
        <v>0</v>
      </c>
      <c r="BQ119" s="94">
        <v>0</v>
      </c>
      <c r="BR119" s="94">
        <v>0</v>
      </c>
      <c r="BS119" s="94">
        <v>1</v>
      </c>
      <c r="BT119" s="94">
        <v>0</v>
      </c>
      <c r="BU119" s="94">
        <v>0</v>
      </c>
      <c r="BV119" s="94">
        <v>0</v>
      </c>
      <c r="BW119" s="94">
        <v>0</v>
      </c>
      <c r="BX119" s="578">
        <v>0</v>
      </c>
      <c r="BY119" s="94">
        <v>0</v>
      </c>
      <c r="BZ119" s="94">
        <v>0</v>
      </c>
    </row>
    <row r="120" spans="1:78" s="2" customFormat="1" ht="11.45" hidden="1" customHeight="1" x14ac:dyDescent="0.2">
      <c r="A120" s="95"/>
      <c r="B120" s="312"/>
      <c r="C120" s="346" t="s">
        <v>488</v>
      </c>
      <c r="D120" s="312"/>
      <c r="E120" s="127"/>
      <c r="F120" s="126"/>
      <c r="G120" s="241" t="s">
        <v>488</v>
      </c>
      <c r="H120" s="241" t="s">
        <v>488</v>
      </c>
      <c r="I120" s="944"/>
      <c r="J120" s="103"/>
      <c r="K120" s="104"/>
      <c r="L120" s="105"/>
      <c r="M120" s="105"/>
      <c r="N120" s="105"/>
      <c r="O120" s="372" t="s">
        <v>488</v>
      </c>
      <c r="P120" s="352"/>
      <c r="Q120" s="241">
        <v>0</v>
      </c>
      <c r="R120" s="241">
        <v>0</v>
      </c>
      <c r="S120" s="241">
        <v>0</v>
      </c>
      <c r="T120" s="228"/>
      <c r="U120" s="340">
        <v>0</v>
      </c>
      <c r="V120" s="227"/>
      <c r="W120" s="5"/>
      <c r="X120" s="108" t="s">
        <v>488</v>
      </c>
      <c r="Y120" s="109" t="s">
        <v>1625</v>
      </c>
      <c r="Z120" s="123">
        <v>0</v>
      </c>
      <c r="AA120" s="83" t="s">
        <v>488</v>
      </c>
      <c r="AB120" s="83" t="s">
        <v>488</v>
      </c>
      <c r="AC120" s="83" t="s">
        <v>488</v>
      </c>
      <c r="AE120" s="93" t="s">
        <v>2869</v>
      </c>
      <c r="AF120" s="93"/>
      <c r="AG120" s="96" t="s">
        <v>488</v>
      </c>
      <c r="AH120" s="96" t="s">
        <v>488</v>
      </c>
      <c r="AI120" s="96" t="s">
        <v>488</v>
      </c>
      <c r="AJ120" s="96" t="s">
        <v>488</v>
      </c>
      <c r="AK120" s="96" t="s">
        <v>488</v>
      </c>
      <c r="AL120" s="96" t="s">
        <v>488</v>
      </c>
      <c r="AM120" s="96" t="s">
        <v>488</v>
      </c>
      <c r="AN120" s="96" t="s">
        <v>488</v>
      </c>
      <c r="AO120" s="96" t="s">
        <v>488</v>
      </c>
      <c r="AP120" s="96" t="s">
        <v>488</v>
      </c>
      <c r="AQ120" s="96" t="s">
        <v>488</v>
      </c>
      <c r="AR120" s="96" t="s">
        <v>488</v>
      </c>
      <c r="AS120" s="96" t="s">
        <v>488</v>
      </c>
      <c r="AT120" s="96" t="s">
        <v>488</v>
      </c>
      <c r="AU120" s="96" t="s">
        <v>488</v>
      </c>
      <c r="AV120" s="96" t="s">
        <v>488</v>
      </c>
      <c r="AW120" s="96" t="s">
        <v>488</v>
      </c>
      <c r="AX120" s="96" t="s">
        <v>488</v>
      </c>
      <c r="AY120" s="344"/>
      <c r="AZ120" s="93"/>
      <c r="BA120" s="93">
        <v>0</v>
      </c>
      <c r="BB120" s="94">
        <v>0</v>
      </c>
      <c r="BC120" s="93">
        <v>0</v>
      </c>
      <c r="BD120" s="94">
        <v>0</v>
      </c>
      <c r="BE120" s="94">
        <v>0</v>
      </c>
      <c r="BF120" s="94">
        <v>0</v>
      </c>
      <c r="BG120" s="94">
        <v>1</v>
      </c>
      <c r="BH120" s="94">
        <v>0</v>
      </c>
      <c r="BI120" s="94">
        <v>0</v>
      </c>
      <c r="BJ120" s="94">
        <v>0</v>
      </c>
      <c r="BK120" s="94">
        <v>0</v>
      </c>
      <c r="BL120" s="94">
        <v>0</v>
      </c>
      <c r="BM120" s="94">
        <v>0</v>
      </c>
      <c r="BN120" s="94">
        <v>0</v>
      </c>
      <c r="BO120" s="94">
        <v>0</v>
      </c>
      <c r="BP120" s="94">
        <v>0</v>
      </c>
      <c r="BQ120" s="94">
        <v>0</v>
      </c>
      <c r="BR120" s="94">
        <v>0</v>
      </c>
      <c r="BS120" s="94">
        <v>0</v>
      </c>
      <c r="BT120" s="94">
        <v>0</v>
      </c>
      <c r="BU120" s="94">
        <v>0</v>
      </c>
      <c r="BV120" s="94">
        <v>0</v>
      </c>
      <c r="BW120" s="94">
        <v>0</v>
      </c>
      <c r="BX120" s="578">
        <v>0</v>
      </c>
      <c r="BY120" s="94">
        <v>0</v>
      </c>
      <c r="BZ120" s="94">
        <v>0</v>
      </c>
    </row>
    <row r="121" spans="1:78" s="2" customFormat="1" ht="11.45" hidden="1" customHeight="1" x14ac:dyDescent="0.2">
      <c r="A121" s="95"/>
      <c r="B121" s="312"/>
      <c r="C121" s="346" t="s">
        <v>488</v>
      </c>
      <c r="D121" s="312"/>
      <c r="E121" s="127"/>
      <c r="F121" s="126"/>
      <c r="G121" s="241" t="s">
        <v>488</v>
      </c>
      <c r="H121" s="241" t="s">
        <v>488</v>
      </c>
      <c r="I121" s="944"/>
      <c r="J121" s="103"/>
      <c r="K121" s="104"/>
      <c r="L121" s="105"/>
      <c r="M121" s="105"/>
      <c r="N121" s="105"/>
      <c r="O121" s="372" t="s">
        <v>488</v>
      </c>
      <c r="P121" s="352"/>
      <c r="Q121" s="241">
        <v>0</v>
      </c>
      <c r="R121" s="241">
        <v>0</v>
      </c>
      <c r="S121" s="241">
        <v>0</v>
      </c>
      <c r="T121" s="228"/>
      <c r="U121" s="340">
        <v>0</v>
      </c>
      <c r="V121" s="227"/>
      <c r="W121" s="5"/>
      <c r="X121" s="108" t="s">
        <v>488</v>
      </c>
      <c r="Y121" s="109" t="s">
        <v>1625</v>
      </c>
      <c r="Z121" s="123">
        <v>0</v>
      </c>
      <c r="AA121" s="83" t="s">
        <v>488</v>
      </c>
      <c r="AB121" s="83" t="s">
        <v>488</v>
      </c>
      <c r="AC121" s="83" t="s">
        <v>488</v>
      </c>
      <c r="AE121" s="93" t="s">
        <v>2869</v>
      </c>
      <c r="AF121" s="93"/>
      <c r="AG121" s="96" t="s">
        <v>488</v>
      </c>
      <c r="AH121" s="96" t="s">
        <v>488</v>
      </c>
      <c r="AI121" s="96" t="s">
        <v>488</v>
      </c>
      <c r="AJ121" s="96" t="s">
        <v>488</v>
      </c>
      <c r="AK121" s="96" t="s">
        <v>488</v>
      </c>
      <c r="AL121" s="96" t="s">
        <v>488</v>
      </c>
      <c r="AM121" s="96" t="s">
        <v>488</v>
      </c>
      <c r="AN121" s="96" t="s">
        <v>488</v>
      </c>
      <c r="AO121" s="96" t="s">
        <v>488</v>
      </c>
      <c r="AP121" s="96" t="s">
        <v>488</v>
      </c>
      <c r="AQ121" s="96" t="s">
        <v>488</v>
      </c>
      <c r="AR121" s="96" t="s">
        <v>488</v>
      </c>
      <c r="AS121" s="96" t="s">
        <v>488</v>
      </c>
      <c r="AT121" s="96" t="s">
        <v>488</v>
      </c>
      <c r="AU121" s="96" t="s">
        <v>488</v>
      </c>
      <c r="AV121" s="96" t="s">
        <v>488</v>
      </c>
      <c r="AW121" s="96" t="s">
        <v>488</v>
      </c>
      <c r="AX121" s="96" t="s">
        <v>488</v>
      </c>
      <c r="AY121" s="344"/>
      <c r="AZ121" s="93"/>
      <c r="BA121" s="93">
        <v>0</v>
      </c>
      <c r="BB121" s="94">
        <v>0</v>
      </c>
      <c r="BC121" s="93">
        <v>0</v>
      </c>
      <c r="BD121" s="94">
        <v>0</v>
      </c>
      <c r="BE121" s="94">
        <v>0</v>
      </c>
      <c r="BF121" s="94">
        <v>0</v>
      </c>
      <c r="BG121" s="94">
        <v>1</v>
      </c>
      <c r="BH121" s="94">
        <v>0</v>
      </c>
      <c r="BI121" s="94">
        <v>0</v>
      </c>
      <c r="BJ121" s="94">
        <v>0</v>
      </c>
      <c r="BK121" s="94">
        <v>0</v>
      </c>
      <c r="BL121" s="94">
        <v>0</v>
      </c>
      <c r="BM121" s="94">
        <v>0</v>
      </c>
      <c r="BN121" s="94">
        <v>0</v>
      </c>
      <c r="BO121" s="94">
        <v>0</v>
      </c>
      <c r="BP121" s="94">
        <v>0</v>
      </c>
      <c r="BQ121" s="94">
        <v>0</v>
      </c>
      <c r="BR121" s="94">
        <v>0</v>
      </c>
      <c r="BS121" s="94">
        <v>0</v>
      </c>
      <c r="BT121" s="94">
        <v>0</v>
      </c>
      <c r="BU121" s="94">
        <v>0</v>
      </c>
      <c r="BV121" s="94">
        <v>0</v>
      </c>
      <c r="BW121" s="94">
        <v>0</v>
      </c>
      <c r="BX121" s="578">
        <v>0</v>
      </c>
      <c r="BY121" s="94">
        <v>0</v>
      </c>
      <c r="BZ121" s="94">
        <v>0</v>
      </c>
    </row>
    <row r="122" spans="1:78" s="2" customFormat="1" ht="11.45" hidden="1" customHeight="1" x14ac:dyDescent="0.2">
      <c r="A122" s="95"/>
      <c r="B122" s="312"/>
      <c r="C122" s="346" t="s">
        <v>488</v>
      </c>
      <c r="D122" s="312"/>
      <c r="E122" s="127"/>
      <c r="F122" s="126"/>
      <c r="G122" s="241" t="s">
        <v>488</v>
      </c>
      <c r="H122" s="241" t="s">
        <v>488</v>
      </c>
      <c r="I122" s="944"/>
      <c r="J122" s="103"/>
      <c r="K122" s="104"/>
      <c r="L122" s="105"/>
      <c r="M122" s="105"/>
      <c r="N122" s="105"/>
      <c r="O122" s="372" t="s">
        <v>488</v>
      </c>
      <c r="P122" s="352"/>
      <c r="Q122" s="241">
        <v>0</v>
      </c>
      <c r="R122" s="241">
        <v>0</v>
      </c>
      <c r="S122" s="241">
        <v>0</v>
      </c>
      <c r="T122" s="228"/>
      <c r="U122" s="340">
        <v>0</v>
      </c>
      <c r="V122" s="227"/>
      <c r="W122" s="5"/>
      <c r="X122" s="108" t="s">
        <v>488</v>
      </c>
      <c r="Y122" s="109" t="s">
        <v>1625</v>
      </c>
      <c r="Z122" s="123">
        <v>0</v>
      </c>
      <c r="AA122" s="83" t="s">
        <v>488</v>
      </c>
      <c r="AB122" s="83" t="s">
        <v>488</v>
      </c>
      <c r="AC122" s="83" t="s">
        <v>488</v>
      </c>
      <c r="AE122" s="93" t="s">
        <v>2869</v>
      </c>
      <c r="AF122" s="93"/>
      <c r="AG122" s="96" t="s">
        <v>488</v>
      </c>
      <c r="AH122" s="96" t="s">
        <v>488</v>
      </c>
      <c r="AI122" s="96" t="s">
        <v>488</v>
      </c>
      <c r="AJ122" s="96" t="s">
        <v>488</v>
      </c>
      <c r="AK122" s="96" t="s">
        <v>488</v>
      </c>
      <c r="AL122" s="96" t="s">
        <v>488</v>
      </c>
      <c r="AM122" s="96" t="s">
        <v>488</v>
      </c>
      <c r="AN122" s="96" t="s">
        <v>488</v>
      </c>
      <c r="AO122" s="96" t="s">
        <v>488</v>
      </c>
      <c r="AP122" s="96" t="s">
        <v>488</v>
      </c>
      <c r="AQ122" s="96" t="s">
        <v>488</v>
      </c>
      <c r="AR122" s="96" t="s">
        <v>488</v>
      </c>
      <c r="AS122" s="96" t="s">
        <v>488</v>
      </c>
      <c r="AT122" s="96" t="s">
        <v>488</v>
      </c>
      <c r="AU122" s="96" t="s">
        <v>488</v>
      </c>
      <c r="AV122" s="96" t="s">
        <v>488</v>
      </c>
      <c r="AW122" s="96" t="s">
        <v>488</v>
      </c>
      <c r="AX122" s="96" t="s">
        <v>488</v>
      </c>
      <c r="AY122" s="344"/>
      <c r="AZ122" s="93"/>
      <c r="BA122" s="93">
        <v>0</v>
      </c>
      <c r="BB122" s="94">
        <v>0</v>
      </c>
      <c r="BC122" s="93">
        <v>0</v>
      </c>
      <c r="BD122" s="94">
        <v>0</v>
      </c>
      <c r="BE122" s="94">
        <v>0</v>
      </c>
      <c r="BF122" s="94">
        <v>0</v>
      </c>
      <c r="BG122" s="94">
        <v>1</v>
      </c>
      <c r="BH122" s="94">
        <v>0</v>
      </c>
      <c r="BI122" s="94">
        <v>0</v>
      </c>
      <c r="BJ122" s="94">
        <v>0</v>
      </c>
      <c r="BK122" s="94">
        <v>0</v>
      </c>
      <c r="BL122" s="94">
        <v>0</v>
      </c>
      <c r="BM122" s="94">
        <v>0</v>
      </c>
      <c r="BN122" s="94">
        <v>0</v>
      </c>
      <c r="BO122" s="94">
        <v>0</v>
      </c>
      <c r="BP122" s="94">
        <v>0</v>
      </c>
      <c r="BQ122" s="94">
        <v>0</v>
      </c>
      <c r="BR122" s="94">
        <v>0</v>
      </c>
      <c r="BS122" s="94">
        <v>0</v>
      </c>
      <c r="BT122" s="94">
        <v>0</v>
      </c>
      <c r="BU122" s="94">
        <v>0</v>
      </c>
      <c r="BV122" s="94">
        <v>0</v>
      </c>
      <c r="BW122" s="94">
        <v>0</v>
      </c>
      <c r="BX122" s="578">
        <v>0</v>
      </c>
      <c r="BY122" s="94">
        <v>0</v>
      </c>
      <c r="BZ122" s="94">
        <v>0</v>
      </c>
    </row>
    <row r="123" spans="1:78" s="2" customFormat="1" ht="11.45" hidden="1" customHeight="1" x14ac:dyDescent="0.2">
      <c r="A123" s="95"/>
      <c r="B123" s="312"/>
      <c r="C123" s="346" t="s">
        <v>488</v>
      </c>
      <c r="D123" s="312"/>
      <c r="E123" s="127"/>
      <c r="F123" s="126"/>
      <c r="G123" s="241" t="s">
        <v>488</v>
      </c>
      <c r="H123" s="241" t="s">
        <v>488</v>
      </c>
      <c r="I123" s="944"/>
      <c r="J123" s="103"/>
      <c r="K123" s="104"/>
      <c r="L123" s="105"/>
      <c r="M123" s="105"/>
      <c r="N123" s="105"/>
      <c r="O123" s="372" t="s">
        <v>488</v>
      </c>
      <c r="P123" s="352"/>
      <c r="Q123" s="241">
        <v>0</v>
      </c>
      <c r="R123" s="241">
        <v>0</v>
      </c>
      <c r="S123" s="241">
        <v>0</v>
      </c>
      <c r="T123" s="228"/>
      <c r="U123" s="340">
        <v>0</v>
      </c>
      <c r="V123" s="227"/>
      <c r="W123" s="5"/>
      <c r="X123" s="108" t="s">
        <v>488</v>
      </c>
      <c r="Y123" s="109" t="s">
        <v>1625</v>
      </c>
      <c r="Z123" s="123">
        <v>0</v>
      </c>
      <c r="AA123" s="83" t="s">
        <v>488</v>
      </c>
      <c r="AB123" s="83" t="s">
        <v>488</v>
      </c>
      <c r="AC123" s="83" t="s">
        <v>488</v>
      </c>
      <c r="AE123" s="93" t="s">
        <v>2869</v>
      </c>
      <c r="AF123" s="93"/>
      <c r="AG123" s="96" t="s">
        <v>488</v>
      </c>
      <c r="AH123" s="96" t="s">
        <v>488</v>
      </c>
      <c r="AI123" s="96" t="s">
        <v>488</v>
      </c>
      <c r="AJ123" s="96" t="s">
        <v>488</v>
      </c>
      <c r="AK123" s="96" t="s">
        <v>488</v>
      </c>
      <c r="AL123" s="96" t="s">
        <v>488</v>
      </c>
      <c r="AM123" s="96" t="s">
        <v>488</v>
      </c>
      <c r="AN123" s="96" t="s">
        <v>488</v>
      </c>
      <c r="AO123" s="96" t="s">
        <v>488</v>
      </c>
      <c r="AP123" s="96" t="s">
        <v>488</v>
      </c>
      <c r="AQ123" s="96" t="s">
        <v>488</v>
      </c>
      <c r="AR123" s="96" t="s">
        <v>488</v>
      </c>
      <c r="AS123" s="96" t="s">
        <v>488</v>
      </c>
      <c r="AT123" s="96" t="s">
        <v>488</v>
      </c>
      <c r="AU123" s="96" t="s">
        <v>488</v>
      </c>
      <c r="AV123" s="96" t="s">
        <v>488</v>
      </c>
      <c r="AW123" s="96" t="s">
        <v>488</v>
      </c>
      <c r="AX123" s="96" t="s">
        <v>488</v>
      </c>
      <c r="AY123" s="344"/>
      <c r="AZ123" s="93"/>
      <c r="BA123" s="93">
        <v>0</v>
      </c>
      <c r="BB123" s="94">
        <v>0</v>
      </c>
      <c r="BC123" s="93">
        <v>0</v>
      </c>
      <c r="BD123" s="94">
        <v>0</v>
      </c>
      <c r="BE123" s="94">
        <v>0</v>
      </c>
      <c r="BF123" s="94">
        <v>0</v>
      </c>
      <c r="BG123" s="94">
        <v>1</v>
      </c>
      <c r="BH123" s="94">
        <v>0</v>
      </c>
      <c r="BI123" s="94">
        <v>0</v>
      </c>
      <c r="BJ123" s="94">
        <v>0</v>
      </c>
      <c r="BK123" s="94">
        <v>0</v>
      </c>
      <c r="BL123" s="94">
        <v>0</v>
      </c>
      <c r="BM123" s="94">
        <v>0</v>
      </c>
      <c r="BN123" s="94">
        <v>0</v>
      </c>
      <c r="BO123" s="94">
        <v>0</v>
      </c>
      <c r="BP123" s="94">
        <v>0</v>
      </c>
      <c r="BQ123" s="94">
        <v>0</v>
      </c>
      <c r="BR123" s="94">
        <v>0</v>
      </c>
      <c r="BS123" s="94">
        <v>0</v>
      </c>
      <c r="BT123" s="94">
        <v>0</v>
      </c>
      <c r="BU123" s="94">
        <v>0</v>
      </c>
      <c r="BV123" s="94">
        <v>0</v>
      </c>
      <c r="BW123" s="94">
        <v>0</v>
      </c>
      <c r="BX123" s="578">
        <v>0</v>
      </c>
      <c r="BY123" s="94">
        <v>0</v>
      </c>
      <c r="BZ123" s="94">
        <v>0</v>
      </c>
    </row>
    <row r="124" spans="1:78" s="2" customFormat="1" ht="11.45" hidden="1" customHeight="1" x14ac:dyDescent="0.2">
      <c r="A124" s="95"/>
      <c r="B124" s="312"/>
      <c r="C124" s="346" t="s">
        <v>488</v>
      </c>
      <c r="D124" s="312"/>
      <c r="E124" s="127"/>
      <c r="F124" s="126"/>
      <c r="G124" s="241" t="s">
        <v>488</v>
      </c>
      <c r="H124" s="241" t="s">
        <v>488</v>
      </c>
      <c r="I124" s="944"/>
      <c r="J124" s="103"/>
      <c r="K124" s="104"/>
      <c r="L124" s="105"/>
      <c r="M124" s="105"/>
      <c r="N124" s="105"/>
      <c r="O124" s="372" t="s">
        <v>488</v>
      </c>
      <c r="P124" s="352"/>
      <c r="Q124" s="241">
        <v>0</v>
      </c>
      <c r="R124" s="241">
        <v>0</v>
      </c>
      <c r="S124" s="241">
        <v>0</v>
      </c>
      <c r="T124" s="228"/>
      <c r="U124" s="340">
        <v>0</v>
      </c>
      <c r="V124" s="227"/>
      <c r="W124" s="5"/>
      <c r="X124" s="108" t="s">
        <v>488</v>
      </c>
      <c r="Y124" s="109" t="s">
        <v>1625</v>
      </c>
      <c r="Z124" s="123">
        <v>0</v>
      </c>
      <c r="AA124" s="83" t="s">
        <v>488</v>
      </c>
      <c r="AB124" s="83" t="s">
        <v>488</v>
      </c>
      <c r="AC124" s="83" t="s">
        <v>488</v>
      </c>
      <c r="AE124" s="93" t="s">
        <v>2869</v>
      </c>
      <c r="AF124" s="93"/>
      <c r="AG124" s="96" t="s">
        <v>488</v>
      </c>
      <c r="AH124" s="96" t="s">
        <v>488</v>
      </c>
      <c r="AI124" s="96" t="s">
        <v>488</v>
      </c>
      <c r="AJ124" s="96" t="s">
        <v>488</v>
      </c>
      <c r="AK124" s="96" t="s">
        <v>488</v>
      </c>
      <c r="AL124" s="96" t="s">
        <v>488</v>
      </c>
      <c r="AM124" s="96" t="s">
        <v>488</v>
      </c>
      <c r="AN124" s="96" t="s">
        <v>488</v>
      </c>
      <c r="AO124" s="96" t="s">
        <v>488</v>
      </c>
      <c r="AP124" s="96" t="s">
        <v>488</v>
      </c>
      <c r="AQ124" s="96" t="s">
        <v>488</v>
      </c>
      <c r="AR124" s="96" t="s">
        <v>488</v>
      </c>
      <c r="AS124" s="96" t="s">
        <v>488</v>
      </c>
      <c r="AT124" s="96" t="s">
        <v>488</v>
      </c>
      <c r="AU124" s="96" t="s">
        <v>488</v>
      </c>
      <c r="AV124" s="96" t="s">
        <v>488</v>
      </c>
      <c r="AW124" s="96" t="s">
        <v>488</v>
      </c>
      <c r="AX124" s="96" t="s">
        <v>488</v>
      </c>
      <c r="AY124" s="344"/>
      <c r="AZ124" s="93"/>
      <c r="BA124" s="93">
        <v>0</v>
      </c>
      <c r="BB124" s="94">
        <v>0</v>
      </c>
      <c r="BC124" s="93">
        <v>0</v>
      </c>
      <c r="BD124" s="94">
        <v>0</v>
      </c>
      <c r="BE124" s="94">
        <v>0</v>
      </c>
      <c r="BF124" s="94">
        <v>0</v>
      </c>
      <c r="BG124" s="94">
        <v>1</v>
      </c>
      <c r="BH124" s="94">
        <v>0</v>
      </c>
      <c r="BI124" s="94">
        <v>0</v>
      </c>
      <c r="BJ124" s="94">
        <v>0</v>
      </c>
      <c r="BK124" s="94">
        <v>0</v>
      </c>
      <c r="BL124" s="94">
        <v>0</v>
      </c>
      <c r="BM124" s="94">
        <v>0</v>
      </c>
      <c r="BN124" s="94">
        <v>0</v>
      </c>
      <c r="BO124" s="94">
        <v>0</v>
      </c>
      <c r="BP124" s="94">
        <v>0</v>
      </c>
      <c r="BQ124" s="94">
        <v>0</v>
      </c>
      <c r="BR124" s="94">
        <v>0</v>
      </c>
      <c r="BS124" s="94">
        <v>0</v>
      </c>
      <c r="BT124" s="94">
        <v>0</v>
      </c>
      <c r="BU124" s="94">
        <v>0</v>
      </c>
      <c r="BV124" s="94">
        <v>0</v>
      </c>
      <c r="BW124" s="94">
        <v>0</v>
      </c>
      <c r="BX124" s="578">
        <v>0</v>
      </c>
      <c r="BY124" s="94">
        <v>0</v>
      </c>
      <c r="BZ124" s="94">
        <v>0</v>
      </c>
    </row>
    <row r="125" spans="1:78" s="2" customFormat="1" ht="11.45" hidden="1" customHeight="1" x14ac:dyDescent="0.2">
      <c r="A125" s="95"/>
      <c r="B125" s="312"/>
      <c r="C125" s="346" t="s">
        <v>488</v>
      </c>
      <c r="D125" s="312"/>
      <c r="E125" s="127"/>
      <c r="F125" s="126"/>
      <c r="G125" s="241" t="s">
        <v>488</v>
      </c>
      <c r="H125" s="241" t="s">
        <v>488</v>
      </c>
      <c r="I125" s="944"/>
      <c r="J125" s="103"/>
      <c r="K125" s="104"/>
      <c r="L125" s="105"/>
      <c r="M125" s="105"/>
      <c r="N125" s="105"/>
      <c r="O125" s="372" t="s">
        <v>488</v>
      </c>
      <c r="P125" s="352"/>
      <c r="Q125" s="241">
        <v>0</v>
      </c>
      <c r="R125" s="241">
        <v>0</v>
      </c>
      <c r="S125" s="241">
        <v>0</v>
      </c>
      <c r="T125" s="228"/>
      <c r="U125" s="340">
        <v>0</v>
      </c>
      <c r="V125" s="227"/>
      <c r="W125" s="5"/>
      <c r="X125" s="108" t="s">
        <v>488</v>
      </c>
      <c r="Y125" s="109" t="s">
        <v>1625</v>
      </c>
      <c r="Z125" s="123">
        <v>0</v>
      </c>
      <c r="AA125" s="83" t="s">
        <v>488</v>
      </c>
      <c r="AB125" s="83" t="s">
        <v>488</v>
      </c>
      <c r="AC125" s="83" t="s">
        <v>488</v>
      </c>
      <c r="AE125" s="93" t="s">
        <v>2869</v>
      </c>
      <c r="AF125" s="93"/>
      <c r="AG125" s="96" t="s">
        <v>488</v>
      </c>
      <c r="AH125" s="96" t="s">
        <v>488</v>
      </c>
      <c r="AI125" s="96" t="s">
        <v>488</v>
      </c>
      <c r="AJ125" s="96" t="s">
        <v>488</v>
      </c>
      <c r="AK125" s="96" t="s">
        <v>488</v>
      </c>
      <c r="AL125" s="96" t="s">
        <v>488</v>
      </c>
      <c r="AM125" s="96" t="s">
        <v>488</v>
      </c>
      <c r="AN125" s="96" t="s">
        <v>488</v>
      </c>
      <c r="AO125" s="96" t="s">
        <v>488</v>
      </c>
      <c r="AP125" s="96" t="s">
        <v>488</v>
      </c>
      <c r="AQ125" s="96" t="s">
        <v>488</v>
      </c>
      <c r="AR125" s="96" t="s">
        <v>488</v>
      </c>
      <c r="AS125" s="96" t="s">
        <v>488</v>
      </c>
      <c r="AT125" s="96" t="s">
        <v>488</v>
      </c>
      <c r="AU125" s="96" t="s">
        <v>488</v>
      </c>
      <c r="AV125" s="96" t="s">
        <v>488</v>
      </c>
      <c r="AW125" s="96" t="s">
        <v>488</v>
      </c>
      <c r="AX125" s="96" t="s">
        <v>488</v>
      </c>
      <c r="AY125" s="344"/>
      <c r="AZ125" s="93"/>
      <c r="BA125" s="93">
        <v>0</v>
      </c>
      <c r="BB125" s="94">
        <v>0</v>
      </c>
      <c r="BC125" s="93">
        <v>0</v>
      </c>
      <c r="BD125" s="94">
        <v>0</v>
      </c>
      <c r="BE125" s="94">
        <v>0</v>
      </c>
      <c r="BF125" s="94">
        <v>0</v>
      </c>
      <c r="BG125" s="94">
        <v>1</v>
      </c>
      <c r="BH125" s="94">
        <v>0</v>
      </c>
      <c r="BI125" s="94">
        <v>0</v>
      </c>
      <c r="BJ125" s="94">
        <v>0</v>
      </c>
      <c r="BK125" s="94">
        <v>0</v>
      </c>
      <c r="BL125" s="94">
        <v>0</v>
      </c>
      <c r="BM125" s="94">
        <v>0</v>
      </c>
      <c r="BN125" s="94">
        <v>0</v>
      </c>
      <c r="BO125" s="94">
        <v>0</v>
      </c>
      <c r="BP125" s="94">
        <v>0</v>
      </c>
      <c r="BQ125" s="94">
        <v>0</v>
      </c>
      <c r="BR125" s="94">
        <v>0</v>
      </c>
      <c r="BS125" s="94">
        <v>0</v>
      </c>
      <c r="BT125" s="94">
        <v>0</v>
      </c>
      <c r="BU125" s="94">
        <v>0</v>
      </c>
      <c r="BV125" s="94">
        <v>0</v>
      </c>
      <c r="BW125" s="94">
        <v>0</v>
      </c>
      <c r="BX125" s="578">
        <v>0</v>
      </c>
      <c r="BY125" s="94">
        <v>0</v>
      </c>
      <c r="BZ125" s="94">
        <v>0</v>
      </c>
    </row>
    <row r="126" spans="1:78" s="2" customFormat="1" ht="11.45" hidden="1" customHeight="1" x14ac:dyDescent="0.2">
      <c r="A126" s="95"/>
      <c r="B126" s="312"/>
      <c r="C126" s="346" t="s">
        <v>488</v>
      </c>
      <c r="D126" s="312"/>
      <c r="E126" s="127"/>
      <c r="F126" s="126"/>
      <c r="G126" s="241" t="s">
        <v>488</v>
      </c>
      <c r="H126" s="241" t="s">
        <v>488</v>
      </c>
      <c r="I126" s="944"/>
      <c r="J126" s="103"/>
      <c r="K126" s="104"/>
      <c r="L126" s="105"/>
      <c r="M126" s="105"/>
      <c r="N126" s="105"/>
      <c r="O126" s="372" t="s">
        <v>488</v>
      </c>
      <c r="P126" s="352"/>
      <c r="Q126" s="241">
        <v>0</v>
      </c>
      <c r="R126" s="241">
        <v>0</v>
      </c>
      <c r="S126" s="241">
        <v>0</v>
      </c>
      <c r="T126" s="228"/>
      <c r="U126" s="340">
        <v>0</v>
      </c>
      <c r="V126" s="227"/>
      <c r="W126" s="5"/>
      <c r="X126" s="108" t="s">
        <v>488</v>
      </c>
      <c r="Y126" s="109" t="s">
        <v>1625</v>
      </c>
      <c r="Z126" s="123">
        <v>0</v>
      </c>
      <c r="AA126" s="83" t="s">
        <v>488</v>
      </c>
      <c r="AB126" s="83" t="s">
        <v>488</v>
      </c>
      <c r="AC126" s="83" t="s">
        <v>488</v>
      </c>
      <c r="AE126" s="93" t="s">
        <v>2869</v>
      </c>
      <c r="AF126" s="93"/>
      <c r="AG126" s="96" t="s">
        <v>488</v>
      </c>
      <c r="AH126" s="96" t="s">
        <v>488</v>
      </c>
      <c r="AI126" s="96" t="s">
        <v>488</v>
      </c>
      <c r="AJ126" s="96" t="s">
        <v>488</v>
      </c>
      <c r="AK126" s="96" t="s">
        <v>488</v>
      </c>
      <c r="AL126" s="96" t="s">
        <v>488</v>
      </c>
      <c r="AM126" s="96" t="s">
        <v>488</v>
      </c>
      <c r="AN126" s="96" t="s">
        <v>488</v>
      </c>
      <c r="AO126" s="96" t="s">
        <v>488</v>
      </c>
      <c r="AP126" s="96" t="s">
        <v>488</v>
      </c>
      <c r="AQ126" s="96" t="s">
        <v>488</v>
      </c>
      <c r="AR126" s="96" t="s">
        <v>488</v>
      </c>
      <c r="AS126" s="96" t="s">
        <v>488</v>
      </c>
      <c r="AT126" s="96" t="s">
        <v>488</v>
      </c>
      <c r="AU126" s="96" t="s">
        <v>488</v>
      </c>
      <c r="AV126" s="96" t="s">
        <v>488</v>
      </c>
      <c r="AW126" s="96" t="s">
        <v>488</v>
      </c>
      <c r="AX126" s="96" t="s">
        <v>488</v>
      </c>
      <c r="AY126" s="344"/>
      <c r="AZ126" s="93"/>
      <c r="BA126" s="93">
        <v>0</v>
      </c>
      <c r="BB126" s="94">
        <v>0</v>
      </c>
      <c r="BC126" s="93">
        <v>0</v>
      </c>
      <c r="BD126" s="94">
        <v>0</v>
      </c>
      <c r="BE126" s="94">
        <v>0</v>
      </c>
      <c r="BF126" s="94">
        <v>0</v>
      </c>
      <c r="BG126" s="94">
        <v>1</v>
      </c>
      <c r="BH126" s="94">
        <v>0</v>
      </c>
      <c r="BI126" s="94">
        <v>0</v>
      </c>
      <c r="BJ126" s="94">
        <v>0</v>
      </c>
      <c r="BK126" s="94">
        <v>0</v>
      </c>
      <c r="BL126" s="94">
        <v>0</v>
      </c>
      <c r="BM126" s="94">
        <v>0</v>
      </c>
      <c r="BN126" s="94">
        <v>0</v>
      </c>
      <c r="BO126" s="94">
        <v>0</v>
      </c>
      <c r="BP126" s="94">
        <v>0</v>
      </c>
      <c r="BQ126" s="94">
        <v>0</v>
      </c>
      <c r="BR126" s="94">
        <v>0</v>
      </c>
      <c r="BS126" s="94">
        <v>0</v>
      </c>
      <c r="BT126" s="94">
        <v>0</v>
      </c>
      <c r="BU126" s="94">
        <v>0</v>
      </c>
      <c r="BV126" s="94">
        <v>0</v>
      </c>
      <c r="BW126" s="94">
        <v>0</v>
      </c>
      <c r="BX126" s="578">
        <v>0</v>
      </c>
      <c r="BY126" s="94">
        <v>0</v>
      </c>
      <c r="BZ126" s="94">
        <v>0</v>
      </c>
    </row>
    <row r="127" spans="1:78" s="2" customFormat="1" ht="11.45" hidden="1" customHeight="1" x14ac:dyDescent="0.2">
      <c r="A127" s="95"/>
      <c r="B127" s="312"/>
      <c r="C127" s="346" t="s">
        <v>488</v>
      </c>
      <c r="D127" s="312"/>
      <c r="E127" s="127"/>
      <c r="F127" s="126"/>
      <c r="G127" s="241" t="s">
        <v>488</v>
      </c>
      <c r="H127" s="241" t="s">
        <v>488</v>
      </c>
      <c r="I127" s="944"/>
      <c r="J127" s="103"/>
      <c r="K127" s="104"/>
      <c r="L127" s="105"/>
      <c r="M127" s="105"/>
      <c r="N127" s="105"/>
      <c r="O127" s="372" t="s">
        <v>488</v>
      </c>
      <c r="P127" s="352"/>
      <c r="Q127" s="241">
        <v>0</v>
      </c>
      <c r="R127" s="241">
        <v>0</v>
      </c>
      <c r="S127" s="241">
        <v>0</v>
      </c>
      <c r="T127" s="228"/>
      <c r="U127" s="340">
        <v>0</v>
      </c>
      <c r="V127" s="227"/>
      <c r="W127" s="5"/>
      <c r="X127" s="108" t="s">
        <v>488</v>
      </c>
      <c r="Y127" s="109" t="s">
        <v>1625</v>
      </c>
      <c r="Z127" s="123">
        <v>0</v>
      </c>
      <c r="AA127" s="83" t="s">
        <v>488</v>
      </c>
      <c r="AB127" s="83" t="s">
        <v>488</v>
      </c>
      <c r="AC127" s="83" t="s">
        <v>488</v>
      </c>
      <c r="AE127" s="93" t="s">
        <v>2869</v>
      </c>
      <c r="AF127" s="93"/>
      <c r="AG127" s="96" t="s">
        <v>488</v>
      </c>
      <c r="AH127" s="96" t="s">
        <v>488</v>
      </c>
      <c r="AI127" s="96" t="s">
        <v>488</v>
      </c>
      <c r="AJ127" s="96" t="s">
        <v>488</v>
      </c>
      <c r="AK127" s="96" t="s">
        <v>488</v>
      </c>
      <c r="AL127" s="96" t="s">
        <v>488</v>
      </c>
      <c r="AM127" s="96" t="s">
        <v>488</v>
      </c>
      <c r="AN127" s="96" t="s">
        <v>488</v>
      </c>
      <c r="AO127" s="96" t="s">
        <v>488</v>
      </c>
      <c r="AP127" s="96" t="s">
        <v>488</v>
      </c>
      <c r="AQ127" s="96" t="s">
        <v>488</v>
      </c>
      <c r="AR127" s="96" t="s">
        <v>488</v>
      </c>
      <c r="AS127" s="96" t="s">
        <v>488</v>
      </c>
      <c r="AT127" s="96" t="s">
        <v>488</v>
      </c>
      <c r="AU127" s="96" t="s">
        <v>488</v>
      </c>
      <c r="AV127" s="96" t="s">
        <v>488</v>
      </c>
      <c r="AW127" s="96" t="s">
        <v>488</v>
      </c>
      <c r="AX127" s="96" t="s">
        <v>488</v>
      </c>
      <c r="AY127" s="344"/>
      <c r="AZ127" s="93"/>
      <c r="BA127" s="93">
        <v>0</v>
      </c>
      <c r="BB127" s="94">
        <v>0</v>
      </c>
      <c r="BC127" s="93">
        <v>0</v>
      </c>
      <c r="BD127" s="94">
        <v>0</v>
      </c>
      <c r="BE127" s="94">
        <v>0</v>
      </c>
      <c r="BF127" s="94">
        <v>0</v>
      </c>
      <c r="BG127" s="94">
        <v>1</v>
      </c>
      <c r="BH127" s="94">
        <v>0</v>
      </c>
      <c r="BI127" s="94">
        <v>0</v>
      </c>
      <c r="BJ127" s="94">
        <v>0</v>
      </c>
      <c r="BK127" s="94">
        <v>0</v>
      </c>
      <c r="BL127" s="94">
        <v>0</v>
      </c>
      <c r="BM127" s="94">
        <v>0</v>
      </c>
      <c r="BN127" s="94">
        <v>0</v>
      </c>
      <c r="BO127" s="94">
        <v>0</v>
      </c>
      <c r="BP127" s="94">
        <v>0</v>
      </c>
      <c r="BQ127" s="94">
        <v>0</v>
      </c>
      <c r="BR127" s="94">
        <v>0</v>
      </c>
      <c r="BS127" s="94">
        <v>0</v>
      </c>
      <c r="BT127" s="94">
        <v>0</v>
      </c>
      <c r="BU127" s="94">
        <v>0</v>
      </c>
      <c r="BV127" s="94">
        <v>0</v>
      </c>
      <c r="BW127" s="94">
        <v>0</v>
      </c>
      <c r="BX127" s="578">
        <v>0</v>
      </c>
      <c r="BY127" s="94">
        <v>0</v>
      </c>
      <c r="BZ127" s="94">
        <v>0</v>
      </c>
    </row>
    <row r="128" spans="1:78" s="2" customFormat="1" ht="11.45" hidden="1" customHeight="1" x14ac:dyDescent="0.2">
      <c r="A128" s="95"/>
      <c r="B128" s="312"/>
      <c r="C128" s="346" t="s">
        <v>488</v>
      </c>
      <c r="D128" s="312"/>
      <c r="E128" s="127"/>
      <c r="F128" s="126"/>
      <c r="G128" s="241" t="s">
        <v>488</v>
      </c>
      <c r="H128" s="241" t="s">
        <v>488</v>
      </c>
      <c r="I128" s="944"/>
      <c r="J128" s="103"/>
      <c r="K128" s="104"/>
      <c r="L128" s="105"/>
      <c r="M128" s="105"/>
      <c r="N128" s="105"/>
      <c r="O128" s="372" t="s">
        <v>488</v>
      </c>
      <c r="P128" s="352"/>
      <c r="Q128" s="241">
        <v>0</v>
      </c>
      <c r="R128" s="241">
        <v>0</v>
      </c>
      <c r="S128" s="241">
        <v>0</v>
      </c>
      <c r="T128" s="228"/>
      <c r="U128" s="340">
        <v>0</v>
      </c>
      <c r="V128" s="227"/>
      <c r="W128" s="5"/>
      <c r="X128" s="108" t="s">
        <v>488</v>
      </c>
      <c r="Y128" s="109" t="s">
        <v>1625</v>
      </c>
      <c r="Z128" s="123">
        <v>0</v>
      </c>
      <c r="AA128" s="83" t="s">
        <v>488</v>
      </c>
      <c r="AB128" s="83" t="s">
        <v>488</v>
      </c>
      <c r="AC128" s="83" t="s">
        <v>488</v>
      </c>
      <c r="AE128" s="93" t="s">
        <v>2869</v>
      </c>
      <c r="AF128" s="93"/>
      <c r="AG128" s="96" t="s">
        <v>488</v>
      </c>
      <c r="AH128" s="96" t="s">
        <v>488</v>
      </c>
      <c r="AI128" s="96" t="s">
        <v>488</v>
      </c>
      <c r="AJ128" s="96" t="s">
        <v>488</v>
      </c>
      <c r="AK128" s="96" t="s">
        <v>488</v>
      </c>
      <c r="AL128" s="96" t="s">
        <v>488</v>
      </c>
      <c r="AM128" s="96" t="s">
        <v>488</v>
      </c>
      <c r="AN128" s="96" t="s">
        <v>488</v>
      </c>
      <c r="AO128" s="96" t="s">
        <v>488</v>
      </c>
      <c r="AP128" s="96" t="s">
        <v>488</v>
      </c>
      <c r="AQ128" s="96" t="s">
        <v>488</v>
      </c>
      <c r="AR128" s="96" t="s">
        <v>488</v>
      </c>
      <c r="AS128" s="96" t="s">
        <v>488</v>
      </c>
      <c r="AT128" s="96" t="s">
        <v>488</v>
      </c>
      <c r="AU128" s="96" t="s">
        <v>488</v>
      </c>
      <c r="AV128" s="96" t="s">
        <v>488</v>
      </c>
      <c r="AW128" s="96" t="s">
        <v>488</v>
      </c>
      <c r="AX128" s="96" t="s">
        <v>488</v>
      </c>
      <c r="AY128" s="344"/>
      <c r="AZ128" s="93"/>
      <c r="BA128" s="93">
        <v>0</v>
      </c>
      <c r="BB128" s="94">
        <v>0</v>
      </c>
      <c r="BC128" s="93">
        <v>0</v>
      </c>
      <c r="BD128" s="94">
        <v>0</v>
      </c>
      <c r="BE128" s="94">
        <v>0</v>
      </c>
      <c r="BF128" s="94">
        <v>0</v>
      </c>
      <c r="BG128" s="94">
        <v>1</v>
      </c>
      <c r="BH128" s="94">
        <v>0</v>
      </c>
      <c r="BI128" s="94">
        <v>0</v>
      </c>
      <c r="BJ128" s="94">
        <v>0</v>
      </c>
      <c r="BK128" s="94">
        <v>0</v>
      </c>
      <c r="BL128" s="94">
        <v>0</v>
      </c>
      <c r="BM128" s="94">
        <v>0</v>
      </c>
      <c r="BN128" s="94">
        <v>0</v>
      </c>
      <c r="BO128" s="94">
        <v>0</v>
      </c>
      <c r="BP128" s="94">
        <v>0</v>
      </c>
      <c r="BQ128" s="94">
        <v>0</v>
      </c>
      <c r="BR128" s="94">
        <v>0</v>
      </c>
      <c r="BS128" s="94">
        <v>0</v>
      </c>
      <c r="BT128" s="94">
        <v>0</v>
      </c>
      <c r="BU128" s="94">
        <v>0</v>
      </c>
      <c r="BV128" s="94">
        <v>0</v>
      </c>
      <c r="BW128" s="94">
        <v>0</v>
      </c>
      <c r="BX128" s="578">
        <v>0</v>
      </c>
      <c r="BY128" s="94">
        <v>0</v>
      </c>
      <c r="BZ128" s="94">
        <v>0</v>
      </c>
    </row>
    <row r="129" spans="1:78" s="2" customFormat="1" ht="11.45" hidden="1" customHeight="1" x14ac:dyDescent="0.2">
      <c r="A129" s="95"/>
      <c r="B129" s="312"/>
      <c r="C129" s="346" t="s">
        <v>488</v>
      </c>
      <c r="D129" s="312"/>
      <c r="E129" s="127"/>
      <c r="F129" s="126"/>
      <c r="G129" s="241" t="s">
        <v>488</v>
      </c>
      <c r="H129" s="241" t="s">
        <v>488</v>
      </c>
      <c r="I129" s="944"/>
      <c r="J129" s="103"/>
      <c r="K129" s="104"/>
      <c r="L129" s="105"/>
      <c r="M129" s="105"/>
      <c r="N129" s="105"/>
      <c r="O129" s="372" t="s">
        <v>488</v>
      </c>
      <c r="P129" s="352"/>
      <c r="Q129" s="241">
        <v>0</v>
      </c>
      <c r="R129" s="241">
        <v>0</v>
      </c>
      <c r="S129" s="241">
        <v>0</v>
      </c>
      <c r="T129" s="228"/>
      <c r="U129" s="340">
        <v>0</v>
      </c>
      <c r="V129" s="227"/>
      <c r="W129" s="5"/>
      <c r="X129" s="108" t="s">
        <v>488</v>
      </c>
      <c r="Y129" s="109" t="s">
        <v>1625</v>
      </c>
      <c r="Z129" s="123">
        <v>0</v>
      </c>
      <c r="AA129" s="83" t="s">
        <v>488</v>
      </c>
      <c r="AB129" s="83" t="s">
        <v>488</v>
      </c>
      <c r="AC129" s="83" t="s">
        <v>488</v>
      </c>
      <c r="AE129" s="93" t="s">
        <v>2869</v>
      </c>
      <c r="AF129" s="93"/>
      <c r="AG129" s="96" t="s">
        <v>488</v>
      </c>
      <c r="AH129" s="96" t="s">
        <v>488</v>
      </c>
      <c r="AI129" s="96" t="s">
        <v>488</v>
      </c>
      <c r="AJ129" s="96" t="s">
        <v>488</v>
      </c>
      <c r="AK129" s="96" t="s">
        <v>488</v>
      </c>
      <c r="AL129" s="96" t="s">
        <v>488</v>
      </c>
      <c r="AM129" s="96" t="s">
        <v>488</v>
      </c>
      <c r="AN129" s="96" t="s">
        <v>488</v>
      </c>
      <c r="AO129" s="96" t="s">
        <v>488</v>
      </c>
      <c r="AP129" s="96" t="s">
        <v>488</v>
      </c>
      <c r="AQ129" s="96" t="s">
        <v>488</v>
      </c>
      <c r="AR129" s="96" t="s">
        <v>488</v>
      </c>
      <c r="AS129" s="96" t="s">
        <v>488</v>
      </c>
      <c r="AT129" s="96" t="s">
        <v>488</v>
      </c>
      <c r="AU129" s="96" t="s">
        <v>488</v>
      </c>
      <c r="AV129" s="96" t="s">
        <v>488</v>
      </c>
      <c r="AW129" s="96" t="s">
        <v>488</v>
      </c>
      <c r="AX129" s="96" t="s">
        <v>488</v>
      </c>
      <c r="AY129" s="344"/>
      <c r="AZ129" s="93"/>
      <c r="BA129" s="93">
        <v>0</v>
      </c>
      <c r="BB129" s="94">
        <v>0</v>
      </c>
      <c r="BC129" s="93">
        <v>0</v>
      </c>
      <c r="BD129" s="94">
        <v>0</v>
      </c>
      <c r="BE129" s="94">
        <v>0</v>
      </c>
      <c r="BF129" s="94">
        <v>0</v>
      </c>
      <c r="BG129" s="94">
        <v>1</v>
      </c>
      <c r="BH129" s="94">
        <v>0</v>
      </c>
      <c r="BI129" s="94">
        <v>0</v>
      </c>
      <c r="BJ129" s="94">
        <v>0</v>
      </c>
      <c r="BK129" s="94">
        <v>0</v>
      </c>
      <c r="BL129" s="94">
        <v>0</v>
      </c>
      <c r="BM129" s="94">
        <v>0</v>
      </c>
      <c r="BN129" s="94">
        <v>0</v>
      </c>
      <c r="BO129" s="94">
        <v>0</v>
      </c>
      <c r="BP129" s="94">
        <v>0</v>
      </c>
      <c r="BQ129" s="94">
        <v>0</v>
      </c>
      <c r="BR129" s="94">
        <v>0</v>
      </c>
      <c r="BS129" s="94">
        <v>0</v>
      </c>
      <c r="BT129" s="94">
        <v>0</v>
      </c>
      <c r="BU129" s="94">
        <v>0</v>
      </c>
      <c r="BV129" s="94">
        <v>0</v>
      </c>
      <c r="BW129" s="94">
        <v>0</v>
      </c>
      <c r="BX129" s="578">
        <v>0</v>
      </c>
      <c r="BY129" s="94">
        <v>0</v>
      </c>
      <c r="BZ129" s="94">
        <v>0</v>
      </c>
    </row>
    <row r="130" spans="1:78" s="2" customFormat="1" ht="11.45" hidden="1" customHeight="1" x14ac:dyDescent="0.2">
      <c r="A130" s="95"/>
      <c r="B130" s="312"/>
      <c r="C130" s="346" t="s">
        <v>488</v>
      </c>
      <c r="D130" s="312"/>
      <c r="E130" s="127"/>
      <c r="F130" s="126"/>
      <c r="G130" s="241" t="s">
        <v>488</v>
      </c>
      <c r="H130" s="241" t="s">
        <v>488</v>
      </c>
      <c r="I130" s="944"/>
      <c r="J130" s="103"/>
      <c r="K130" s="104"/>
      <c r="L130" s="105"/>
      <c r="M130" s="105"/>
      <c r="N130" s="105"/>
      <c r="O130" s="372" t="s">
        <v>488</v>
      </c>
      <c r="P130" s="352"/>
      <c r="Q130" s="241">
        <v>0</v>
      </c>
      <c r="R130" s="241">
        <v>0</v>
      </c>
      <c r="S130" s="241">
        <v>0</v>
      </c>
      <c r="T130" s="228"/>
      <c r="U130" s="340">
        <v>0</v>
      </c>
      <c r="V130" s="227"/>
      <c r="W130" s="5"/>
      <c r="X130" s="108" t="s">
        <v>488</v>
      </c>
      <c r="Y130" s="109" t="s">
        <v>1625</v>
      </c>
      <c r="Z130" s="123">
        <v>0</v>
      </c>
      <c r="AA130" s="83" t="s">
        <v>488</v>
      </c>
      <c r="AB130" s="83" t="s">
        <v>488</v>
      </c>
      <c r="AC130" s="83" t="s">
        <v>488</v>
      </c>
      <c r="AE130" s="93" t="s">
        <v>2869</v>
      </c>
      <c r="AF130" s="93"/>
      <c r="AG130" s="96" t="s">
        <v>488</v>
      </c>
      <c r="AH130" s="96" t="s">
        <v>488</v>
      </c>
      <c r="AI130" s="96" t="s">
        <v>488</v>
      </c>
      <c r="AJ130" s="96" t="s">
        <v>488</v>
      </c>
      <c r="AK130" s="96" t="s">
        <v>488</v>
      </c>
      <c r="AL130" s="96" t="s">
        <v>488</v>
      </c>
      <c r="AM130" s="96" t="s">
        <v>488</v>
      </c>
      <c r="AN130" s="96" t="s">
        <v>488</v>
      </c>
      <c r="AO130" s="96" t="s">
        <v>488</v>
      </c>
      <c r="AP130" s="96" t="s">
        <v>488</v>
      </c>
      <c r="AQ130" s="96" t="s">
        <v>488</v>
      </c>
      <c r="AR130" s="96" t="s">
        <v>488</v>
      </c>
      <c r="AS130" s="96" t="s">
        <v>488</v>
      </c>
      <c r="AT130" s="96" t="s">
        <v>488</v>
      </c>
      <c r="AU130" s="96" t="s">
        <v>488</v>
      </c>
      <c r="AV130" s="96" t="s">
        <v>488</v>
      </c>
      <c r="AW130" s="96" t="s">
        <v>488</v>
      </c>
      <c r="AX130" s="96" t="s">
        <v>488</v>
      </c>
      <c r="AY130" s="344"/>
      <c r="AZ130" s="93"/>
      <c r="BA130" s="93">
        <v>0</v>
      </c>
      <c r="BB130" s="94">
        <v>0</v>
      </c>
      <c r="BC130" s="93">
        <v>0</v>
      </c>
      <c r="BD130" s="94">
        <v>0</v>
      </c>
      <c r="BE130" s="94">
        <v>0</v>
      </c>
      <c r="BF130" s="94">
        <v>0</v>
      </c>
      <c r="BG130" s="94">
        <v>1</v>
      </c>
      <c r="BH130" s="94">
        <v>0</v>
      </c>
      <c r="BI130" s="94">
        <v>0</v>
      </c>
      <c r="BJ130" s="94">
        <v>0</v>
      </c>
      <c r="BK130" s="94">
        <v>0</v>
      </c>
      <c r="BL130" s="94">
        <v>0</v>
      </c>
      <c r="BM130" s="94">
        <v>0</v>
      </c>
      <c r="BN130" s="94">
        <v>0</v>
      </c>
      <c r="BO130" s="94">
        <v>0</v>
      </c>
      <c r="BP130" s="94">
        <v>0</v>
      </c>
      <c r="BQ130" s="94">
        <v>0</v>
      </c>
      <c r="BR130" s="94">
        <v>0</v>
      </c>
      <c r="BS130" s="94">
        <v>0</v>
      </c>
      <c r="BT130" s="94">
        <v>0</v>
      </c>
      <c r="BU130" s="94">
        <v>0</v>
      </c>
      <c r="BV130" s="94">
        <v>0</v>
      </c>
      <c r="BW130" s="94">
        <v>0</v>
      </c>
      <c r="BX130" s="578">
        <v>0</v>
      </c>
      <c r="BY130" s="94">
        <v>0</v>
      </c>
      <c r="BZ130" s="94">
        <v>0</v>
      </c>
    </row>
    <row r="131" spans="1:78" s="2" customFormat="1" ht="11.45" hidden="1" customHeight="1" x14ac:dyDescent="0.2">
      <c r="A131" s="95"/>
      <c r="B131" s="312"/>
      <c r="C131" s="346" t="s">
        <v>488</v>
      </c>
      <c r="D131" s="312"/>
      <c r="E131" s="127"/>
      <c r="F131" s="126"/>
      <c r="G131" s="241" t="s">
        <v>488</v>
      </c>
      <c r="H131" s="241" t="s">
        <v>488</v>
      </c>
      <c r="I131" s="944"/>
      <c r="J131" s="103"/>
      <c r="K131" s="104"/>
      <c r="L131" s="105"/>
      <c r="M131" s="105"/>
      <c r="N131" s="105"/>
      <c r="O131" s="372" t="s">
        <v>488</v>
      </c>
      <c r="P131" s="352"/>
      <c r="Q131" s="241">
        <v>0</v>
      </c>
      <c r="R131" s="241">
        <v>0</v>
      </c>
      <c r="S131" s="241">
        <v>0</v>
      </c>
      <c r="T131" s="228"/>
      <c r="U131" s="340">
        <v>0</v>
      </c>
      <c r="V131" s="227"/>
      <c r="W131" s="5"/>
      <c r="X131" s="108" t="s">
        <v>488</v>
      </c>
      <c r="Y131" s="109" t="s">
        <v>1625</v>
      </c>
      <c r="Z131" s="123">
        <v>0</v>
      </c>
      <c r="AA131" s="83" t="s">
        <v>488</v>
      </c>
      <c r="AB131" s="83" t="s">
        <v>488</v>
      </c>
      <c r="AC131" s="83" t="s">
        <v>488</v>
      </c>
      <c r="AE131" s="93" t="s">
        <v>2869</v>
      </c>
      <c r="AF131" s="93"/>
      <c r="AG131" s="96" t="s">
        <v>488</v>
      </c>
      <c r="AH131" s="96" t="s">
        <v>488</v>
      </c>
      <c r="AI131" s="96" t="s">
        <v>488</v>
      </c>
      <c r="AJ131" s="96" t="s">
        <v>488</v>
      </c>
      <c r="AK131" s="96" t="s">
        <v>488</v>
      </c>
      <c r="AL131" s="96" t="s">
        <v>488</v>
      </c>
      <c r="AM131" s="96" t="s">
        <v>488</v>
      </c>
      <c r="AN131" s="96" t="s">
        <v>488</v>
      </c>
      <c r="AO131" s="96" t="s">
        <v>488</v>
      </c>
      <c r="AP131" s="96" t="s">
        <v>488</v>
      </c>
      <c r="AQ131" s="96" t="s">
        <v>488</v>
      </c>
      <c r="AR131" s="96" t="s">
        <v>488</v>
      </c>
      <c r="AS131" s="96" t="s">
        <v>488</v>
      </c>
      <c r="AT131" s="96" t="s">
        <v>488</v>
      </c>
      <c r="AU131" s="96" t="s">
        <v>488</v>
      </c>
      <c r="AV131" s="96" t="s">
        <v>488</v>
      </c>
      <c r="AW131" s="96" t="s">
        <v>488</v>
      </c>
      <c r="AX131" s="96" t="s">
        <v>488</v>
      </c>
      <c r="AY131" s="344"/>
      <c r="AZ131" s="93"/>
      <c r="BA131" s="93">
        <v>0</v>
      </c>
      <c r="BB131" s="94">
        <v>0</v>
      </c>
      <c r="BC131" s="93">
        <v>0</v>
      </c>
      <c r="BD131" s="94">
        <v>0</v>
      </c>
      <c r="BE131" s="94">
        <v>0</v>
      </c>
      <c r="BF131" s="94">
        <v>0</v>
      </c>
      <c r="BG131" s="94">
        <v>1</v>
      </c>
      <c r="BH131" s="94">
        <v>0</v>
      </c>
      <c r="BI131" s="94">
        <v>0</v>
      </c>
      <c r="BJ131" s="94">
        <v>0</v>
      </c>
      <c r="BK131" s="94">
        <v>0</v>
      </c>
      <c r="BL131" s="94">
        <v>0</v>
      </c>
      <c r="BM131" s="94">
        <v>0</v>
      </c>
      <c r="BN131" s="94">
        <v>0</v>
      </c>
      <c r="BO131" s="94">
        <v>0</v>
      </c>
      <c r="BP131" s="94">
        <v>0</v>
      </c>
      <c r="BQ131" s="94">
        <v>0</v>
      </c>
      <c r="BR131" s="94">
        <v>0</v>
      </c>
      <c r="BS131" s="94">
        <v>0</v>
      </c>
      <c r="BT131" s="94">
        <v>0</v>
      </c>
      <c r="BU131" s="94">
        <v>0</v>
      </c>
      <c r="BV131" s="94">
        <v>0</v>
      </c>
      <c r="BW131" s="94">
        <v>0</v>
      </c>
      <c r="BX131" s="578">
        <v>0</v>
      </c>
      <c r="BY131" s="94">
        <v>0</v>
      </c>
      <c r="BZ131" s="94">
        <v>0</v>
      </c>
    </row>
    <row r="132" spans="1:78" s="2" customFormat="1" ht="11.45" hidden="1" customHeight="1" x14ac:dyDescent="0.2">
      <c r="A132" s="95"/>
      <c r="B132" s="312"/>
      <c r="C132" s="346" t="s">
        <v>488</v>
      </c>
      <c r="D132" s="312"/>
      <c r="E132" s="127"/>
      <c r="F132" s="126"/>
      <c r="G132" s="241" t="s">
        <v>488</v>
      </c>
      <c r="H132" s="241" t="s">
        <v>488</v>
      </c>
      <c r="I132" s="944"/>
      <c r="J132" s="103"/>
      <c r="K132" s="104"/>
      <c r="L132" s="105"/>
      <c r="M132" s="105"/>
      <c r="N132" s="105"/>
      <c r="O132" s="372" t="s">
        <v>488</v>
      </c>
      <c r="P132" s="352"/>
      <c r="Q132" s="241">
        <v>0</v>
      </c>
      <c r="R132" s="241">
        <v>0</v>
      </c>
      <c r="S132" s="241">
        <v>0</v>
      </c>
      <c r="T132" s="228"/>
      <c r="U132" s="340">
        <v>0</v>
      </c>
      <c r="V132" s="227"/>
      <c r="W132" s="5"/>
      <c r="X132" s="108" t="s">
        <v>488</v>
      </c>
      <c r="Y132" s="109" t="s">
        <v>1625</v>
      </c>
      <c r="Z132" s="123">
        <v>0</v>
      </c>
      <c r="AA132" s="83" t="s">
        <v>488</v>
      </c>
      <c r="AB132" s="83" t="s">
        <v>488</v>
      </c>
      <c r="AC132" s="83" t="s">
        <v>488</v>
      </c>
      <c r="AE132" s="93" t="s">
        <v>2869</v>
      </c>
      <c r="AF132" s="93"/>
      <c r="AG132" s="96" t="s">
        <v>488</v>
      </c>
      <c r="AH132" s="96" t="s">
        <v>488</v>
      </c>
      <c r="AI132" s="96" t="s">
        <v>488</v>
      </c>
      <c r="AJ132" s="96" t="s">
        <v>488</v>
      </c>
      <c r="AK132" s="96" t="s">
        <v>488</v>
      </c>
      <c r="AL132" s="96" t="s">
        <v>488</v>
      </c>
      <c r="AM132" s="96" t="s">
        <v>488</v>
      </c>
      <c r="AN132" s="96" t="s">
        <v>488</v>
      </c>
      <c r="AO132" s="96" t="s">
        <v>488</v>
      </c>
      <c r="AP132" s="96" t="s">
        <v>488</v>
      </c>
      <c r="AQ132" s="96" t="s">
        <v>488</v>
      </c>
      <c r="AR132" s="96" t="s">
        <v>488</v>
      </c>
      <c r="AS132" s="96" t="s">
        <v>488</v>
      </c>
      <c r="AT132" s="96" t="s">
        <v>488</v>
      </c>
      <c r="AU132" s="96" t="s">
        <v>488</v>
      </c>
      <c r="AV132" s="96" t="s">
        <v>488</v>
      </c>
      <c r="AW132" s="96" t="s">
        <v>488</v>
      </c>
      <c r="AX132" s="96" t="s">
        <v>488</v>
      </c>
      <c r="AY132" s="344"/>
      <c r="AZ132" s="93"/>
      <c r="BA132" s="93">
        <v>0</v>
      </c>
      <c r="BB132" s="94">
        <v>0</v>
      </c>
      <c r="BC132" s="93">
        <v>0</v>
      </c>
      <c r="BD132" s="94">
        <v>0</v>
      </c>
      <c r="BE132" s="94">
        <v>0</v>
      </c>
      <c r="BF132" s="94">
        <v>0</v>
      </c>
      <c r="BG132" s="94">
        <v>1</v>
      </c>
      <c r="BH132" s="94">
        <v>0</v>
      </c>
      <c r="BI132" s="94">
        <v>0</v>
      </c>
      <c r="BJ132" s="94">
        <v>0</v>
      </c>
      <c r="BK132" s="94">
        <v>0</v>
      </c>
      <c r="BL132" s="94">
        <v>0</v>
      </c>
      <c r="BM132" s="94">
        <v>0</v>
      </c>
      <c r="BN132" s="94">
        <v>0</v>
      </c>
      <c r="BO132" s="94">
        <v>0</v>
      </c>
      <c r="BP132" s="94">
        <v>0</v>
      </c>
      <c r="BQ132" s="94">
        <v>0</v>
      </c>
      <c r="BR132" s="94">
        <v>0</v>
      </c>
      <c r="BS132" s="94">
        <v>0</v>
      </c>
      <c r="BT132" s="94">
        <v>0</v>
      </c>
      <c r="BU132" s="94">
        <v>0</v>
      </c>
      <c r="BV132" s="94">
        <v>0</v>
      </c>
      <c r="BW132" s="94">
        <v>0</v>
      </c>
      <c r="BX132" s="578">
        <v>0</v>
      </c>
      <c r="BY132" s="94">
        <v>0</v>
      </c>
      <c r="BZ132" s="94">
        <v>0</v>
      </c>
    </row>
    <row r="133" spans="1:78" s="2" customFormat="1" ht="11.45" hidden="1" customHeight="1" x14ac:dyDescent="0.2">
      <c r="A133" s="95"/>
      <c r="B133" s="312"/>
      <c r="C133" s="346" t="s">
        <v>488</v>
      </c>
      <c r="D133" s="312"/>
      <c r="E133" s="127"/>
      <c r="F133" s="126"/>
      <c r="G133" s="241" t="s">
        <v>488</v>
      </c>
      <c r="H133" s="241" t="s">
        <v>488</v>
      </c>
      <c r="I133" s="944"/>
      <c r="J133" s="103"/>
      <c r="K133" s="104"/>
      <c r="L133" s="105"/>
      <c r="M133" s="105"/>
      <c r="N133" s="105"/>
      <c r="O133" s="372" t="s">
        <v>488</v>
      </c>
      <c r="P133" s="352"/>
      <c r="Q133" s="241">
        <v>0</v>
      </c>
      <c r="R133" s="241">
        <v>0</v>
      </c>
      <c r="S133" s="241">
        <v>0</v>
      </c>
      <c r="T133" s="228"/>
      <c r="U133" s="340">
        <v>0</v>
      </c>
      <c r="V133" s="227"/>
      <c r="W133" s="5"/>
      <c r="X133" s="108" t="s">
        <v>488</v>
      </c>
      <c r="Y133" s="109" t="s">
        <v>1625</v>
      </c>
      <c r="Z133" s="123">
        <v>0</v>
      </c>
      <c r="AA133" s="83" t="s">
        <v>488</v>
      </c>
      <c r="AB133" s="83" t="s">
        <v>488</v>
      </c>
      <c r="AC133" s="83" t="s">
        <v>488</v>
      </c>
      <c r="AE133" s="93" t="s">
        <v>2869</v>
      </c>
      <c r="AF133" s="93"/>
      <c r="AG133" s="96" t="s">
        <v>488</v>
      </c>
      <c r="AH133" s="96" t="s">
        <v>488</v>
      </c>
      <c r="AI133" s="96" t="s">
        <v>488</v>
      </c>
      <c r="AJ133" s="96" t="s">
        <v>488</v>
      </c>
      <c r="AK133" s="96" t="s">
        <v>488</v>
      </c>
      <c r="AL133" s="96" t="s">
        <v>488</v>
      </c>
      <c r="AM133" s="96" t="s">
        <v>488</v>
      </c>
      <c r="AN133" s="96" t="s">
        <v>488</v>
      </c>
      <c r="AO133" s="96" t="s">
        <v>488</v>
      </c>
      <c r="AP133" s="96" t="s">
        <v>488</v>
      </c>
      <c r="AQ133" s="96" t="s">
        <v>488</v>
      </c>
      <c r="AR133" s="96" t="s">
        <v>488</v>
      </c>
      <c r="AS133" s="96" t="s">
        <v>488</v>
      </c>
      <c r="AT133" s="96" t="s">
        <v>488</v>
      </c>
      <c r="AU133" s="96" t="s">
        <v>488</v>
      </c>
      <c r="AV133" s="96" t="s">
        <v>488</v>
      </c>
      <c r="AW133" s="96" t="s">
        <v>488</v>
      </c>
      <c r="AX133" s="96" t="s">
        <v>488</v>
      </c>
      <c r="AY133" s="344"/>
      <c r="AZ133" s="93"/>
      <c r="BA133" s="93">
        <v>0</v>
      </c>
      <c r="BB133" s="94">
        <v>0</v>
      </c>
      <c r="BC133" s="93">
        <v>0</v>
      </c>
      <c r="BD133" s="94">
        <v>0</v>
      </c>
      <c r="BE133" s="94">
        <v>0</v>
      </c>
      <c r="BF133" s="94">
        <v>0</v>
      </c>
      <c r="BG133" s="94">
        <v>1</v>
      </c>
      <c r="BH133" s="94">
        <v>0</v>
      </c>
      <c r="BI133" s="94">
        <v>0</v>
      </c>
      <c r="BJ133" s="94">
        <v>0</v>
      </c>
      <c r="BK133" s="94">
        <v>0</v>
      </c>
      <c r="BL133" s="94">
        <v>0</v>
      </c>
      <c r="BM133" s="94">
        <v>0</v>
      </c>
      <c r="BN133" s="94">
        <v>0</v>
      </c>
      <c r="BO133" s="94">
        <v>0</v>
      </c>
      <c r="BP133" s="94">
        <v>0</v>
      </c>
      <c r="BQ133" s="94">
        <v>0</v>
      </c>
      <c r="BR133" s="94">
        <v>0</v>
      </c>
      <c r="BS133" s="94">
        <v>0</v>
      </c>
      <c r="BT133" s="94">
        <v>0</v>
      </c>
      <c r="BU133" s="94">
        <v>0</v>
      </c>
      <c r="BV133" s="94">
        <v>0</v>
      </c>
      <c r="BW133" s="94">
        <v>0</v>
      </c>
      <c r="BX133" s="578">
        <v>0</v>
      </c>
      <c r="BY133" s="94">
        <v>0</v>
      </c>
      <c r="BZ133" s="94">
        <v>0</v>
      </c>
    </row>
    <row r="134" spans="1:78" s="2" customFormat="1" ht="11.45" hidden="1" customHeight="1" x14ac:dyDescent="0.2">
      <c r="A134" s="95"/>
      <c r="B134" s="312"/>
      <c r="C134" s="346" t="s">
        <v>488</v>
      </c>
      <c r="D134" s="312"/>
      <c r="E134" s="127"/>
      <c r="F134" s="126"/>
      <c r="G134" s="241" t="s">
        <v>488</v>
      </c>
      <c r="H134" s="241" t="s">
        <v>488</v>
      </c>
      <c r="I134" s="944"/>
      <c r="J134" s="103"/>
      <c r="K134" s="104"/>
      <c r="L134" s="105"/>
      <c r="M134" s="105"/>
      <c r="N134" s="105"/>
      <c r="O134" s="372" t="s">
        <v>488</v>
      </c>
      <c r="P134" s="352"/>
      <c r="Q134" s="241">
        <v>0</v>
      </c>
      <c r="R134" s="241">
        <v>0</v>
      </c>
      <c r="S134" s="241">
        <v>0</v>
      </c>
      <c r="T134" s="228"/>
      <c r="U134" s="340">
        <v>0</v>
      </c>
      <c r="V134" s="227"/>
      <c r="W134" s="5"/>
      <c r="X134" s="108" t="s">
        <v>488</v>
      </c>
      <c r="Y134" s="109" t="s">
        <v>1625</v>
      </c>
      <c r="Z134" s="123">
        <v>0</v>
      </c>
      <c r="AA134" s="83" t="s">
        <v>488</v>
      </c>
      <c r="AB134" s="83" t="s">
        <v>488</v>
      </c>
      <c r="AC134" s="83" t="s">
        <v>488</v>
      </c>
      <c r="AE134" s="93" t="s">
        <v>2869</v>
      </c>
      <c r="AF134" s="93"/>
      <c r="AG134" s="96" t="s">
        <v>488</v>
      </c>
      <c r="AH134" s="96" t="s">
        <v>488</v>
      </c>
      <c r="AI134" s="96" t="s">
        <v>488</v>
      </c>
      <c r="AJ134" s="96" t="s">
        <v>488</v>
      </c>
      <c r="AK134" s="96" t="s">
        <v>488</v>
      </c>
      <c r="AL134" s="96" t="s">
        <v>488</v>
      </c>
      <c r="AM134" s="96" t="s">
        <v>488</v>
      </c>
      <c r="AN134" s="96" t="s">
        <v>488</v>
      </c>
      <c r="AO134" s="96" t="s">
        <v>488</v>
      </c>
      <c r="AP134" s="96" t="s">
        <v>488</v>
      </c>
      <c r="AQ134" s="96" t="s">
        <v>488</v>
      </c>
      <c r="AR134" s="96" t="s">
        <v>488</v>
      </c>
      <c r="AS134" s="96" t="s">
        <v>488</v>
      </c>
      <c r="AT134" s="96" t="s">
        <v>488</v>
      </c>
      <c r="AU134" s="96" t="s">
        <v>488</v>
      </c>
      <c r="AV134" s="96" t="s">
        <v>488</v>
      </c>
      <c r="AW134" s="96" t="s">
        <v>488</v>
      </c>
      <c r="AX134" s="96" t="s">
        <v>488</v>
      </c>
      <c r="AY134" s="344"/>
      <c r="AZ134" s="93"/>
      <c r="BA134" s="93">
        <v>0</v>
      </c>
      <c r="BB134" s="94">
        <v>0</v>
      </c>
      <c r="BC134" s="93">
        <v>0</v>
      </c>
      <c r="BD134" s="94">
        <v>0</v>
      </c>
      <c r="BE134" s="94">
        <v>0</v>
      </c>
      <c r="BF134" s="94">
        <v>0</v>
      </c>
      <c r="BG134" s="94">
        <v>1</v>
      </c>
      <c r="BH134" s="94">
        <v>0</v>
      </c>
      <c r="BI134" s="94">
        <v>0</v>
      </c>
      <c r="BJ134" s="94">
        <v>0</v>
      </c>
      <c r="BK134" s="94">
        <v>0</v>
      </c>
      <c r="BL134" s="94">
        <v>0</v>
      </c>
      <c r="BM134" s="94">
        <v>0</v>
      </c>
      <c r="BN134" s="94">
        <v>0</v>
      </c>
      <c r="BO134" s="94">
        <v>0</v>
      </c>
      <c r="BP134" s="94">
        <v>0</v>
      </c>
      <c r="BQ134" s="94">
        <v>0</v>
      </c>
      <c r="BR134" s="94">
        <v>0</v>
      </c>
      <c r="BS134" s="94">
        <v>0</v>
      </c>
      <c r="BT134" s="94">
        <v>0</v>
      </c>
      <c r="BU134" s="94">
        <v>0</v>
      </c>
      <c r="BV134" s="94">
        <v>0</v>
      </c>
      <c r="BW134" s="94">
        <v>0</v>
      </c>
      <c r="BX134" s="578">
        <v>0</v>
      </c>
      <c r="BY134" s="94">
        <v>0</v>
      </c>
      <c r="BZ134" s="94">
        <v>0</v>
      </c>
    </row>
    <row r="135" spans="1:78" s="2" customFormat="1" ht="11.45" hidden="1" customHeight="1" x14ac:dyDescent="0.2">
      <c r="A135" s="95"/>
      <c r="B135" s="312"/>
      <c r="C135" s="346" t="s">
        <v>488</v>
      </c>
      <c r="D135" s="312"/>
      <c r="E135" s="127"/>
      <c r="F135" s="126"/>
      <c r="G135" s="241" t="s">
        <v>488</v>
      </c>
      <c r="H135" s="241" t="s">
        <v>488</v>
      </c>
      <c r="I135" s="944"/>
      <c r="J135" s="103"/>
      <c r="K135" s="104"/>
      <c r="L135" s="105"/>
      <c r="M135" s="105"/>
      <c r="N135" s="105"/>
      <c r="O135" s="372" t="s">
        <v>488</v>
      </c>
      <c r="P135" s="352"/>
      <c r="Q135" s="241">
        <v>0</v>
      </c>
      <c r="R135" s="241">
        <v>0</v>
      </c>
      <c r="S135" s="241">
        <v>0</v>
      </c>
      <c r="T135" s="228"/>
      <c r="U135" s="340">
        <v>0</v>
      </c>
      <c r="V135" s="227"/>
      <c r="W135" s="5"/>
      <c r="X135" s="108" t="s">
        <v>488</v>
      </c>
      <c r="Y135" s="109" t="s">
        <v>1625</v>
      </c>
      <c r="Z135" s="123">
        <v>0</v>
      </c>
      <c r="AA135" s="83" t="s">
        <v>488</v>
      </c>
      <c r="AB135" s="83" t="s">
        <v>488</v>
      </c>
      <c r="AC135" s="83" t="s">
        <v>488</v>
      </c>
      <c r="AE135" s="93" t="s">
        <v>2869</v>
      </c>
      <c r="AF135" s="93"/>
      <c r="AG135" s="96" t="s">
        <v>488</v>
      </c>
      <c r="AH135" s="96" t="s">
        <v>488</v>
      </c>
      <c r="AI135" s="96" t="s">
        <v>488</v>
      </c>
      <c r="AJ135" s="96" t="s">
        <v>488</v>
      </c>
      <c r="AK135" s="96" t="s">
        <v>488</v>
      </c>
      <c r="AL135" s="96" t="s">
        <v>488</v>
      </c>
      <c r="AM135" s="96" t="s">
        <v>488</v>
      </c>
      <c r="AN135" s="96" t="s">
        <v>488</v>
      </c>
      <c r="AO135" s="96" t="s">
        <v>488</v>
      </c>
      <c r="AP135" s="96" t="s">
        <v>488</v>
      </c>
      <c r="AQ135" s="96" t="s">
        <v>488</v>
      </c>
      <c r="AR135" s="96" t="s">
        <v>488</v>
      </c>
      <c r="AS135" s="96" t="s">
        <v>488</v>
      </c>
      <c r="AT135" s="96" t="s">
        <v>488</v>
      </c>
      <c r="AU135" s="96" t="s">
        <v>488</v>
      </c>
      <c r="AV135" s="96" t="s">
        <v>488</v>
      </c>
      <c r="AW135" s="96" t="s">
        <v>488</v>
      </c>
      <c r="AX135" s="96" t="s">
        <v>488</v>
      </c>
      <c r="AY135" s="344"/>
      <c r="AZ135" s="93"/>
      <c r="BA135" s="93">
        <v>0</v>
      </c>
      <c r="BB135" s="94">
        <v>0</v>
      </c>
      <c r="BC135" s="93">
        <v>0</v>
      </c>
      <c r="BD135" s="94">
        <v>0</v>
      </c>
      <c r="BE135" s="94">
        <v>0</v>
      </c>
      <c r="BF135" s="94">
        <v>0</v>
      </c>
      <c r="BG135" s="94">
        <v>1</v>
      </c>
      <c r="BH135" s="94">
        <v>0</v>
      </c>
      <c r="BI135" s="94">
        <v>0</v>
      </c>
      <c r="BJ135" s="94">
        <v>0</v>
      </c>
      <c r="BK135" s="94">
        <v>0</v>
      </c>
      <c r="BL135" s="94">
        <v>0</v>
      </c>
      <c r="BM135" s="94">
        <v>0</v>
      </c>
      <c r="BN135" s="94">
        <v>0</v>
      </c>
      <c r="BO135" s="94">
        <v>0</v>
      </c>
      <c r="BP135" s="94">
        <v>0</v>
      </c>
      <c r="BQ135" s="94">
        <v>0</v>
      </c>
      <c r="BR135" s="94">
        <v>0</v>
      </c>
      <c r="BS135" s="94">
        <v>0</v>
      </c>
      <c r="BT135" s="94">
        <v>0</v>
      </c>
      <c r="BU135" s="94">
        <v>0</v>
      </c>
      <c r="BV135" s="94">
        <v>0</v>
      </c>
      <c r="BW135" s="94">
        <v>0</v>
      </c>
      <c r="BX135" s="578">
        <v>0</v>
      </c>
      <c r="BY135" s="94">
        <v>0</v>
      </c>
      <c r="BZ135" s="94">
        <v>0</v>
      </c>
    </row>
    <row r="136" spans="1:78" s="2" customFormat="1" ht="11.45" hidden="1" customHeight="1" x14ac:dyDescent="0.2">
      <c r="A136" s="95"/>
      <c r="B136" s="312"/>
      <c r="C136" s="346" t="s">
        <v>488</v>
      </c>
      <c r="D136" s="312"/>
      <c r="E136" s="127"/>
      <c r="F136" s="126"/>
      <c r="G136" s="241" t="s">
        <v>488</v>
      </c>
      <c r="H136" s="241" t="s">
        <v>488</v>
      </c>
      <c r="I136" s="944"/>
      <c r="J136" s="103"/>
      <c r="K136" s="104"/>
      <c r="L136" s="105"/>
      <c r="M136" s="105"/>
      <c r="N136" s="105"/>
      <c r="O136" s="372" t="s">
        <v>488</v>
      </c>
      <c r="P136" s="352"/>
      <c r="Q136" s="241">
        <v>0</v>
      </c>
      <c r="R136" s="241">
        <v>0</v>
      </c>
      <c r="S136" s="241">
        <v>0</v>
      </c>
      <c r="T136" s="228"/>
      <c r="U136" s="340">
        <v>0</v>
      </c>
      <c r="V136" s="227"/>
      <c r="W136" s="5"/>
      <c r="X136" s="108" t="s">
        <v>488</v>
      </c>
      <c r="Y136" s="109" t="s">
        <v>1625</v>
      </c>
      <c r="Z136" s="123">
        <v>0</v>
      </c>
      <c r="AA136" s="83" t="s">
        <v>488</v>
      </c>
      <c r="AB136" s="83" t="s">
        <v>488</v>
      </c>
      <c r="AC136" s="83" t="s">
        <v>488</v>
      </c>
      <c r="AE136" s="93" t="s">
        <v>2869</v>
      </c>
      <c r="AF136" s="93"/>
      <c r="AG136" s="96" t="s">
        <v>488</v>
      </c>
      <c r="AH136" s="96" t="s">
        <v>488</v>
      </c>
      <c r="AI136" s="96" t="s">
        <v>488</v>
      </c>
      <c r="AJ136" s="96" t="s">
        <v>488</v>
      </c>
      <c r="AK136" s="96" t="s">
        <v>488</v>
      </c>
      <c r="AL136" s="96" t="s">
        <v>488</v>
      </c>
      <c r="AM136" s="96" t="s">
        <v>488</v>
      </c>
      <c r="AN136" s="96" t="s">
        <v>488</v>
      </c>
      <c r="AO136" s="96" t="s">
        <v>488</v>
      </c>
      <c r="AP136" s="96" t="s">
        <v>488</v>
      </c>
      <c r="AQ136" s="96" t="s">
        <v>488</v>
      </c>
      <c r="AR136" s="96" t="s">
        <v>488</v>
      </c>
      <c r="AS136" s="96" t="s">
        <v>488</v>
      </c>
      <c r="AT136" s="96" t="s">
        <v>488</v>
      </c>
      <c r="AU136" s="96" t="s">
        <v>488</v>
      </c>
      <c r="AV136" s="96" t="s">
        <v>488</v>
      </c>
      <c r="AW136" s="96" t="s">
        <v>488</v>
      </c>
      <c r="AX136" s="96" t="s">
        <v>488</v>
      </c>
      <c r="AY136" s="344"/>
      <c r="AZ136" s="93"/>
      <c r="BA136" s="93">
        <v>0</v>
      </c>
      <c r="BB136" s="94">
        <v>0</v>
      </c>
      <c r="BC136" s="93">
        <v>0</v>
      </c>
      <c r="BD136" s="94">
        <v>0</v>
      </c>
      <c r="BE136" s="94">
        <v>0</v>
      </c>
      <c r="BF136" s="94">
        <v>0</v>
      </c>
      <c r="BG136" s="94">
        <v>1</v>
      </c>
      <c r="BH136" s="94">
        <v>0</v>
      </c>
      <c r="BI136" s="94">
        <v>0</v>
      </c>
      <c r="BJ136" s="94">
        <v>0</v>
      </c>
      <c r="BK136" s="94">
        <v>0</v>
      </c>
      <c r="BL136" s="94">
        <v>0</v>
      </c>
      <c r="BM136" s="94">
        <v>0</v>
      </c>
      <c r="BN136" s="94">
        <v>0</v>
      </c>
      <c r="BO136" s="94">
        <v>0</v>
      </c>
      <c r="BP136" s="94">
        <v>0</v>
      </c>
      <c r="BQ136" s="94">
        <v>0</v>
      </c>
      <c r="BR136" s="94">
        <v>0</v>
      </c>
      <c r="BS136" s="94">
        <v>0</v>
      </c>
      <c r="BT136" s="94">
        <v>0</v>
      </c>
      <c r="BU136" s="94">
        <v>0</v>
      </c>
      <c r="BV136" s="94">
        <v>0</v>
      </c>
      <c r="BW136" s="94">
        <v>0</v>
      </c>
      <c r="BX136" s="578">
        <v>0</v>
      </c>
      <c r="BY136" s="94">
        <v>0</v>
      </c>
      <c r="BZ136" s="94">
        <v>0</v>
      </c>
    </row>
    <row r="137" spans="1:78" s="2" customFormat="1" ht="11.45" hidden="1" customHeight="1" x14ac:dyDescent="0.2">
      <c r="A137" s="95"/>
      <c r="B137" s="312"/>
      <c r="C137" s="346" t="s">
        <v>488</v>
      </c>
      <c r="D137" s="312"/>
      <c r="E137" s="127"/>
      <c r="F137" s="126"/>
      <c r="G137" s="241" t="s">
        <v>488</v>
      </c>
      <c r="H137" s="241" t="s">
        <v>488</v>
      </c>
      <c r="I137" s="944"/>
      <c r="J137" s="103"/>
      <c r="K137" s="104"/>
      <c r="L137" s="105"/>
      <c r="M137" s="105"/>
      <c r="N137" s="105"/>
      <c r="O137" s="372" t="s">
        <v>488</v>
      </c>
      <c r="P137" s="352"/>
      <c r="Q137" s="241">
        <v>0</v>
      </c>
      <c r="R137" s="241">
        <v>0</v>
      </c>
      <c r="S137" s="241">
        <v>0</v>
      </c>
      <c r="T137" s="228"/>
      <c r="U137" s="340">
        <v>0</v>
      </c>
      <c r="V137" s="227"/>
      <c r="W137" s="5"/>
      <c r="X137" s="108" t="s">
        <v>488</v>
      </c>
      <c r="Y137" s="109" t="s">
        <v>1625</v>
      </c>
      <c r="Z137" s="123">
        <v>0</v>
      </c>
      <c r="AA137" s="83" t="s">
        <v>488</v>
      </c>
      <c r="AB137" s="83" t="s">
        <v>488</v>
      </c>
      <c r="AC137" s="83" t="s">
        <v>488</v>
      </c>
      <c r="AE137" s="93" t="s">
        <v>2869</v>
      </c>
      <c r="AF137" s="93"/>
      <c r="AG137" s="96" t="s">
        <v>488</v>
      </c>
      <c r="AH137" s="96" t="s">
        <v>488</v>
      </c>
      <c r="AI137" s="96" t="s">
        <v>488</v>
      </c>
      <c r="AJ137" s="96" t="s">
        <v>488</v>
      </c>
      <c r="AK137" s="96" t="s">
        <v>488</v>
      </c>
      <c r="AL137" s="96" t="s">
        <v>488</v>
      </c>
      <c r="AM137" s="96" t="s">
        <v>488</v>
      </c>
      <c r="AN137" s="96" t="s">
        <v>488</v>
      </c>
      <c r="AO137" s="96" t="s">
        <v>488</v>
      </c>
      <c r="AP137" s="96" t="s">
        <v>488</v>
      </c>
      <c r="AQ137" s="96" t="s">
        <v>488</v>
      </c>
      <c r="AR137" s="96" t="s">
        <v>488</v>
      </c>
      <c r="AS137" s="96" t="s">
        <v>488</v>
      </c>
      <c r="AT137" s="96" t="s">
        <v>488</v>
      </c>
      <c r="AU137" s="96" t="s">
        <v>488</v>
      </c>
      <c r="AV137" s="96" t="s">
        <v>488</v>
      </c>
      <c r="AW137" s="96" t="s">
        <v>488</v>
      </c>
      <c r="AX137" s="96" t="s">
        <v>488</v>
      </c>
      <c r="AY137" s="344"/>
      <c r="AZ137" s="93"/>
      <c r="BA137" s="93">
        <v>0</v>
      </c>
      <c r="BB137" s="94">
        <v>0</v>
      </c>
      <c r="BC137" s="93">
        <v>0</v>
      </c>
      <c r="BD137" s="94">
        <v>0</v>
      </c>
      <c r="BE137" s="94">
        <v>0</v>
      </c>
      <c r="BF137" s="94">
        <v>0</v>
      </c>
      <c r="BG137" s="94">
        <v>1</v>
      </c>
      <c r="BH137" s="94">
        <v>0</v>
      </c>
      <c r="BI137" s="94">
        <v>0</v>
      </c>
      <c r="BJ137" s="94">
        <v>0</v>
      </c>
      <c r="BK137" s="94">
        <v>0</v>
      </c>
      <c r="BL137" s="94">
        <v>0</v>
      </c>
      <c r="BM137" s="94">
        <v>0</v>
      </c>
      <c r="BN137" s="94">
        <v>0</v>
      </c>
      <c r="BO137" s="94">
        <v>0</v>
      </c>
      <c r="BP137" s="94">
        <v>0</v>
      </c>
      <c r="BQ137" s="94">
        <v>0</v>
      </c>
      <c r="BR137" s="94">
        <v>0</v>
      </c>
      <c r="BS137" s="94">
        <v>0</v>
      </c>
      <c r="BT137" s="94">
        <v>0</v>
      </c>
      <c r="BU137" s="94">
        <v>0</v>
      </c>
      <c r="BV137" s="94">
        <v>0</v>
      </c>
      <c r="BW137" s="94">
        <v>0</v>
      </c>
      <c r="BX137" s="578">
        <v>0</v>
      </c>
      <c r="BY137" s="94">
        <v>0</v>
      </c>
      <c r="BZ137" s="94">
        <v>0</v>
      </c>
    </row>
    <row r="138" spans="1:78" s="2" customFormat="1" ht="11.45" hidden="1" customHeight="1" x14ac:dyDescent="0.2">
      <c r="A138" s="95"/>
      <c r="B138" s="312"/>
      <c r="C138" s="346" t="s">
        <v>488</v>
      </c>
      <c r="D138" s="312"/>
      <c r="E138" s="127"/>
      <c r="F138" s="126"/>
      <c r="G138" s="241" t="s">
        <v>488</v>
      </c>
      <c r="H138" s="241" t="s">
        <v>488</v>
      </c>
      <c r="I138" s="944"/>
      <c r="J138" s="103"/>
      <c r="K138" s="104"/>
      <c r="L138" s="105"/>
      <c r="M138" s="105"/>
      <c r="N138" s="105"/>
      <c r="O138" s="372" t="s">
        <v>488</v>
      </c>
      <c r="P138" s="352"/>
      <c r="Q138" s="241">
        <v>0</v>
      </c>
      <c r="R138" s="241">
        <v>0</v>
      </c>
      <c r="S138" s="241">
        <v>0</v>
      </c>
      <c r="T138" s="228"/>
      <c r="U138" s="340">
        <v>0</v>
      </c>
      <c r="V138" s="227"/>
      <c r="W138" s="5"/>
      <c r="X138" s="108" t="s">
        <v>488</v>
      </c>
      <c r="Y138" s="109" t="s">
        <v>1625</v>
      </c>
      <c r="Z138" s="123">
        <v>0</v>
      </c>
      <c r="AA138" s="83" t="s">
        <v>488</v>
      </c>
      <c r="AB138" s="83" t="s">
        <v>488</v>
      </c>
      <c r="AC138" s="83" t="s">
        <v>488</v>
      </c>
      <c r="AE138" s="93" t="s">
        <v>2869</v>
      </c>
      <c r="AF138" s="93"/>
      <c r="AG138" s="96" t="s">
        <v>488</v>
      </c>
      <c r="AH138" s="96" t="s">
        <v>488</v>
      </c>
      <c r="AI138" s="96" t="s">
        <v>488</v>
      </c>
      <c r="AJ138" s="96" t="s">
        <v>488</v>
      </c>
      <c r="AK138" s="96" t="s">
        <v>488</v>
      </c>
      <c r="AL138" s="96" t="s">
        <v>488</v>
      </c>
      <c r="AM138" s="96" t="s">
        <v>488</v>
      </c>
      <c r="AN138" s="96" t="s">
        <v>488</v>
      </c>
      <c r="AO138" s="96" t="s">
        <v>488</v>
      </c>
      <c r="AP138" s="96" t="s">
        <v>488</v>
      </c>
      <c r="AQ138" s="96" t="s">
        <v>488</v>
      </c>
      <c r="AR138" s="96" t="s">
        <v>488</v>
      </c>
      <c r="AS138" s="96" t="s">
        <v>488</v>
      </c>
      <c r="AT138" s="96" t="s">
        <v>488</v>
      </c>
      <c r="AU138" s="96" t="s">
        <v>488</v>
      </c>
      <c r="AV138" s="96" t="s">
        <v>488</v>
      </c>
      <c r="AW138" s="96" t="s">
        <v>488</v>
      </c>
      <c r="AX138" s="96" t="s">
        <v>488</v>
      </c>
      <c r="AY138" s="344"/>
      <c r="AZ138" s="93"/>
      <c r="BA138" s="93">
        <v>0</v>
      </c>
      <c r="BB138" s="94">
        <v>0</v>
      </c>
      <c r="BC138" s="93">
        <v>0</v>
      </c>
      <c r="BD138" s="94">
        <v>0</v>
      </c>
      <c r="BE138" s="94">
        <v>0</v>
      </c>
      <c r="BF138" s="94">
        <v>0</v>
      </c>
      <c r="BG138" s="94">
        <v>1</v>
      </c>
      <c r="BH138" s="94">
        <v>0</v>
      </c>
      <c r="BI138" s="94">
        <v>0</v>
      </c>
      <c r="BJ138" s="94">
        <v>0</v>
      </c>
      <c r="BK138" s="94">
        <v>0</v>
      </c>
      <c r="BL138" s="94">
        <v>0</v>
      </c>
      <c r="BM138" s="94">
        <v>0</v>
      </c>
      <c r="BN138" s="94">
        <v>0</v>
      </c>
      <c r="BO138" s="94">
        <v>0</v>
      </c>
      <c r="BP138" s="94">
        <v>0</v>
      </c>
      <c r="BQ138" s="94">
        <v>0</v>
      </c>
      <c r="BR138" s="94">
        <v>0</v>
      </c>
      <c r="BS138" s="94">
        <v>0</v>
      </c>
      <c r="BT138" s="94">
        <v>0</v>
      </c>
      <c r="BU138" s="94">
        <v>0</v>
      </c>
      <c r="BV138" s="94">
        <v>0</v>
      </c>
      <c r="BW138" s="94">
        <v>0</v>
      </c>
      <c r="BX138" s="578">
        <v>0</v>
      </c>
      <c r="BY138" s="94">
        <v>0</v>
      </c>
      <c r="BZ138" s="94">
        <v>0</v>
      </c>
    </row>
    <row r="139" spans="1:78" s="2" customFormat="1" ht="11.45" hidden="1" customHeight="1" x14ac:dyDescent="0.2">
      <c r="A139" s="95"/>
      <c r="B139" s="312"/>
      <c r="C139" s="347" t="s">
        <v>2381</v>
      </c>
      <c r="D139" s="312"/>
      <c r="E139" s="227"/>
      <c r="F139" s="228"/>
      <c r="G139" s="228"/>
      <c r="H139" s="353" t="s">
        <v>796</v>
      </c>
      <c r="I139" s="354"/>
      <c r="J139" s="259"/>
      <c r="K139" s="358">
        <v>0</v>
      </c>
      <c r="L139" s="352"/>
      <c r="M139" s="352"/>
      <c r="N139" s="352"/>
      <c r="O139" s="352"/>
      <c r="P139" s="352"/>
      <c r="Q139" s="358">
        <v>0</v>
      </c>
      <c r="R139" s="358">
        <v>0</v>
      </c>
      <c r="S139" s="358">
        <v>0</v>
      </c>
      <c r="T139" s="228"/>
      <c r="U139" s="358">
        <v>0</v>
      </c>
      <c r="V139" s="227"/>
      <c r="W139" s="5"/>
      <c r="X139" s="97" t="s">
        <v>2381</v>
      </c>
      <c r="Y139" s="83"/>
      <c r="AE139" s="93"/>
      <c r="AF139" s="93"/>
      <c r="AG139" s="93"/>
      <c r="AH139" s="93"/>
      <c r="AI139" s="93"/>
      <c r="AJ139" s="93"/>
      <c r="AK139" s="93"/>
      <c r="AL139" s="93"/>
      <c r="AM139" s="93"/>
      <c r="AN139" s="93"/>
      <c r="AO139" s="93"/>
      <c r="AP139" s="93"/>
      <c r="AQ139" s="93"/>
      <c r="AR139" s="93"/>
      <c r="AS139" s="93"/>
      <c r="AT139" s="93"/>
      <c r="AU139" s="93"/>
      <c r="AV139" s="93"/>
      <c r="AW139" s="93"/>
      <c r="AX139" s="93"/>
      <c r="AY139" s="93"/>
      <c r="AZ139" s="93"/>
    </row>
    <row r="140" spans="1:78" s="2" customFormat="1" ht="11.45" hidden="1" customHeight="1" x14ac:dyDescent="0.2">
      <c r="A140" s="95"/>
      <c r="B140" s="312"/>
      <c r="C140" s="312"/>
      <c r="D140" s="312"/>
      <c r="E140" s="227"/>
      <c r="F140" s="228"/>
      <c r="G140" s="228"/>
      <c r="H140" s="228"/>
      <c r="I140" s="354"/>
      <c r="J140" s="259"/>
      <c r="K140" s="259"/>
      <c r="L140" s="352"/>
      <c r="M140" s="352"/>
      <c r="N140" s="352"/>
      <c r="O140" s="352"/>
      <c r="P140" s="352"/>
      <c r="Q140" s="228"/>
      <c r="R140" s="228"/>
      <c r="S140" s="228"/>
      <c r="T140" s="228"/>
      <c r="U140" s="228"/>
      <c r="V140" s="227"/>
      <c r="Y140" s="83"/>
    </row>
    <row r="141" spans="1:78" s="2" customFormat="1" ht="11.45" hidden="1" customHeight="1" x14ac:dyDescent="0.2">
      <c r="A141" s="95"/>
      <c r="B141" s="312"/>
      <c r="C141" s="312"/>
      <c r="D141" s="312"/>
      <c r="E141" s="227"/>
      <c r="F141" s="228"/>
      <c r="G141" s="228"/>
      <c r="H141" s="228"/>
      <c r="I141" s="354"/>
      <c r="J141" s="259"/>
      <c r="K141" s="259"/>
      <c r="L141" s="352"/>
      <c r="M141" s="352"/>
      <c r="N141" s="352"/>
      <c r="O141" s="352"/>
      <c r="P141" s="352"/>
      <c r="Q141" s="228"/>
      <c r="R141" s="228"/>
      <c r="S141" s="228"/>
      <c r="T141" s="228"/>
      <c r="U141" s="228"/>
      <c r="V141" s="227"/>
      <c r="Y141" s="83"/>
    </row>
    <row r="142" spans="1:78" s="2" customFormat="1" ht="11.45" hidden="1" customHeight="1" x14ac:dyDescent="0.2">
      <c r="A142" s="95"/>
      <c r="B142" s="312"/>
      <c r="C142" s="312"/>
      <c r="D142" s="312"/>
      <c r="E142" s="227"/>
      <c r="F142" s="228"/>
      <c r="G142" s="228"/>
      <c r="H142" s="228"/>
      <c r="I142" s="354"/>
      <c r="J142" s="259"/>
      <c r="K142" s="259"/>
      <c r="L142" s="352"/>
      <c r="M142" s="352"/>
      <c r="N142" s="352"/>
      <c r="O142" s="352"/>
      <c r="P142" s="352"/>
      <c r="Q142" s="228"/>
      <c r="R142" s="228"/>
      <c r="S142" s="228"/>
      <c r="T142" s="228"/>
      <c r="U142" s="228"/>
      <c r="V142" s="227"/>
      <c r="Y142" s="83"/>
    </row>
    <row r="143" spans="1:78" s="2" customFormat="1" ht="11.45" hidden="1" customHeight="1" x14ac:dyDescent="0.2">
      <c r="A143" s="95"/>
      <c r="B143" s="312"/>
      <c r="C143" s="312"/>
      <c r="D143" s="312"/>
      <c r="E143" s="1357" t="s">
        <v>788</v>
      </c>
      <c r="F143" s="1357" t="s">
        <v>1637</v>
      </c>
      <c r="G143" s="1357" t="s">
        <v>1638</v>
      </c>
      <c r="H143" s="1357" t="s">
        <v>1639</v>
      </c>
      <c r="I143" s="1357" t="s">
        <v>2511</v>
      </c>
      <c r="J143" s="1357" t="s">
        <v>2512</v>
      </c>
      <c r="K143" s="1357" t="s">
        <v>1263</v>
      </c>
      <c r="L143" s="79" t="s">
        <v>660</v>
      </c>
      <c r="M143" s="85"/>
      <c r="N143" s="85"/>
      <c r="O143" s="80"/>
      <c r="P143" s="284"/>
      <c r="Q143" s="79" t="s">
        <v>1264</v>
      </c>
      <c r="R143" s="80"/>
      <c r="S143" s="1357" t="s">
        <v>185</v>
      </c>
      <c r="T143" s="284"/>
      <c r="U143" s="1357" t="s">
        <v>758</v>
      </c>
      <c r="V143" s="227"/>
      <c r="Y143" s="83"/>
      <c r="BM143" s="83"/>
      <c r="BN143" s="83"/>
      <c r="BO143" s="83"/>
      <c r="BP143" s="83"/>
      <c r="BQ143" s="83"/>
      <c r="BR143" s="83"/>
      <c r="BS143" s="83"/>
      <c r="BT143" s="83"/>
      <c r="BV143" s="577"/>
    </row>
    <row r="144" spans="1:78" s="2" customFormat="1" ht="11.45" hidden="1" customHeight="1" x14ac:dyDescent="0.2">
      <c r="A144" s="95"/>
      <c r="B144" s="312"/>
      <c r="C144" s="312"/>
      <c r="D144" s="312"/>
      <c r="E144" s="1358"/>
      <c r="F144" s="1358"/>
      <c r="G144" s="1358"/>
      <c r="H144" s="1358"/>
      <c r="I144" s="1358"/>
      <c r="J144" s="1358"/>
      <c r="K144" s="1358"/>
      <c r="L144" s="37" t="s">
        <v>152</v>
      </c>
      <c r="M144" s="37" t="s">
        <v>671</v>
      </c>
      <c r="N144" s="37" t="s">
        <v>153</v>
      </c>
      <c r="O144" s="37" t="s">
        <v>758</v>
      </c>
      <c r="P144" s="284"/>
      <c r="Q144" s="37" t="s">
        <v>152</v>
      </c>
      <c r="R144" s="37" t="s">
        <v>671</v>
      </c>
      <c r="S144" s="1358"/>
      <c r="T144" s="284"/>
      <c r="U144" s="1358"/>
      <c r="V144" s="227"/>
      <c r="Y144" s="83"/>
      <c r="BA144" s="83" t="s">
        <v>1267</v>
      </c>
      <c r="BB144" s="83" t="s">
        <v>1267</v>
      </c>
      <c r="BC144" s="83" t="s">
        <v>884</v>
      </c>
      <c r="BD144" s="83" t="s">
        <v>884</v>
      </c>
      <c r="BE144" s="83" t="s">
        <v>1633</v>
      </c>
      <c r="BF144" s="83" t="s">
        <v>1635</v>
      </c>
      <c r="BG144" s="83" t="s">
        <v>1635</v>
      </c>
      <c r="BH144" s="83" t="s">
        <v>1635</v>
      </c>
      <c r="BI144" s="83" t="s">
        <v>2525</v>
      </c>
      <c r="BJ144" s="83" t="s">
        <v>1188</v>
      </c>
      <c r="BK144" s="83" t="s">
        <v>232</v>
      </c>
      <c r="BL144" s="83" t="s">
        <v>175</v>
      </c>
      <c r="BM144" s="576" t="s">
        <v>233</v>
      </c>
      <c r="BN144" s="576" t="s">
        <v>233</v>
      </c>
      <c r="BO144" s="576" t="s">
        <v>233</v>
      </c>
      <c r="BP144" s="83" t="s">
        <v>2702</v>
      </c>
      <c r="BQ144" s="83" t="s">
        <v>1423</v>
      </c>
      <c r="BR144" s="83" t="s">
        <v>235</v>
      </c>
      <c r="BS144" s="576" t="s">
        <v>1631</v>
      </c>
      <c r="BT144" s="83" t="s">
        <v>1631</v>
      </c>
      <c r="BU144" s="83" t="s">
        <v>548</v>
      </c>
      <c r="BV144" s="576" t="s">
        <v>1266</v>
      </c>
      <c r="BW144" s="576" t="s">
        <v>1266</v>
      </c>
      <c r="BX144" s="576" t="s">
        <v>236</v>
      </c>
      <c r="BY144" s="576" t="s">
        <v>1641</v>
      </c>
      <c r="BZ144" s="579" t="s">
        <v>1629</v>
      </c>
    </row>
    <row r="145" spans="1:78" s="2" customFormat="1" ht="11.45" hidden="1" customHeight="1" x14ac:dyDescent="0.2">
      <c r="A145" s="95" t="s">
        <v>1188</v>
      </c>
      <c r="B145" s="312"/>
      <c r="C145" s="312"/>
      <c r="D145" s="312"/>
      <c r="E145" s="1357"/>
      <c r="F145" s="1357"/>
      <c r="G145" s="1357"/>
      <c r="H145" s="1357"/>
      <c r="I145" s="1357"/>
      <c r="J145" s="1357"/>
      <c r="K145" s="1357"/>
      <c r="L145" s="79"/>
      <c r="M145" s="85"/>
      <c r="N145" s="85"/>
      <c r="O145" s="80"/>
      <c r="P145" s="284"/>
      <c r="Q145" s="79"/>
      <c r="R145" s="80"/>
      <c r="S145" s="1357"/>
      <c r="T145" s="284"/>
      <c r="U145" s="1357"/>
      <c r="V145" s="227"/>
      <c r="Y145" s="83"/>
      <c r="BE145" s="2" t="s">
        <v>516</v>
      </c>
      <c r="BM145" s="576"/>
      <c r="BN145" s="576"/>
      <c r="BO145" s="576"/>
      <c r="BP145" s="83"/>
      <c r="BQ145" s="83"/>
      <c r="BR145" s="83"/>
      <c r="BS145" s="576"/>
      <c r="BT145" s="83"/>
      <c r="BV145" s="577"/>
      <c r="BW145" s="577"/>
      <c r="BX145" s="577"/>
      <c r="BY145" s="577"/>
      <c r="BZ145" s="580"/>
    </row>
    <row r="146" spans="1:78" s="2" customFormat="1" ht="11.45" hidden="1" customHeight="1" x14ac:dyDescent="0.2">
      <c r="A146" s="95" t="s">
        <v>1188</v>
      </c>
      <c r="B146" s="312"/>
      <c r="C146" s="312"/>
      <c r="D146" s="312"/>
      <c r="E146" s="1358"/>
      <c r="F146" s="1358"/>
      <c r="G146" s="1358"/>
      <c r="H146" s="1358"/>
      <c r="I146" s="1358"/>
      <c r="J146" s="1358"/>
      <c r="K146" s="1358"/>
      <c r="L146" s="37"/>
      <c r="M146" s="37"/>
      <c r="N146" s="37"/>
      <c r="O146" s="37"/>
      <c r="P146" s="284"/>
      <c r="Q146" s="37"/>
      <c r="R146" s="37"/>
      <c r="S146" s="1358"/>
      <c r="T146" s="284"/>
      <c r="U146" s="1358"/>
      <c r="V146" s="227"/>
      <c r="Y146" s="83"/>
      <c r="BA146" s="83"/>
      <c r="BB146" s="83"/>
      <c r="BC146" s="83"/>
      <c r="BD146" s="83"/>
      <c r="BE146" s="83"/>
      <c r="BF146" s="83"/>
      <c r="BG146" s="83"/>
      <c r="BH146" s="83"/>
      <c r="BI146" s="83"/>
      <c r="BJ146" s="83"/>
      <c r="BK146" s="83"/>
      <c r="BL146" s="83"/>
      <c r="BM146" s="576"/>
      <c r="BN146" s="576"/>
      <c r="BO146" s="576"/>
      <c r="BP146" s="83"/>
      <c r="BQ146" s="83"/>
      <c r="BR146" s="83"/>
      <c r="BS146" s="576"/>
      <c r="BT146" s="83"/>
      <c r="BU146" s="83"/>
      <c r="BV146" s="576"/>
      <c r="BW146" s="576"/>
      <c r="BX146" s="576"/>
      <c r="BY146" s="576"/>
      <c r="BZ146" s="579"/>
    </row>
    <row r="147" spans="1:78" s="2" customFormat="1" ht="11.45" hidden="1" customHeight="1" x14ac:dyDescent="0.2">
      <c r="A147" s="95"/>
      <c r="B147" s="312"/>
      <c r="C147" s="312"/>
      <c r="D147" s="312"/>
      <c r="E147" s="86">
        <v>1</v>
      </c>
      <c r="F147" s="46">
        <v>2</v>
      </c>
      <c r="G147" s="46">
        <v>3</v>
      </c>
      <c r="H147" s="46">
        <v>4</v>
      </c>
      <c r="I147" s="46">
        <v>5</v>
      </c>
      <c r="J147" s="87">
        <v>6</v>
      </c>
      <c r="K147" s="46">
        <v>7</v>
      </c>
      <c r="L147" s="46">
        <v>8</v>
      </c>
      <c r="M147" s="46">
        <v>9</v>
      </c>
      <c r="N147" s="46">
        <v>10</v>
      </c>
      <c r="O147" s="46">
        <v>11</v>
      </c>
      <c r="P147" s="227"/>
      <c r="Q147" s="46">
        <v>12</v>
      </c>
      <c r="R147" s="46">
        <v>13</v>
      </c>
      <c r="S147" s="46">
        <v>14</v>
      </c>
      <c r="T147" s="227"/>
      <c r="U147" s="46">
        <v>15</v>
      </c>
      <c r="V147" s="227"/>
      <c r="X147" s="365" t="s">
        <v>891</v>
      </c>
      <c r="Y147" s="365" t="s">
        <v>2417</v>
      </c>
      <c r="Z147" s="365" t="s">
        <v>497</v>
      </c>
      <c r="AA147" s="365" t="s">
        <v>1346</v>
      </c>
      <c r="AB147" s="365" t="s">
        <v>1628</v>
      </c>
      <c r="AC147" s="365" t="s">
        <v>1268</v>
      </c>
      <c r="AE147" s="365" t="s">
        <v>1741</v>
      </c>
      <c r="AF147" s="95"/>
      <c r="AG147" s="369" t="s">
        <v>589</v>
      </c>
      <c r="AH147" s="370"/>
      <c r="AI147" s="370"/>
      <c r="AJ147" s="370"/>
      <c r="AK147" s="370"/>
      <c r="AL147" s="370"/>
      <c r="AM147" s="370"/>
      <c r="AN147" s="370"/>
      <c r="AO147" s="370"/>
      <c r="AP147" s="370"/>
      <c r="AQ147" s="370"/>
      <c r="AR147" s="370"/>
      <c r="AS147" s="370"/>
      <c r="AT147" s="370"/>
      <c r="AU147" s="370"/>
      <c r="AV147" s="370"/>
      <c r="AW147" s="370"/>
      <c r="AX147" s="370"/>
      <c r="AY147" s="370"/>
      <c r="AZ147" s="343"/>
      <c r="BA147" s="83" t="s">
        <v>1742</v>
      </c>
      <c r="BB147" s="345">
        <v>0.05</v>
      </c>
      <c r="BC147" s="83" t="s">
        <v>499</v>
      </c>
      <c r="BD147" s="345">
        <v>0.05</v>
      </c>
      <c r="BE147" s="83" t="s">
        <v>516</v>
      </c>
      <c r="BF147" s="83" t="s">
        <v>500</v>
      </c>
      <c r="BG147" s="83" t="s">
        <v>500</v>
      </c>
      <c r="BH147" s="83" t="s">
        <v>500</v>
      </c>
      <c r="BI147" s="83" t="s">
        <v>956</v>
      </c>
      <c r="BJ147" s="83" t="s">
        <v>587</v>
      </c>
      <c r="BK147" s="83" t="s">
        <v>588</v>
      </c>
      <c r="BL147" s="83" t="s">
        <v>525</v>
      </c>
      <c r="BM147" s="576" t="s">
        <v>1628</v>
      </c>
      <c r="BN147" s="576" t="s">
        <v>1268</v>
      </c>
      <c r="BO147" s="576" t="s">
        <v>1615</v>
      </c>
      <c r="BP147" s="83" t="s">
        <v>528</v>
      </c>
      <c r="BQ147" s="83" t="s">
        <v>529</v>
      </c>
      <c r="BR147" s="83" t="s">
        <v>594</v>
      </c>
      <c r="BS147" s="576" t="s">
        <v>1616</v>
      </c>
      <c r="BT147" s="83" t="s">
        <v>1618</v>
      </c>
      <c r="BU147" s="83" t="s">
        <v>590</v>
      </c>
      <c r="BV147" s="576" t="s">
        <v>1614</v>
      </c>
      <c r="BW147" s="576" t="s">
        <v>1611</v>
      </c>
      <c r="BX147" s="576" t="s">
        <v>857</v>
      </c>
      <c r="BY147" s="576" t="s">
        <v>858</v>
      </c>
      <c r="BZ147" s="579" t="s">
        <v>2021</v>
      </c>
    </row>
    <row r="148" spans="1:78" s="2" customFormat="1" ht="11.45" hidden="1" customHeight="1" x14ac:dyDescent="0.2">
      <c r="A148" s="95"/>
      <c r="B148" s="312"/>
      <c r="C148" s="312"/>
      <c r="D148" s="312"/>
      <c r="E148" s="58" t="s">
        <v>2433</v>
      </c>
      <c r="F148" s="13" t="s">
        <v>2433</v>
      </c>
      <c r="G148" s="13"/>
      <c r="H148" s="13"/>
      <c r="I148" s="13"/>
      <c r="J148" s="88" t="s">
        <v>149</v>
      </c>
      <c r="K148" s="13" t="s">
        <v>1476</v>
      </c>
      <c r="L148" s="13" t="s">
        <v>1219</v>
      </c>
      <c r="M148" s="13" t="s">
        <v>1219</v>
      </c>
      <c r="N148" s="13" t="s">
        <v>1219</v>
      </c>
      <c r="O148" s="13" t="s">
        <v>1219</v>
      </c>
      <c r="P148" s="228"/>
      <c r="Q148" s="13" t="s">
        <v>1476</v>
      </c>
      <c r="R148" s="13" t="s">
        <v>1476</v>
      </c>
      <c r="S148" s="13" t="s">
        <v>1476</v>
      </c>
      <c r="T148" s="228"/>
      <c r="U148" s="13" t="s">
        <v>1476</v>
      </c>
      <c r="V148" s="227"/>
      <c r="X148" s="365"/>
      <c r="Y148" s="365" t="s">
        <v>174</v>
      </c>
      <c r="Z148" s="365" t="s">
        <v>498</v>
      </c>
      <c r="AA148" s="365"/>
      <c r="AB148" s="365"/>
      <c r="AC148" s="365"/>
      <c r="AE148" s="368"/>
      <c r="AF148" s="95"/>
      <c r="AG148" s="371"/>
      <c r="AH148" s="367"/>
      <c r="AI148" s="367"/>
      <c r="AJ148" s="367"/>
      <c r="AK148" s="367"/>
      <c r="AL148" s="367"/>
      <c r="AM148" s="367"/>
      <c r="AN148" s="367"/>
      <c r="AO148" s="367"/>
      <c r="AP148" s="367"/>
      <c r="AQ148" s="367"/>
      <c r="AR148" s="367"/>
      <c r="AS148" s="367"/>
      <c r="AT148" s="367"/>
      <c r="AU148" s="367"/>
      <c r="AV148" s="367"/>
      <c r="AW148" s="367"/>
      <c r="AX148" s="367"/>
      <c r="AY148" s="367"/>
      <c r="AZ148" s="83"/>
      <c r="BA148" s="83" t="s">
        <v>997</v>
      </c>
      <c r="BB148" s="83" t="s">
        <v>496</v>
      </c>
      <c r="BC148" s="83" t="s">
        <v>997</v>
      </c>
      <c r="BD148" s="83" t="s">
        <v>496</v>
      </c>
      <c r="BE148" s="83" t="s">
        <v>496</v>
      </c>
      <c r="BF148" s="83" t="s">
        <v>501</v>
      </c>
      <c r="BG148" s="83" t="s">
        <v>586</v>
      </c>
      <c r="BH148" s="83" t="s">
        <v>496</v>
      </c>
      <c r="BI148" s="83" t="s">
        <v>496</v>
      </c>
      <c r="BJ148" s="83" t="s">
        <v>517</v>
      </c>
      <c r="BK148" s="83" t="s">
        <v>518</v>
      </c>
      <c r="BL148" s="83" t="s">
        <v>496</v>
      </c>
      <c r="BM148" s="576"/>
      <c r="BN148" s="576" t="s">
        <v>527</v>
      </c>
      <c r="BO148" s="576" t="s">
        <v>496</v>
      </c>
      <c r="BP148" s="83" t="s">
        <v>496</v>
      </c>
      <c r="BQ148" s="83" t="s">
        <v>593</v>
      </c>
      <c r="BR148" s="83" t="s">
        <v>595</v>
      </c>
      <c r="BS148" s="576" t="s">
        <v>1617</v>
      </c>
      <c r="BT148" s="83" t="s">
        <v>1619</v>
      </c>
      <c r="BU148" s="83" t="s">
        <v>592</v>
      </c>
      <c r="BV148" s="576" t="s">
        <v>1620</v>
      </c>
      <c r="BW148" s="576" t="s">
        <v>496</v>
      </c>
      <c r="BX148" s="576" t="s">
        <v>1621</v>
      </c>
      <c r="BY148" s="576" t="s">
        <v>1621</v>
      </c>
      <c r="BZ148" s="579" t="s">
        <v>1612</v>
      </c>
    </row>
    <row r="149" spans="1:78" s="2" customFormat="1" ht="11.45" hidden="1" customHeight="1" x14ac:dyDescent="0.2">
      <c r="A149" s="95"/>
      <c r="B149" s="312"/>
      <c r="C149" s="347" t="s">
        <v>2382</v>
      </c>
      <c r="D149" s="312"/>
      <c r="E149" s="359"/>
      <c r="F149" s="360"/>
      <c r="G149" s="361"/>
      <c r="H149" s="362"/>
      <c r="I149" s="363"/>
      <c r="J149" s="228"/>
      <c r="K149" s="312"/>
      <c r="L149" s="228"/>
      <c r="M149" s="312"/>
      <c r="N149" s="312"/>
      <c r="O149" s="228"/>
      <c r="P149" s="228"/>
      <c r="Q149" s="227"/>
      <c r="R149" s="228"/>
      <c r="S149" s="228"/>
      <c r="T149" s="228"/>
      <c r="U149" s="312"/>
      <c r="V149" s="227"/>
      <c r="W149" s="5"/>
      <c r="X149" s="366" t="s">
        <v>2382</v>
      </c>
      <c r="Y149" s="367"/>
      <c r="Z149" s="367"/>
      <c r="AA149" s="367"/>
      <c r="AB149" s="367"/>
      <c r="AC149" s="367"/>
      <c r="AE149" s="368"/>
      <c r="AF149" s="95"/>
      <c r="AG149" s="371" t="s">
        <v>2870</v>
      </c>
      <c r="AH149" s="367"/>
      <c r="AI149" s="370"/>
      <c r="AJ149" s="370"/>
      <c r="AK149" s="370"/>
      <c r="AL149" s="370"/>
      <c r="AM149" s="370"/>
      <c r="AN149" s="370"/>
      <c r="AO149" s="370"/>
      <c r="AP149" s="370"/>
      <c r="AQ149" s="370"/>
      <c r="AR149" s="370"/>
      <c r="AS149" s="370"/>
      <c r="AT149" s="370"/>
      <c r="AU149" s="370"/>
      <c r="AV149" s="370"/>
      <c r="AW149" s="370"/>
      <c r="AX149" s="367"/>
      <c r="AY149" s="370"/>
    </row>
    <row r="150" spans="1:78" s="2" customFormat="1" ht="11.45" hidden="1" customHeight="1" x14ac:dyDescent="0.2">
      <c r="A150" s="95"/>
      <c r="B150" s="312"/>
      <c r="C150" s="346" t="s">
        <v>1540</v>
      </c>
      <c r="D150" s="312"/>
      <c r="E150" s="355" t="s">
        <v>1860</v>
      </c>
      <c r="F150" s="356">
        <v>0</v>
      </c>
      <c r="G150" s="241" t="s">
        <v>1630</v>
      </c>
      <c r="H150" s="241" t="s">
        <v>289</v>
      </c>
      <c r="I150" s="943">
        <v>1</v>
      </c>
      <c r="J150" s="357">
        <v>1</v>
      </c>
      <c r="K150" s="104"/>
      <c r="L150" s="105"/>
      <c r="M150" s="105"/>
      <c r="N150" s="105"/>
      <c r="O150" s="372" t="s">
        <v>488</v>
      </c>
      <c r="P150" s="352"/>
      <c r="Q150" s="241">
        <v>0</v>
      </c>
      <c r="R150" s="241">
        <v>0</v>
      </c>
      <c r="S150" s="241">
        <v>0</v>
      </c>
      <c r="T150" s="228"/>
      <c r="U150" s="340">
        <v>0</v>
      </c>
      <c r="V150" s="227"/>
      <c r="W150" s="5"/>
      <c r="X150" s="106" t="s">
        <v>1540</v>
      </c>
      <c r="Y150" s="107" t="s">
        <v>2833</v>
      </c>
      <c r="Z150" s="122">
        <v>0</v>
      </c>
      <c r="AA150" s="83" t="s">
        <v>1629</v>
      </c>
      <c r="AB150" s="83" t="s">
        <v>1629</v>
      </c>
      <c r="AC150" s="83" t="s">
        <v>1265</v>
      </c>
      <c r="AE150" s="93" t="s">
        <v>2869</v>
      </c>
      <c r="AF150" s="93"/>
      <c r="AG150" s="96" t="s">
        <v>488</v>
      </c>
      <c r="AH150" s="96" t="s">
        <v>488</v>
      </c>
      <c r="AI150" s="96" t="s">
        <v>488</v>
      </c>
      <c r="AJ150" s="96" t="s">
        <v>488</v>
      </c>
      <c r="AK150" s="96" t="s">
        <v>488</v>
      </c>
      <c r="AL150" s="96" t="s">
        <v>488</v>
      </c>
      <c r="AM150" s="96" t="s">
        <v>488</v>
      </c>
      <c r="AN150" s="96" t="s">
        <v>488</v>
      </c>
      <c r="AO150" s="96" t="s">
        <v>488</v>
      </c>
      <c r="AP150" s="96" t="s">
        <v>488</v>
      </c>
      <c r="AQ150" s="96" t="s">
        <v>488</v>
      </c>
      <c r="AR150" s="96" t="s">
        <v>488</v>
      </c>
      <c r="AS150" s="96" t="s">
        <v>488</v>
      </c>
      <c r="AT150" s="96" t="s">
        <v>488</v>
      </c>
      <c r="AU150" s="96" t="s">
        <v>488</v>
      </c>
      <c r="AV150" s="96" t="s">
        <v>488</v>
      </c>
      <c r="AW150" s="96" t="s">
        <v>488</v>
      </c>
      <c r="AX150" s="96" t="s">
        <v>488</v>
      </c>
      <c r="AY150" s="344"/>
      <c r="AZ150" s="93"/>
      <c r="BA150" s="93">
        <v>0</v>
      </c>
      <c r="BB150" s="94">
        <v>0</v>
      </c>
      <c r="BC150" s="93">
        <v>0</v>
      </c>
      <c r="BD150" s="94">
        <v>0</v>
      </c>
      <c r="BE150" s="94">
        <v>0</v>
      </c>
      <c r="BF150" s="94">
        <v>0</v>
      </c>
      <c r="BG150" s="94">
        <v>0</v>
      </c>
      <c r="BH150" s="578">
        <v>0</v>
      </c>
      <c r="BI150" s="578">
        <v>0</v>
      </c>
      <c r="BJ150" s="94">
        <v>0</v>
      </c>
      <c r="BK150" s="94">
        <v>0</v>
      </c>
      <c r="BL150" s="94">
        <v>0</v>
      </c>
      <c r="BM150" s="94">
        <v>1</v>
      </c>
      <c r="BN150" s="94">
        <v>0</v>
      </c>
      <c r="BO150" s="94">
        <v>0</v>
      </c>
      <c r="BP150" s="94">
        <v>0</v>
      </c>
      <c r="BQ150" s="94">
        <v>0</v>
      </c>
      <c r="BR150" s="94">
        <v>0</v>
      </c>
      <c r="BS150" s="94">
        <v>1</v>
      </c>
      <c r="BT150" s="94">
        <v>0</v>
      </c>
      <c r="BU150" s="94">
        <v>0</v>
      </c>
      <c r="BV150" s="94">
        <v>0</v>
      </c>
      <c r="BW150" s="94">
        <v>0</v>
      </c>
      <c r="BX150" s="578">
        <v>0</v>
      </c>
      <c r="BY150" s="94">
        <v>0</v>
      </c>
      <c r="BZ150" s="94">
        <v>0</v>
      </c>
    </row>
    <row r="151" spans="1:78" s="2" customFormat="1" ht="11.45" hidden="1" customHeight="1" x14ac:dyDescent="0.2">
      <c r="A151" s="95"/>
      <c r="B151" s="312"/>
      <c r="C151" s="346" t="s">
        <v>488</v>
      </c>
      <c r="D151" s="312"/>
      <c r="E151" s="127"/>
      <c r="F151" s="126"/>
      <c r="G151" s="241" t="s">
        <v>488</v>
      </c>
      <c r="H151" s="241" t="s">
        <v>488</v>
      </c>
      <c r="I151" s="944"/>
      <c r="J151" s="103"/>
      <c r="K151" s="104"/>
      <c r="L151" s="105"/>
      <c r="M151" s="105"/>
      <c r="N151" s="105"/>
      <c r="O151" s="372" t="s">
        <v>488</v>
      </c>
      <c r="P151" s="352"/>
      <c r="Q151" s="241">
        <v>0</v>
      </c>
      <c r="R151" s="241">
        <v>0</v>
      </c>
      <c r="S151" s="241">
        <v>0</v>
      </c>
      <c r="T151" s="228"/>
      <c r="U151" s="340">
        <v>0</v>
      </c>
      <c r="V151" s="227"/>
      <c r="W151" s="5"/>
      <c r="X151" s="108" t="s">
        <v>488</v>
      </c>
      <c r="Y151" s="109" t="s">
        <v>1625</v>
      </c>
      <c r="Z151" s="123">
        <v>0</v>
      </c>
      <c r="AA151" s="83" t="s">
        <v>488</v>
      </c>
      <c r="AB151" s="83" t="s">
        <v>488</v>
      </c>
      <c r="AC151" s="83" t="s">
        <v>488</v>
      </c>
      <c r="AE151" s="93" t="s">
        <v>2869</v>
      </c>
      <c r="AF151" s="93"/>
      <c r="AG151" s="96" t="s">
        <v>488</v>
      </c>
      <c r="AH151" s="96" t="s">
        <v>488</v>
      </c>
      <c r="AI151" s="96" t="s">
        <v>488</v>
      </c>
      <c r="AJ151" s="96" t="s">
        <v>488</v>
      </c>
      <c r="AK151" s="96" t="s">
        <v>488</v>
      </c>
      <c r="AL151" s="96" t="s">
        <v>488</v>
      </c>
      <c r="AM151" s="96" t="s">
        <v>488</v>
      </c>
      <c r="AN151" s="96" t="s">
        <v>488</v>
      </c>
      <c r="AO151" s="96" t="s">
        <v>488</v>
      </c>
      <c r="AP151" s="96" t="s">
        <v>488</v>
      </c>
      <c r="AQ151" s="96" t="s">
        <v>488</v>
      </c>
      <c r="AR151" s="96" t="s">
        <v>488</v>
      </c>
      <c r="AS151" s="96" t="s">
        <v>488</v>
      </c>
      <c r="AT151" s="96" t="s">
        <v>488</v>
      </c>
      <c r="AU151" s="96" t="s">
        <v>488</v>
      </c>
      <c r="AV151" s="96" t="s">
        <v>488</v>
      </c>
      <c r="AW151" s="96" t="s">
        <v>488</v>
      </c>
      <c r="AX151" s="96" t="s">
        <v>488</v>
      </c>
      <c r="AY151" s="344"/>
      <c r="AZ151" s="93"/>
      <c r="BA151" s="93">
        <v>0</v>
      </c>
      <c r="BB151" s="94">
        <v>0</v>
      </c>
      <c r="BC151" s="93">
        <v>0</v>
      </c>
      <c r="BD151" s="94">
        <v>0</v>
      </c>
      <c r="BE151" s="94">
        <v>0</v>
      </c>
      <c r="BF151" s="94">
        <v>0</v>
      </c>
      <c r="BG151" s="94">
        <v>1</v>
      </c>
      <c r="BH151" s="94">
        <v>0</v>
      </c>
      <c r="BI151" s="94">
        <v>0</v>
      </c>
      <c r="BJ151" s="94">
        <v>0</v>
      </c>
      <c r="BK151" s="94">
        <v>0</v>
      </c>
      <c r="BL151" s="94">
        <v>0</v>
      </c>
      <c r="BM151" s="94">
        <v>0</v>
      </c>
      <c r="BN151" s="94">
        <v>0</v>
      </c>
      <c r="BO151" s="94">
        <v>0</v>
      </c>
      <c r="BP151" s="94">
        <v>0</v>
      </c>
      <c r="BQ151" s="94">
        <v>0</v>
      </c>
      <c r="BR151" s="94">
        <v>0</v>
      </c>
      <c r="BS151" s="94">
        <v>0</v>
      </c>
      <c r="BT151" s="94">
        <v>0</v>
      </c>
      <c r="BU151" s="94">
        <v>0</v>
      </c>
      <c r="BV151" s="94">
        <v>0</v>
      </c>
      <c r="BW151" s="94">
        <v>0</v>
      </c>
      <c r="BX151" s="578">
        <v>0</v>
      </c>
      <c r="BY151" s="94">
        <v>0</v>
      </c>
      <c r="BZ151" s="94">
        <v>0</v>
      </c>
    </row>
    <row r="152" spans="1:78" s="2" customFormat="1" ht="11.45" hidden="1" customHeight="1" x14ac:dyDescent="0.2">
      <c r="A152" s="95"/>
      <c r="B152" s="312"/>
      <c r="C152" s="346" t="s">
        <v>488</v>
      </c>
      <c r="D152" s="312"/>
      <c r="E152" s="127"/>
      <c r="F152" s="126"/>
      <c r="G152" s="241" t="s">
        <v>488</v>
      </c>
      <c r="H152" s="241" t="s">
        <v>488</v>
      </c>
      <c r="I152" s="944"/>
      <c r="J152" s="103"/>
      <c r="K152" s="104"/>
      <c r="L152" s="105"/>
      <c r="M152" s="105"/>
      <c r="N152" s="105"/>
      <c r="O152" s="372" t="s">
        <v>488</v>
      </c>
      <c r="P152" s="352"/>
      <c r="Q152" s="241">
        <v>0</v>
      </c>
      <c r="R152" s="241">
        <v>0</v>
      </c>
      <c r="S152" s="241">
        <v>0</v>
      </c>
      <c r="T152" s="228"/>
      <c r="U152" s="340">
        <v>0</v>
      </c>
      <c r="V152" s="227"/>
      <c r="W152" s="5"/>
      <c r="X152" s="108" t="s">
        <v>488</v>
      </c>
      <c r="Y152" s="109" t="s">
        <v>1625</v>
      </c>
      <c r="Z152" s="123">
        <v>0</v>
      </c>
      <c r="AA152" s="83" t="s">
        <v>488</v>
      </c>
      <c r="AB152" s="83" t="s">
        <v>488</v>
      </c>
      <c r="AC152" s="83" t="s">
        <v>488</v>
      </c>
      <c r="AE152" s="93" t="s">
        <v>2869</v>
      </c>
      <c r="AF152" s="93"/>
      <c r="AG152" s="96" t="s">
        <v>488</v>
      </c>
      <c r="AH152" s="96" t="s">
        <v>488</v>
      </c>
      <c r="AI152" s="96" t="s">
        <v>488</v>
      </c>
      <c r="AJ152" s="96" t="s">
        <v>488</v>
      </c>
      <c r="AK152" s="96" t="s">
        <v>488</v>
      </c>
      <c r="AL152" s="96" t="s">
        <v>488</v>
      </c>
      <c r="AM152" s="96" t="s">
        <v>488</v>
      </c>
      <c r="AN152" s="96" t="s">
        <v>488</v>
      </c>
      <c r="AO152" s="96" t="s">
        <v>488</v>
      </c>
      <c r="AP152" s="96" t="s">
        <v>488</v>
      </c>
      <c r="AQ152" s="96" t="s">
        <v>488</v>
      </c>
      <c r="AR152" s="96" t="s">
        <v>488</v>
      </c>
      <c r="AS152" s="96" t="s">
        <v>488</v>
      </c>
      <c r="AT152" s="96" t="s">
        <v>488</v>
      </c>
      <c r="AU152" s="96" t="s">
        <v>488</v>
      </c>
      <c r="AV152" s="96" t="s">
        <v>488</v>
      </c>
      <c r="AW152" s="96" t="s">
        <v>488</v>
      </c>
      <c r="AX152" s="96" t="s">
        <v>488</v>
      </c>
      <c r="AY152" s="344"/>
      <c r="AZ152" s="93"/>
      <c r="BA152" s="93">
        <v>0</v>
      </c>
      <c r="BB152" s="94">
        <v>0</v>
      </c>
      <c r="BC152" s="93">
        <v>0</v>
      </c>
      <c r="BD152" s="94">
        <v>0</v>
      </c>
      <c r="BE152" s="94">
        <v>0</v>
      </c>
      <c r="BF152" s="94">
        <v>0</v>
      </c>
      <c r="BG152" s="94">
        <v>1</v>
      </c>
      <c r="BH152" s="94">
        <v>0</v>
      </c>
      <c r="BI152" s="94">
        <v>0</v>
      </c>
      <c r="BJ152" s="94">
        <v>0</v>
      </c>
      <c r="BK152" s="94">
        <v>0</v>
      </c>
      <c r="BL152" s="94">
        <v>0</v>
      </c>
      <c r="BM152" s="94">
        <v>0</v>
      </c>
      <c r="BN152" s="94">
        <v>0</v>
      </c>
      <c r="BO152" s="94">
        <v>0</v>
      </c>
      <c r="BP152" s="94">
        <v>0</v>
      </c>
      <c r="BQ152" s="94">
        <v>0</v>
      </c>
      <c r="BR152" s="94">
        <v>0</v>
      </c>
      <c r="BS152" s="94">
        <v>0</v>
      </c>
      <c r="BT152" s="94">
        <v>0</v>
      </c>
      <c r="BU152" s="94">
        <v>0</v>
      </c>
      <c r="BV152" s="94">
        <v>0</v>
      </c>
      <c r="BW152" s="94">
        <v>0</v>
      </c>
      <c r="BX152" s="578">
        <v>0</v>
      </c>
      <c r="BY152" s="94">
        <v>0</v>
      </c>
      <c r="BZ152" s="94">
        <v>0</v>
      </c>
    </row>
    <row r="153" spans="1:78" s="2" customFormat="1" ht="11.45" hidden="1" customHeight="1" x14ac:dyDescent="0.2">
      <c r="A153" s="95"/>
      <c r="B153" s="312"/>
      <c r="C153" s="346" t="s">
        <v>488</v>
      </c>
      <c r="D153" s="312"/>
      <c r="E153" s="127"/>
      <c r="F153" s="126"/>
      <c r="G153" s="241" t="s">
        <v>488</v>
      </c>
      <c r="H153" s="241" t="s">
        <v>488</v>
      </c>
      <c r="I153" s="944"/>
      <c r="J153" s="103"/>
      <c r="K153" s="104"/>
      <c r="L153" s="105"/>
      <c r="M153" s="105"/>
      <c r="N153" s="105"/>
      <c r="O153" s="372" t="s">
        <v>488</v>
      </c>
      <c r="P153" s="352"/>
      <c r="Q153" s="241">
        <v>0</v>
      </c>
      <c r="R153" s="241">
        <v>0</v>
      </c>
      <c r="S153" s="241">
        <v>0</v>
      </c>
      <c r="T153" s="228"/>
      <c r="U153" s="340">
        <v>0</v>
      </c>
      <c r="V153" s="227"/>
      <c r="W153" s="5"/>
      <c r="X153" s="108" t="s">
        <v>488</v>
      </c>
      <c r="Y153" s="109" t="s">
        <v>1625</v>
      </c>
      <c r="Z153" s="123">
        <v>0</v>
      </c>
      <c r="AA153" s="83" t="s">
        <v>488</v>
      </c>
      <c r="AB153" s="83" t="s">
        <v>488</v>
      </c>
      <c r="AC153" s="83" t="s">
        <v>488</v>
      </c>
      <c r="AE153" s="93" t="s">
        <v>2869</v>
      </c>
      <c r="AF153" s="93"/>
      <c r="AG153" s="96" t="s">
        <v>488</v>
      </c>
      <c r="AH153" s="96" t="s">
        <v>488</v>
      </c>
      <c r="AI153" s="96" t="s">
        <v>488</v>
      </c>
      <c r="AJ153" s="96" t="s">
        <v>488</v>
      </c>
      <c r="AK153" s="96" t="s">
        <v>488</v>
      </c>
      <c r="AL153" s="96" t="s">
        <v>488</v>
      </c>
      <c r="AM153" s="96" t="s">
        <v>488</v>
      </c>
      <c r="AN153" s="96" t="s">
        <v>488</v>
      </c>
      <c r="AO153" s="96" t="s">
        <v>488</v>
      </c>
      <c r="AP153" s="96" t="s">
        <v>488</v>
      </c>
      <c r="AQ153" s="96" t="s">
        <v>488</v>
      </c>
      <c r="AR153" s="96" t="s">
        <v>488</v>
      </c>
      <c r="AS153" s="96" t="s">
        <v>488</v>
      </c>
      <c r="AT153" s="96" t="s">
        <v>488</v>
      </c>
      <c r="AU153" s="96" t="s">
        <v>488</v>
      </c>
      <c r="AV153" s="96" t="s">
        <v>488</v>
      </c>
      <c r="AW153" s="96" t="s">
        <v>488</v>
      </c>
      <c r="AX153" s="96" t="s">
        <v>488</v>
      </c>
      <c r="AY153" s="344"/>
      <c r="AZ153" s="93"/>
      <c r="BA153" s="93">
        <v>0</v>
      </c>
      <c r="BB153" s="94">
        <v>0</v>
      </c>
      <c r="BC153" s="93">
        <v>0</v>
      </c>
      <c r="BD153" s="94">
        <v>0</v>
      </c>
      <c r="BE153" s="94">
        <v>0</v>
      </c>
      <c r="BF153" s="94">
        <v>0</v>
      </c>
      <c r="BG153" s="94">
        <v>1</v>
      </c>
      <c r="BH153" s="94">
        <v>0</v>
      </c>
      <c r="BI153" s="94">
        <v>0</v>
      </c>
      <c r="BJ153" s="94">
        <v>0</v>
      </c>
      <c r="BK153" s="94">
        <v>0</v>
      </c>
      <c r="BL153" s="94">
        <v>0</v>
      </c>
      <c r="BM153" s="94">
        <v>0</v>
      </c>
      <c r="BN153" s="94">
        <v>0</v>
      </c>
      <c r="BO153" s="94">
        <v>0</v>
      </c>
      <c r="BP153" s="94">
        <v>0</v>
      </c>
      <c r="BQ153" s="94">
        <v>0</v>
      </c>
      <c r="BR153" s="94">
        <v>0</v>
      </c>
      <c r="BS153" s="94">
        <v>0</v>
      </c>
      <c r="BT153" s="94">
        <v>0</v>
      </c>
      <c r="BU153" s="94">
        <v>0</v>
      </c>
      <c r="BV153" s="94">
        <v>0</v>
      </c>
      <c r="BW153" s="94">
        <v>0</v>
      </c>
      <c r="BX153" s="578">
        <v>0</v>
      </c>
      <c r="BY153" s="94">
        <v>0</v>
      </c>
      <c r="BZ153" s="94">
        <v>0</v>
      </c>
    </row>
    <row r="154" spans="1:78" s="2" customFormat="1" ht="11.45" hidden="1" customHeight="1" x14ac:dyDescent="0.2">
      <c r="A154" s="95"/>
      <c r="B154" s="312"/>
      <c r="C154" s="346" t="s">
        <v>488</v>
      </c>
      <c r="D154" s="312"/>
      <c r="E154" s="127"/>
      <c r="F154" s="126"/>
      <c r="G154" s="241" t="s">
        <v>488</v>
      </c>
      <c r="H154" s="241" t="s">
        <v>488</v>
      </c>
      <c r="I154" s="944"/>
      <c r="J154" s="103"/>
      <c r="K154" s="104"/>
      <c r="L154" s="105"/>
      <c r="M154" s="105"/>
      <c r="N154" s="105"/>
      <c r="O154" s="372" t="s">
        <v>488</v>
      </c>
      <c r="P154" s="352"/>
      <c r="Q154" s="241">
        <v>0</v>
      </c>
      <c r="R154" s="241">
        <v>0</v>
      </c>
      <c r="S154" s="241">
        <v>0</v>
      </c>
      <c r="T154" s="228"/>
      <c r="U154" s="340">
        <v>0</v>
      </c>
      <c r="V154" s="227"/>
      <c r="W154" s="5"/>
      <c r="X154" s="108" t="s">
        <v>488</v>
      </c>
      <c r="Y154" s="109" t="s">
        <v>1625</v>
      </c>
      <c r="Z154" s="123">
        <v>0</v>
      </c>
      <c r="AA154" s="83" t="s">
        <v>488</v>
      </c>
      <c r="AB154" s="83" t="s">
        <v>488</v>
      </c>
      <c r="AC154" s="83" t="s">
        <v>488</v>
      </c>
      <c r="AE154" s="93" t="s">
        <v>2869</v>
      </c>
      <c r="AF154" s="93"/>
      <c r="AG154" s="96" t="s">
        <v>488</v>
      </c>
      <c r="AH154" s="96" t="s">
        <v>488</v>
      </c>
      <c r="AI154" s="96" t="s">
        <v>488</v>
      </c>
      <c r="AJ154" s="96" t="s">
        <v>488</v>
      </c>
      <c r="AK154" s="96" t="s">
        <v>488</v>
      </c>
      <c r="AL154" s="96" t="s">
        <v>488</v>
      </c>
      <c r="AM154" s="96" t="s">
        <v>488</v>
      </c>
      <c r="AN154" s="96" t="s">
        <v>488</v>
      </c>
      <c r="AO154" s="96" t="s">
        <v>488</v>
      </c>
      <c r="AP154" s="96" t="s">
        <v>488</v>
      </c>
      <c r="AQ154" s="96" t="s">
        <v>488</v>
      </c>
      <c r="AR154" s="96" t="s">
        <v>488</v>
      </c>
      <c r="AS154" s="96" t="s">
        <v>488</v>
      </c>
      <c r="AT154" s="96" t="s">
        <v>488</v>
      </c>
      <c r="AU154" s="96" t="s">
        <v>488</v>
      </c>
      <c r="AV154" s="96" t="s">
        <v>488</v>
      </c>
      <c r="AW154" s="96" t="s">
        <v>488</v>
      </c>
      <c r="AX154" s="96" t="s">
        <v>488</v>
      </c>
      <c r="AY154" s="344"/>
      <c r="AZ154" s="93"/>
      <c r="BA154" s="93">
        <v>0</v>
      </c>
      <c r="BB154" s="94">
        <v>0</v>
      </c>
      <c r="BC154" s="93">
        <v>0</v>
      </c>
      <c r="BD154" s="94">
        <v>0</v>
      </c>
      <c r="BE154" s="94">
        <v>0</v>
      </c>
      <c r="BF154" s="94">
        <v>0</v>
      </c>
      <c r="BG154" s="94">
        <v>1</v>
      </c>
      <c r="BH154" s="94">
        <v>0</v>
      </c>
      <c r="BI154" s="94">
        <v>0</v>
      </c>
      <c r="BJ154" s="94">
        <v>0</v>
      </c>
      <c r="BK154" s="94">
        <v>0</v>
      </c>
      <c r="BL154" s="94">
        <v>0</v>
      </c>
      <c r="BM154" s="94">
        <v>0</v>
      </c>
      <c r="BN154" s="94">
        <v>0</v>
      </c>
      <c r="BO154" s="94">
        <v>0</v>
      </c>
      <c r="BP154" s="94">
        <v>0</v>
      </c>
      <c r="BQ154" s="94">
        <v>0</v>
      </c>
      <c r="BR154" s="94">
        <v>0</v>
      </c>
      <c r="BS154" s="94">
        <v>0</v>
      </c>
      <c r="BT154" s="94">
        <v>0</v>
      </c>
      <c r="BU154" s="94">
        <v>0</v>
      </c>
      <c r="BV154" s="94">
        <v>0</v>
      </c>
      <c r="BW154" s="94">
        <v>0</v>
      </c>
      <c r="BX154" s="578">
        <v>0</v>
      </c>
      <c r="BY154" s="94">
        <v>0</v>
      </c>
      <c r="BZ154" s="94">
        <v>0</v>
      </c>
    </row>
    <row r="155" spans="1:78" s="2" customFormat="1" ht="11.45" hidden="1" customHeight="1" x14ac:dyDescent="0.2">
      <c r="A155" s="95"/>
      <c r="B155" s="312"/>
      <c r="C155" s="346" t="s">
        <v>488</v>
      </c>
      <c r="D155" s="312"/>
      <c r="E155" s="127"/>
      <c r="F155" s="126"/>
      <c r="G155" s="241" t="s">
        <v>488</v>
      </c>
      <c r="H155" s="241" t="s">
        <v>488</v>
      </c>
      <c r="I155" s="944"/>
      <c r="J155" s="103"/>
      <c r="K155" s="104"/>
      <c r="L155" s="105"/>
      <c r="M155" s="105"/>
      <c r="N155" s="105"/>
      <c r="O155" s="372" t="s">
        <v>488</v>
      </c>
      <c r="P155" s="352"/>
      <c r="Q155" s="241">
        <v>0</v>
      </c>
      <c r="R155" s="241">
        <v>0</v>
      </c>
      <c r="S155" s="241">
        <v>0</v>
      </c>
      <c r="T155" s="228"/>
      <c r="U155" s="340">
        <v>0</v>
      </c>
      <c r="V155" s="227"/>
      <c r="W155" s="5"/>
      <c r="X155" s="108" t="s">
        <v>488</v>
      </c>
      <c r="Y155" s="109" t="s">
        <v>1625</v>
      </c>
      <c r="Z155" s="123">
        <v>0</v>
      </c>
      <c r="AA155" s="83" t="s">
        <v>488</v>
      </c>
      <c r="AB155" s="83" t="s">
        <v>488</v>
      </c>
      <c r="AC155" s="83" t="s">
        <v>488</v>
      </c>
      <c r="AE155" s="93" t="s">
        <v>2869</v>
      </c>
      <c r="AF155" s="93"/>
      <c r="AG155" s="96" t="s">
        <v>488</v>
      </c>
      <c r="AH155" s="96" t="s">
        <v>488</v>
      </c>
      <c r="AI155" s="96" t="s">
        <v>488</v>
      </c>
      <c r="AJ155" s="96" t="s">
        <v>488</v>
      </c>
      <c r="AK155" s="96" t="s">
        <v>488</v>
      </c>
      <c r="AL155" s="96" t="s">
        <v>488</v>
      </c>
      <c r="AM155" s="96" t="s">
        <v>488</v>
      </c>
      <c r="AN155" s="96" t="s">
        <v>488</v>
      </c>
      <c r="AO155" s="96" t="s">
        <v>488</v>
      </c>
      <c r="AP155" s="96" t="s">
        <v>488</v>
      </c>
      <c r="AQ155" s="96" t="s">
        <v>488</v>
      </c>
      <c r="AR155" s="96" t="s">
        <v>488</v>
      </c>
      <c r="AS155" s="96" t="s">
        <v>488</v>
      </c>
      <c r="AT155" s="96" t="s">
        <v>488</v>
      </c>
      <c r="AU155" s="96" t="s">
        <v>488</v>
      </c>
      <c r="AV155" s="96" t="s">
        <v>488</v>
      </c>
      <c r="AW155" s="96" t="s">
        <v>488</v>
      </c>
      <c r="AX155" s="96" t="s">
        <v>488</v>
      </c>
      <c r="AY155" s="344"/>
      <c r="AZ155" s="93"/>
      <c r="BA155" s="93">
        <v>0</v>
      </c>
      <c r="BB155" s="94">
        <v>0</v>
      </c>
      <c r="BC155" s="93">
        <v>0</v>
      </c>
      <c r="BD155" s="94">
        <v>0</v>
      </c>
      <c r="BE155" s="94">
        <v>0</v>
      </c>
      <c r="BF155" s="94">
        <v>0</v>
      </c>
      <c r="BG155" s="94">
        <v>1</v>
      </c>
      <c r="BH155" s="94">
        <v>0</v>
      </c>
      <c r="BI155" s="94">
        <v>0</v>
      </c>
      <c r="BJ155" s="94">
        <v>0</v>
      </c>
      <c r="BK155" s="94">
        <v>0</v>
      </c>
      <c r="BL155" s="94">
        <v>0</v>
      </c>
      <c r="BM155" s="94">
        <v>0</v>
      </c>
      <c r="BN155" s="94">
        <v>0</v>
      </c>
      <c r="BO155" s="94">
        <v>0</v>
      </c>
      <c r="BP155" s="94">
        <v>0</v>
      </c>
      <c r="BQ155" s="94">
        <v>0</v>
      </c>
      <c r="BR155" s="94">
        <v>0</v>
      </c>
      <c r="BS155" s="94">
        <v>0</v>
      </c>
      <c r="BT155" s="94">
        <v>0</v>
      </c>
      <c r="BU155" s="94">
        <v>0</v>
      </c>
      <c r="BV155" s="94">
        <v>0</v>
      </c>
      <c r="BW155" s="94">
        <v>0</v>
      </c>
      <c r="BX155" s="578">
        <v>0</v>
      </c>
      <c r="BY155" s="94">
        <v>0</v>
      </c>
      <c r="BZ155" s="94">
        <v>0</v>
      </c>
    </row>
    <row r="156" spans="1:78" s="2" customFormat="1" ht="11.45" hidden="1" customHeight="1" x14ac:dyDescent="0.2">
      <c r="A156" s="95"/>
      <c r="B156" s="312"/>
      <c r="C156" s="346" t="s">
        <v>488</v>
      </c>
      <c r="D156" s="312"/>
      <c r="E156" s="127"/>
      <c r="F156" s="126"/>
      <c r="G156" s="241" t="s">
        <v>488</v>
      </c>
      <c r="H156" s="241" t="s">
        <v>488</v>
      </c>
      <c r="I156" s="944"/>
      <c r="J156" s="103"/>
      <c r="K156" s="104"/>
      <c r="L156" s="105"/>
      <c r="M156" s="105"/>
      <c r="N156" s="105"/>
      <c r="O156" s="372" t="s">
        <v>488</v>
      </c>
      <c r="P156" s="352"/>
      <c r="Q156" s="241">
        <v>0</v>
      </c>
      <c r="R156" s="241">
        <v>0</v>
      </c>
      <c r="S156" s="241">
        <v>0</v>
      </c>
      <c r="T156" s="228"/>
      <c r="U156" s="340">
        <v>0</v>
      </c>
      <c r="V156" s="227"/>
      <c r="W156" s="5"/>
      <c r="X156" s="108" t="s">
        <v>488</v>
      </c>
      <c r="Y156" s="109" t="s">
        <v>1625</v>
      </c>
      <c r="Z156" s="123">
        <v>0</v>
      </c>
      <c r="AA156" s="83" t="s">
        <v>488</v>
      </c>
      <c r="AB156" s="83" t="s">
        <v>488</v>
      </c>
      <c r="AC156" s="83" t="s">
        <v>488</v>
      </c>
      <c r="AE156" s="93" t="s">
        <v>2869</v>
      </c>
      <c r="AF156" s="93"/>
      <c r="AG156" s="96" t="s">
        <v>488</v>
      </c>
      <c r="AH156" s="96" t="s">
        <v>488</v>
      </c>
      <c r="AI156" s="96" t="s">
        <v>488</v>
      </c>
      <c r="AJ156" s="96" t="s">
        <v>488</v>
      </c>
      <c r="AK156" s="96" t="s">
        <v>488</v>
      </c>
      <c r="AL156" s="96" t="s">
        <v>488</v>
      </c>
      <c r="AM156" s="96" t="s">
        <v>488</v>
      </c>
      <c r="AN156" s="96" t="s">
        <v>488</v>
      </c>
      <c r="AO156" s="96" t="s">
        <v>488</v>
      </c>
      <c r="AP156" s="96" t="s">
        <v>488</v>
      </c>
      <c r="AQ156" s="96" t="s">
        <v>488</v>
      </c>
      <c r="AR156" s="96" t="s">
        <v>488</v>
      </c>
      <c r="AS156" s="96" t="s">
        <v>488</v>
      </c>
      <c r="AT156" s="96" t="s">
        <v>488</v>
      </c>
      <c r="AU156" s="96" t="s">
        <v>488</v>
      </c>
      <c r="AV156" s="96" t="s">
        <v>488</v>
      </c>
      <c r="AW156" s="96" t="s">
        <v>488</v>
      </c>
      <c r="AX156" s="96" t="s">
        <v>488</v>
      </c>
      <c r="AY156" s="344"/>
      <c r="AZ156" s="93"/>
      <c r="BA156" s="93">
        <v>0</v>
      </c>
      <c r="BB156" s="94">
        <v>0</v>
      </c>
      <c r="BC156" s="93">
        <v>0</v>
      </c>
      <c r="BD156" s="94">
        <v>0</v>
      </c>
      <c r="BE156" s="94">
        <v>0</v>
      </c>
      <c r="BF156" s="94">
        <v>0</v>
      </c>
      <c r="BG156" s="94">
        <v>1</v>
      </c>
      <c r="BH156" s="94">
        <v>0</v>
      </c>
      <c r="BI156" s="94">
        <v>0</v>
      </c>
      <c r="BJ156" s="94">
        <v>0</v>
      </c>
      <c r="BK156" s="94">
        <v>0</v>
      </c>
      <c r="BL156" s="94">
        <v>0</v>
      </c>
      <c r="BM156" s="94">
        <v>0</v>
      </c>
      <c r="BN156" s="94">
        <v>0</v>
      </c>
      <c r="BO156" s="94">
        <v>0</v>
      </c>
      <c r="BP156" s="94">
        <v>0</v>
      </c>
      <c r="BQ156" s="94">
        <v>0</v>
      </c>
      <c r="BR156" s="94">
        <v>0</v>
      </c>
      <c r="BS156" s="94">
        <v>0</v>
      </c>
      <c r="BT156" s="94">
        <v>0</v>
      </c>
      <c r="BU156" s="94">
        <v>0</v>
      </c>
      <c r="BV156" s="94">
        <v>0</v>
      </c>
      <c r="BW156" s="94">
        <v>0</v>
      </c>
      <c r="BX156" s="578">
        <v>0</v>
      </c>
      <c r="BY156" s="94">
        <v>0</v>
      </c>
      <c r="BZ156" s="94">
        <v>0</v>
      </c>
    </row>
    <row r="157" spans="1:78" s="2" customFormat="1" ht="11.45" hidden="1" customHeight="1" x14ac:dyDescent="0.2">
      <c r="A157" s="95"/>
      <c r="B157" s="312"/>
      <c r="C157" s="346" t="s">
        <v>488</v>
      </c>
      <c r="D157" s="312"/>
      <c r="E157" s="127"/>
      <c r="F157" s="126"/>
      <c r="G157" s="241" t="s">
        <v>488</v>
      </c>
      <c r="H157" s="241" t="s">
        <v>488</v>
      </c>
      <c r="I157" s="944"/>
      <c r="J157" s="103"/>
      <c r="K157" s="104"/>
      <c r="L157" s="105"/>
      <c r="M157" s="105"/>
      <c r="N157" s="105"/>
      <c r="O157" s="372" t="s">
        <v>488</v>
      </c>
      <c r="P157" s="352"/>
      <c r="Q157" s="241">
        <v>0</v>
      </c>
      <c r="R157" s="241">
        <v>0</v>
      </c>
      <c r="S157" s="241">
        <v>0</v>
      </c>
      <c r="T157" s="228"/>
      <c r="U157" s="340">
        <v>0</v>
      </c>
      <c r="V157" s="227"/>
      <c r="W157" s="5"/>
      <c r="X157" s="108" t="s">
        <v>488</v>
      </c>
      <c r="Y157" s="109" t="s">
        <v>1625</v>
      </c>
      <c r="Z157" s="123">
        <v>0</v>
      </c>
      <c r="AA157" s="83" t="s">
        <v>488</v>
      </c>
      <c r="AB157" s="83" t="s">
        <v>488</v>
      </c>
      <c r="AC157" s="83" t="s">
        <v>488</v>
      </c>
      <c r="AE157" s="93" t="s">
        <v>2869</v>
      </c>
      <c r="AF157" s="93"/>
      <c r="AG157" s="96" t="s">
        <v>488</v>
      </c>
      <c r="AH157" s="96" t="s">
        <v>488</v>
      </c>
      <c r="AI157" s="96" t="s">
        <v>488</v>
      </c>
      <c r="AJ157" s="96" t="s">
        <v>488</v>
      </c>
      <c r="AK157" s="96" t="s">
        <v>488</v>
      </c>
      <c r="AL157" s="96" t="s">
        <v>488</v>
      </c>
      <c r="AM157" s="96" t="s">
        <v>488</v>
      </c>
      <c r="AN157" s="96" t="s">
        <v>488</v>
      </c>
      <c r="AO157" s="96" t="s">
        <v>488</v>
      </c>
      <c r="AP157" s="96" t="s">
        <v>488</v>
      </c>
      <c r="AQ157" s="96" t="s">
        <v>488</v>
      </c>
      <c r="AR157" s="96" t="s">
        <v>488</v>
      </c>
      <c r="AS157" s="96" t="s">
        <v>488</v>
      </c>
      <c r="AT157" s="96" t="s">
        <v>488</v>
      </c>
      <c r="AU157" s="96" t="s">
        <v>488</v>
      </c>
      <c r="AV157" s="96" t="s">
        <v>488</v>
      </c>
      <c r="AW157" s="96" t="s">
        <v>488</v>
      </c>
      <c r="AX157" s="96" t="s">
        <v>488</v>
      </c>
      <c r="AY157" s="344"/>
      <c r="AZ157" s="93"/>
      <c r="BA157" s="93">
        <v>0</v>
      </c>
      <c r="BB157" s="94">
        <v>0</v>
      </c>
      <c r="BC157" s="93">
        <v>0</v>
      </c>
      <c r="BD157" s="94">
        <v>0</v>
      </c>
      <c r="BE157" s="94">
        <v>0</v>
      </c>
      <c r="BF157" s="94">
        <v>0</v>
      </c>
      <c r="BG157" s="94">
        <v>1</v>
      </c>
      <c r="BH157" s="94">
        <v>0</v>
      </c>
      <c r="BI157" s="94">
        <v>0</v>
      </c>
      <c r="BJ157" s="94">
        <v>0</v>
      </c>
      <c r="BK157" s="94">
        <v>0</v>
      </c>
      <c r="BL157" s="94">
        <v>0</v>
      </c>
      <c r="BM157" s="94">
        <v>0</v>
      </c>
      <c r="BN157" s="94">
        <v>0</v>
      </c>
      <c r="BO157" s="94">
        <v>0</v>
      </c>
      <c r="BP157" s="94">
        <v>0</v>
      </c>
      <c r="BQ157" s="94">
        <v>0</v>
      </c>
      <c r="BR157" s="94">
        <v>0</v>
      </c>
      <c r="BS157" s="94">
        <v>0</v>
      </c>
      <c r="BT157" s="94">
        <v>0</v>
      </c>
      <c r="BU157" s="94">
        <v>0</v>
      </c>
      <c r="BV157" s="94">
        <v>0</v>
      </c>
      <c r="BW157" s="94">
        <v>0</v>
      </c>
      <c r="BX157" s="578">
        <v>0</v>
      </c>
      <c r="BY157" s="94">
        <v>0</v>
      </c>
      <c r="BZ157" s="94">
        <v>0</v>
      </c>
    </row>
    <row r="158" spans="1:78" s="2" customFormat="1" ht="11.45" hidden="1" customHeight="1" x14ac:dyDescent="0.2">
      <c r="A158" s="95"/>
      <c r="B158" s="312"/>
      <c r="C158" s="346" t="s">
        <v>488</v>
      </c>
      <c r="D158" s="312"/>
      <c r="E158" s="127"/>
      <c r="F158" s="126"/>
      <c r="G158" s="241" t="s">
        <v>488</v>
      </c>
      <c r="H158" s="241" t="s">
        <v>488</v>
      </c>
      <c r="I158" s="944"/>
      <c r="J158" s="103"/>
      <c r="K158" s="104"/>
      <c r="L158" s="105"/>
      <c r="M158" s="105"/>
      <c r="N158" s="105"/>
      <c r="O158" s="372" t="s">
        <v>488</v>
      </c>
      <c r="P158" s="352"/>
      <c r="Q158" s="241">
        <v>0</v>
      </c>
      <c r="R158" s="241">
        <v>0</v>
      </c>
      <c r="S158" s="241">
        <v>0</v>
      </c>
      <c r="T158" s="228"/>
      <c r="U158" s="340">
        <v>0</v>
      </c>
      <c r="V158" s="227"/>
      <c r="W158" s="5"/>
      <c r="X158" s="108" t="s">
        <v>488</v>
      </c>
      <c r="Y158" s="109" t="s">
        <v>1625</v>
      </c>
      <c r="Z158" s="123">
        <v>0</v>
      </c>
      <c r="AA158" s="83" t="s">
        <v>488</v>
      </c>
      <c r="AB158" s="83" t="s">
        <v>488</v>
      </c>
      <c r="AC158" s="83" t="s">
        <v>488</v>
      </c>
      <c r="AE158" s="93" t="s">
        <v>2869</v>
      </c>
      <c r="AF158" s="93"/>
      <c r="AG158" s="96" t="s">
        <v>488</v>
      </c>
      <c r="AH158" s="96" t="s">
        <v>488</v>
      </c>
      <c r="AI158" s="96" t="s">
        <v>488</v>
      </c>
      <c r="AJ158" s="96" t="s">
        <v>488</v>
      </c>
      <c r="AK158" s="96" t="s">
        <v>488</v>
      </c>
      <c r="AL158" s="96" t="s">
        <v>488</v>
      </c>
      <c r="AM158" s="96" t="s">
        <v>488</v>
      </c>
      <c r="AN158" s="96" t="s">
        <v>488</v>
      </c>
      <c r="AO158" s="96" t="s">
        <v>488</v>
      </c>
      <c r="AP158" s="96" t="s">
        <v>488</v>
      </c>
      <c r="AQ158" s="96" t="s">
        <v>488</v>
      </c>
      <c r="AR158" s="96" t="s">
        <v>488</v>
      </c>
      <c r="AS158" s="96" t="s">
        <v>488</v>
      </c>
      <c r="AT158" s="96" t="s">
        <v>488</v>
      </c>
      <c r="AU158" s="96" t="s">
        <v>488</v>
      </c>
      <c r="AV158" s="96" t="s">
        <v>488</v>
      </c>
      <c r="AW158" s="96" t="s">
        <v>488</v>
      </c>
      <c r="AX158" s="96" t="s">
        <v>488</v>
      </c>
      <c r="AY158" s="344"/>
      <c r="AZ158" s="93"/>
      <c r="BA158" s="93">
        <v>0</v>
      </c>
      <c r="BB158" s="94">
        <v>0</v>
      </c>
      <c r="BC158" s="93">
        <v>0</v>
      </c>
      <c r="BD158" s="94">
        <v>0</v>
      </c>
      <c r="BE158" s="94">
        <v>0</v>
      </c>
      <c r="BF158" s="94">
        <v>0</v>
      </c>
      <c r="BG158" s="94">
        <v>1</v>
      </c>
      <c r="BH158" s="94">
        <v>0</v>
      </c>
      <c r="BI158" s="94">
        <v>0</v>
      </c>
      <c r="BJ158" s="94">
        <v>0</v>
      </c>
      <c r="BK158" s="94">
        <v>0</v>
      </c>
      <c r="BL158" s="94">
        <v>0</v>
      </c>
      <c r="BM158" s="94">
        <v>0</v>
      </c>
      <c r="BN158" s="94">
        <v>0</v>
      </c>
      <c r="BO158" s="94">
        <v>0</v>
      </c>
      <c r="BP158" s="94">
        <v>0</v>
      </c>
      <c r="BQ158" s="94">
        <v>0</v>
      </c>
      <c r="BR158" s="94">
        <v>0</v>
      </c>
      <c r="BS158" s="94">
        <v>0</v>
      </c>
      <c r="BT158" s="94">
        <v>0</v>
      </c>
      <c r="BU158" s="94">
        <v>0</v>
      </c>
      <c r="BV158" s="94">
        <v>0</v>
      </c>
      <c r="BW158" s="94">
        <v>0</v>
      </c>
      <c r="BX158" s="578">
        <v>0</v>
      </c>
      <c r="BY158" s="94">
        <v>0</v>
      </c>
      <c r="BZ158" s="94">
        <v>0</v>
      </c>
    </row>
    <row r="159" spans="1:78" s="2" customFormat="1" ht="11.45" hidden="1" customHeight="1" x14ac:dyDescent="0.2">
      <c r="A159" s="95"/>
      <c r="B159" s="312"/>
      <c r="C159" s="346" t="s">
        <v>488</v>
      </c>
      <c r="D159" s="312"/>
      <c r="E159" s="127"/>
      <c r="F159" s="126"/>
      <c r="G159" s="241" t="s">
        <v>488</v>
      </c>
      <c r="H159" s="241" t="s">
        <v>488</v>
      </c>
      <c r="I159" s="944"/>
      <c r="J159" s="103"/>
      <c r="K159" s="104"/>
      <c r="L159" s="105"/>
      <c r="M159" s="105"/>
      <c r="N159" s="105"/>
      <c r="O159" s="372" t="s">
        <v>488</v>
      </c>
      <c r="P159" s="352"/>
      <c r="Q159" s="241">
        <v>0</v>
      </c>
      <c r="R159" s="241">
        <v>0</v>
      </c>
      <c r="S159" s="241">
        <v>0</v>
      </c>
      <c r="T159" s="228"/>
      <c r="U159" s="340">
        <v>0</v>
      </c>
      <c r="V159" s="227"/>
      <c r="W159" s="5"/>
      <c r="X159" s="108" t="s">
        <v>488</v>
      </c>
      <c r="Y159" s="109" t="s">
        <v>1625</v>
      </c>
      <c r="Z159" s="123">
        <v>0</v>
      </c>
      <c r="AA159" s="83" t="s">
        <v>488</v>
      </c>
      <c r="AB159" s="83" t="s">
        <v>488</v>
      </c>
      <c r="AC159" s="83" t="s">
        <v>488</v>
      </c>
      <c r="AE159" s="93" t="s">
        <v>2869</v>
      </c>
      <c r="AF159" s="93"/>
      <c r="AG159" s="96" t="s">
        <v>488</v>
      </c>
      <c r="AH159" s="96" t="s">
        <v>488</v>
      </c>
      <c r="AI159" s="96" t="s">
        <v>488</v>
      </c>
      <c r="AJ159" s="96" t="s">
        <v>488</v>
      </c>
      <c r="AK159" s="96" t="s">
        <v>488</v>
      </c>
      <c r="AL159" s="96" t="s">
        <v>488</v>
      </c>
      <c r="AM159" s="96" t="s">
        <v>488</v>
      </c>
      <c r="AN159" s="96" t="s">
        <v>488</v>
      </c>
      <c r="AO159" s="96" t="s">
        <v>488</v>
      </c>
      <c r="AP159" s="96" t="s">
        <v>488</v>
      </c>
      <c r="AQ159" s="96" t="s">
        <v>488</v>
      </c>
      <c r="AR159" s="96" t="s">
        <v>488</v>
      </c>
      <c r="AS159" s="96" t="s">
        <v>488</v>
      </c>
      <c r="AT159" s="96" t="s">
        <v>488</v>
      </c>
      <c r="AU159" s="96" t="s">
        <v>488</v>
      </c>
      <c r="AV159" s="96" t="s">
        <v>488</v>
      </c>
      <c r="AW159" s="96" t="s">
        <v>488</v>
      </c>
      <c r="AX159" s="96" t="s">
        <v>488</v>
      </c>
      <c r="AY159" s="344"/>
      <c r="AZ159" s="93"/>
      <c r="BA159" s="93">
        <v>0</v>
      </c>
      <c r="BB159" s="94">
        <v>0</v>
      </c>
      <c r="BC159" s="93">
        <v>0</v>
      </c>
      <c r="BD159" s="94">
        <v>0</v>
      </c>
      <c r="BE159" s="94">
        <v>0</v>
      </c>
      <c r="BF159" s="94">
        <v>0</v>
      </c>
      <c r="BG159" s="94">
        <v>1</v>
      </c>
      <c r="BH159" s="94">
        <v>0</v>
      </c>
      <c r="BI159" s="94">
        <v>0</v>
      </c>
      <c r="BJ159" s="94">
        <v>0</v>
      </c>
      <c r="BK159" s="94">
        <v>0</v>
      </c>
      <c r="BL159" s="94">
        <v>0</v>
      </c>
      <c r="BM159" s="94">
        <v>0</v>
      </c>
      <c r="BN159" s="94">
        <v>0</v>
      </c>
      <c r="BO159" s="94">
        <v>0</v>
      </c>
      <c r="BP159" s="94">
        <v>0</v>
      </c>
      <c r="BQ159" s="94">
        <v>0</v>
      </c>
      <c r="BR159" s="94">
        <v>0</v>
      </c>
      <c r="BS159" s="94">
        <v>0</v>
      </c>
      <c r="BT159" s="94">
        <v>0</v>
      </c>
      <c r="BU159" s="94">
        <v>0</v>
      </c>
      <c r="BV159" s="94">
        <v>0</v>
      </c>
      <c r="BW159" s="94">
        <v>0</v>
      </c>
      <c r="BX159" s="578">
        <v>0</v>
      </c>
      <c r="BY159" s="94">
        <v>0</v>
      </c>
      <c r="BZ159" s="94">
        <v>0</v>
      </c>
    </row>
    <row r="160" spans="1:78" s="2" customFormat="1" ht="11.45" hidden="1" customHeight="1" x14ac:dyDescent="0.2">
      <c r="A160" s="95"/>
      <c r="B160" s="312"/>
      <c r="C160" s="346" t="s">
        <v>488</v>
      </c>
      <c r="D160" s="312"/>
      <c r="E160" s="127"/>
      <c r="F160" s="126"/>
      <c r="G160" s="241" t="s">
        <v>488</v>
      </c>
      <c r="H160" s="241" t="s">
        <v>488</v>
      </c>
      <c r="I160" s="944"/>
      <c r="J160" s="103"/>
      <c r="K160" s="104"/>
      <c r="L160" s="105"/>
      <c r="M160" s="105"/>
      <c r="N160" s="105"/>
      <c r="O160" s="372" t="s">
        <v>488</v>
      </c>
      <c r="P160" s="352"/>
      <c r="Q160" s="241">
        <v>0</v>
      </c>
      <c r="R160" s="241">
        <v>0</v>
      </c>
      <c r="S160" s="241">
        <v>0</v>
      </c>
      <c r="T160" s="228"/>
      <c r="U160" s="340">
        <v>0</v>
      </c>
      <c r="V160" s="227"/>
      <c r="W160" s="5"/>
      <c r="X160" s="108" t="s">
        <v>488</v>
      </c>
      <c r="Y160" s="109" t="s">
        <v>1625</v>
      </c>
      <c r="Z160" s="123">
        <v>0</v>
      </c>
      <c r="AA160" s="83" t="s">
        <v>488</v>
      </c>
      <c r="AB160" s="83" t="s">
        <v>488</v>
      </c>
      <c r="AC160" s="83" t="s">
        <v>488</v>
      </c>
      <c r="AE160" s="93" t="s">
        <v>2869</v>
      </c>
      <c r="AF160" s="93"/>
      <c r="AG160" s="96" t="s">
        <v>488</v>
      </c>
      <c r="AH160" s="96" t="s">
        <v>488</v>
      </c>
      <c r="AI160" s="96" t="s">
        <v>488</v>
      </c>
      <c r="AJ160" s="96" t="s">
        <v>488</v>
      </c>
      <c r="AK160" s="96" t="s">
        <v>488</v>
      </c>
      <c r="AL160" s="96" t="s">
        <v>488</v>
      </c>
      <c r="AM160" s="96" t="s">
        <v>488</v>
      </c>
      <c r="AN160" s="96" t="s">
        <v>488</v>
      </c>
      <c r="AO160" s="96" t="s">
        <v>488</v>
      </c>
      <c r="AP160" s="96" t="s">
        <v>488</v>
      </c>
      <c r="AQ160" s="96" t="s">
        <v>488</v>
      </c>
      <c r="AR160" s="96" t="s">
        <v>488</v>
      </c>
      <c r="AS160" s="96" t="s">
        <v>488</v>
      </c>
      <c r="AT160" s="96" t="s">
        <v>488</v>
      </c>
      <c r="AU160" s="96" t="s">
        <v>488</v>
      </c>
      <c r="AV160" s="96" t="s">
        <v>488</v>
      </c>
      <c r="AW160" s="96" t="s">
        <v>488</v>
      </c>
      <c r="AX160" s="96" t="s">
        <v>488</v>
      </c>
      <c r="AY160" s="344"/>
      <c r="AZ160" s="93"/>
      <c r="BA160" s="93">
        <v>0</v>
      </c>
      <c r="BB160" s="94">
        <v>0</v>
      </c>
      <c r="BC160" s="93">
        <v>0</v>
      </c>
      <c r="BD160" s="94">
        <v>0</v>
      </c>
      <c r="BE160" s="94">
        <v>0</v>
      </c>
      <c r="BF160" s="94">
        <v>0</v>
      </c>
      <c r="BG160" s="94">
        <v>1</v>
      </c>
      <c r="BH160" s="94">
        <v>0</v>
      </c>
      <c r="BI160" s="94">
        <v>0</v>
      </c>
      <c r="BJ160" s="94">
        <v>0</v>
      </c>
      <c r="BK160" s="94">
        <v>0</v>
      </c>
      <c r="BL160" s="94">
        <v>0</v>
      </c>
      <c r="BM160" s="94">
        <v>0</v>
      </c>
      <c r="BN160" s="94">
        <v>0</v>
      </c>
      <c r="BO160" s="94">
        <v>0</v>
      </c>
      <c r="BP160" s="94">
        <v>0</v>
      </c>
      <c r="BQ160" s="94">
        <v>0</v>
      </c>
      <c r="BR160" s="94">
        <v>0</v>
      </c>
      <c r="BS160" s="94">
        <v>0</v>
      </c>
      <c r="BT160" s="94">
        <v>0</v>
      </c>
      <c r="BU160" s="94">
        <v>0</v>
      </c>
      <c r="BV160" s="94">
        <v>0</v>
      </c>
      <c r="BW160" s="94">
        <v>0</v>
      </c>
      <c r="BX160" s="578">
        <v>0</v>
      </c>
      <c r="BY160" s="94">
        <v>0</v>
      </c>
      <c r="BZ160" s="94">
        <v>0</v>
      </c>
    </row>
    <row r="161" spans="1:78" s="2" customFormat="1" ht="11.45" hidden="1" customHeight="1" x14ac:dyDescent="0.2">
      <c r="A161" s="95"/>
      <c r="B161" s="312"/>
      <c r="C161" s="346" t="s">
        <v>488</v>
      </c>
      <c r="D161" s="312"/>
      <c r="E161" s="127"/>
      <c r="F161" s="126"/>
      <c r="G161" s="241" t="s">
        <v>488</v>
      </c>
      <c r="H161" s="241" t="s">
        <v>488</v>
      </c>
      <c r="I161" s="944"/>
      <c r="J161" s="103"/>
      <c r="K161" s="104"/>
      <c r="L161" s="105"/>
      <c r="M161" s="105"/>
      <c r="N161" s="105"/>
      <c r="O161" s="372" t="s">
        <v>488</v>
      </c>
      <c r="P161" s="352"/>
      <c r="Q161" s="241">
        <v>0</v>
      </c>
      <c r="R161" s="241">
        <v>0</v>
      </c>
      <c r="S161" s="241">
        <v>0</v>
      </c>
      <c r="T161" s="228"/>
      <c r="U161" s="340">
        <v>0</v>
      </c>
      <c r="V161" s="227"/>
      <c r="W161" s="5"/>
      <c r="X161" s="108" t="s">
        <v>488</v>
      </c>
      <c r="Y161" s="109" t="s">
        <v>1625</v>
      </c>
      <c r="Z161" s="123">
        <v>0</v>
      </c>
      <c r="AA161" s="83" t="s">
        <v>488</v>
      </c>
      <c r="AB161" s="83" t="s">
        <v>488</v>
      </c>
      <c r="AC161" s="83" t="s">
        <v>488</v>
      </c>
      <c r="AE161" s="93" t="s">
        <v>2869</v>
      </c>
      <c r="AF161" s="93"/>
      <c r="AG161" s="96" t="s">
        <v>488</v>
      </c>
      <c r="AH161" s="96" t="s">
        <v>488</v>
      </c>
      <c r="AI161" s="96" t="s">
        <v>488</v>
      </c>
      <c r="AJ161" s="96" t="s">
        <v>488</v>
      </c>
      <c r="AK161" s="96" t="s">
        <v>488</v>
      </c>
      <c r="AL161" s="96" t="s">
        <v>488</v>
      </c>
      <c r="AM161" s="96" t="s">
        <v>488</v>
      </c>
      <c r="AN161" s="96" t="s">
        <v>488</v>
      </c>
      <c r="AO161" s="96" t="s">
        <v>488</v>
      </c>
      <c r="AP161" s="96" t="s">
        <v>488</v>
      </c>
      <c r="AQ161" s="96" t="s">
        <v>488</v>
      </c>
      <c r="AR161" s="96" t="s">
        <v>488</v>
      </c>
      <c r="AS161" s="96" t="s">
        <v>488</v>
      </c>
      <c r="AT161" s="96" t="s">
        <v>488</v>
      </c>
      <c r="AU161" s="96" t="s">
        <v>488</v>
      </c>
      <c r="AV161" s="96" t="s">
        <v>488</v>
      </c>
      <c r="AW161" s="96" t="s">
        <v>488</v>
      </c>
      <c r="AX161" s="96" t="s">
        <v>488</v>
      </c>
      <c r="AY161" s="344"/>
      <c r="AZ161" s="93"/>
      <c r="BA161" s="93">
        <v>0</v>
      </c>
      <c r="BB161" s="94">
        <v>0</v>
      </c>
      <c r="BC161" s="93">
        <v>0</v>
      </c>
      <c r="BD161" s="94">
        <v>0</v>
      </c>
      <c r="BE161" s="94">
        <v>0</v>
      </c>
      <c r="BF161" s="94">
        <v>0</v>
      </c>
      <c r="BG161" s="94">
        <v>1</v>
      </c>
      <c r="BH161" s="94">
        <v>0</v>
      </c>
      <c r="BI161" s="94">
        <v>0</v>
      </c>
      <c r="BJ161" s="94">
        <v>0</v>
      </c>
      <c r="BK161" s="94">
        <v>0</v>
      </c>
      <c r="BL161" s="94">
        <v>0</v>
      </c>
      <c r="BM161" s="94">
        <v>0</v>
      </c>
      <c r="BN161" s="94">
        <v>0</v>
      </c>
      <c r="BO161" s="94">
        <v>0</v>
      </c>
      <c r="BP161" s="94">
        <v>0</v>
      </c>
      <c r="BQ161" s="94">
        <v>0</v>
      </c>
      <c r="BR161" s="94">
        <v>0</v>
      </c>
      <c r="BS161" s="94">
        <v>0</v>
      </c>
      <c r="BT161" s="94">
        <v>0</v>
      </c>
      <c r="BU161" s="94">
        <v>0</v>
      </c>
      <c r="BV161" s="94">
        <v>0</v>
      </c>
      <c r="BW161" s="94">
        <v>0</v>
      </c>
      <c r="BX161" s="578">
        <v>0</v>
      </c>
      <c r="BY161" s="94">
        <v>0</v>
      </c>
      <c r="BZ161" s="94">
        <v>0</v>
      </c>
    </row>
    <row r="162" spans="1:78" s="2" customFormat="1" ht="11.45" hidden="1" customHeight="1" x14ac:dyDescent="0.2">
      <c r="A162" s="95"/>
      <c r="B162" s="312"/>
      <c r="C162" s="346" t="s">
        <v>488</v>
      </c>
      <c r="D162" s="312"/>
      <c r="E162" s="127"/>
      <c r="F162" s="126"/>
      <c r="G162" s="241" t="s">
        <v>488</v>
      </c>
      <c r="H162" s="241" t="s">
        <v>488</v>
      </c>
      <c r="I162" s="944"/>
      <c r="J162" s="103"/>
      <c r="K162" s="104"/>
      <c r="L162" s="105"/>
      <c r="M162" s="105"/>
      <c r="N162" s="105"/>
      <c r="O162" s="372" t="s">
        <v>488</v>
      </c>
      <c r="P162" s="352"/>
      <c r="Q162" s="241">
        <v>0</v>
      </c>
      <c r="R162" s="241">
        <v>0</v>
      </c>
      <c r="S162" s="241">
        <v>0</v>
      </c>
      <c r="T162" s="228"/>
      <c r="U162" s="340">
        <v>0</v>
      </c>
      <c r="V162" s="227"/>
      <c r="W162" s="5"/>
      <c r="X162" s="108" t="s">
        <v>488</v>
      </c>
      <c r="Y162" s="109" t="s">
        <v>1625</v>
      </c>
      <c r="Z162" s="123">
        <v>0</v>
      </c>
      <c r="AA162" s="83" t="s">
        <v>488</v>
      </c>
      <c r="AB162" s="83" t="s">
        <v>488</v>
      </c>
      <c r="AC162" s="83" t="s">
        <v>488</v>
      </c>
      <c r="AE162" s="93" t="s">
        <v>2869</v>
      </c>
      <c r="AF162" s="93"/>
      <c r="AG162" s="96" t="s">
        <v>488</v>
      </c>
      <c r="AH162" s="96" t="s">
        <v>488</v>
      </c>
      <c r="AI162" s="96" t="s">
        <v>488</v>
      </c>
      <c r="AJ162" s="96" t="s">
        <v>488</v>
      </c>
      <c r="AK162" s="96" t="s">
        <v>488</v>
      </c>
      <c r="AL162" s="96" t="s">
        <v>488</v>
      </c>
      <c r="AM162" s="96" t="s">
        <v>488</v>
      </c>
      <c r="AN162" s="96" t="s">
        <v>488</v>
      </c>
      <c r="AO162" s="96" t="s">
        <v>488</v>
      </c>
      <c r="AP162" s="96" t="s">
        <v>488</v>
      </c>
      <c r="AQ162" s="96" t="s">
        <v>488</v>
      </c>
      <c r="AR162" s="96" t="s">
        <v>488</v>
      </c>
      <c r="AS162" s="96" t="s">
        <v>488</v>
      </c>
      <c r="AT162" s="96" t="s">
        <v>488</v>
      </c>
      <c r="AU162" s="96" t="s">
        <v>488</v>
      </c>
      <c r="AV162" s="96" t="s">
        <v>488</v>
      </c>
      <c r="AW162" s="96" t="s">
        <v>488</v>
      </c>
      <c r="AX162" s="96" t="s">
        <v>488</v>
      </c>
      <c r="AY162" s="344"/>
      <c r="AZ162" s="93"/>
      <c r="BA162" s="93">
        <v>0</v>
      </c>
      <c r="BB162" s="94">
        <v>0</v>
      </c>
      <c r="BC162" s="93">
        <v>0</v>
      </c>
      <c r="BD162" s="94">
        <v>0</v>
      </c>
      <c r="BE162" s="94">
        <v>0</v>
      </c>
      <c r="BF162" s="94">
        <v>0</v>
      </c>
      <c r="BG162" s="94">
        <v>1</v>
      </c>
      <c r="BH162" s="94">
        <v>0</v>
      </c>
      <c r="BI162" s="94">
        <v>0</v>
      </c>
      <c r="BJ162" s="94">
        <v>0</v>
      </c>
      <c r="BK162" s="94">
        <v>0</v>
      </c>
      <c r="BL162" s="94">
        <v>0</v>
      </c>
      <c r="BM162" s="94">
        <v>0</v>
      </c>
      <c r="BN162" s="94">
        <v>0</v>
      </c>
      <c r="BO162" s="94">
        <v>0</v>
      </c>
      <c r="BP162" s="94">
        <v>0</v>
      </c>
      <c r="BQ162" s="94">
        <v>0</v>
      </c>
      <c r="BR162" s="94">
        <v>0</v>
      </c>
      <c r="BS162" s="94">
        <v>0</v>
      </c>
      <c r="BT162" s="94">
        <v>0</v>
      </c>
      <c r="BU162" s="94">
        <v>0</v>
      </c>
      <c r="BV162" s="94">
        <v>0</v>
      </c>
      <c r="BW162" s="94">
        <v>0</v>
      </c>
      <c r="BX162" s="578">
        <v>0</v>
      </c>
      <c r="BY162" s="94">
        <v>0</v>
      </c>
      <c r="BZ162" s="94">
        <v>0</v>
      </c>
    </row>
    <row r="163" spans="1:78" s="2" customFormat="1" ht="11.45" hidden="1" customHeight="1" x14ac:dyDescent="0.2">
      <c r="A163" s="95"/>
      <c r="B163" s="312"/>
      <c r="C163" s="346" t="s">
        <v>488</v>
      </c>
      <c r="D163" s="312"/>
      <c r="E163" s="127"/>
      <c r="F163" s="126"/>
      <c r="G163" s="241" t="s">
        <v>488</v>
      </c>
      <c r="H163" s="241" t="s">
        <v>488</v>
      </c>
      <c r="I163" s="944"/>
      <c r="J163" s="103"/>
      <c r="K163" s="104"/>
      <c r="L163" s="105"/>
      <c r="M163" s="105"/>
      <c r="N163" s="105"/>
      <c r="O163" s="372" t="s">
        <v>488</v>
      </c>
      <c r="P163" s="352"/>
      <c r="Q163" s="241">
        <v>0</v>
      </c>
      <c r="R163" s="241">
        <v>0</v>
      </c>
      <c r="S163" s="241">
        <v>0</v>
      </c>
      <c r="T163" s="228"/>
      <c r="U163" s="340">
        <v>0</v>
      </c>
      <c r="V163" s="227"/>
      <c r="W163" s="5"/>
      <c r="X163" s="108" t="s">
        <v>488</v>
      </c>
      <c r="Y163" s="109" t="s">
        <v>1625</v>
      </c>
      <c r="Z163" s="123">
        <v>0</v>
      </c>
      <c r="AA163" s="83" t="s">
        <v>488</v>
      </c>
      <c r="AB163" s="83" t="s">
        <v>488</v>
      </c>
      <c r="AC163" s="83" t="s">
        <v>488</v>
      </c>
      <c r="AE163" s="93" t="s">
        <v>2869</v>
      </c>
      <c r="AF163" s="93"/>
      <c r="AG163" s="96" t="s">
        <v>488</v>
      </c>
      <c r="AH163" s="96" t="s">
        <v>488</v>
      </c>
      <c r="AI163" s="96" t="s">
        <v>488</v>
      </c>
      <c r="AJ163" s="96" t="s">
        <v>488</v>
      </c>
      <c r="AK163" s="96" t="s">
        <v>488</v>
      </c>
      <c r="AL163" s="96" t="s">
        <v>488</v>
      </c>
      <c r="AM163" s="96" t="s">
        <v>488</v>
      </c>
      <c r="AN163" s="96" t="s">
        <v>488</v>
      </c>
      <c r="AO163" s="96" t="s">
        <v>488</v>
      </c>
      <c r="AP163" s="96" t="s">
        <v>488</v>
      </c>
      <c r="AQ163" s="96" t="s">
        <v>488</v>
      </c>
      <c r="AR163" s="96" t="s">
        <v>488</v>
      </c>
      <c r="AS163" s="96" t="s">
        <v>488</v>
      </c>
      <c r="AT163" s="96" t="s">
        <v>488</v>
      </c>
      <c r="AU163" s="96" t="s">
        <v>488</v>
      </c>
      <c r="AV163" s="96" t="s">
        <v>488</v>
      </c>
      <c r="AW163" s="96" t="s">
        <v>488</v>
      </c>
      <c r="AX163" s="96" t="s">
        <v>488</v>
      </c>
      <c r="AY163" s="344"/>
      <c r="AZ163" s="93"/>
      <c r="BA163" s="93">
        <v>0</v>
      </c>
      <c r="BB163" s="94">
        <v>0</v>
      </c>
      <c r="BC163" s="93">
        <v>0</v>
      </c>
      <c r="BD163" s="94">
        <v>0</v>
      </c>
      <c r="BE163" s="94">
        <v>0</v>
      </c>
      <c r="BF163" s="94">
        <v>0</v>
      </c>
      <c r="BG163" s="94">
        <v>1</v>
      </c>
      <c r="BH163" s="94">
        <v>0</v>
      </c>
      <c r="BI163" s="94">
        <v>0</v>
      </c>
      <c r="BJ163" s="94">
        <v>0</v>
      </c>
      <c r="BK163" s="94">
        <v>0</v>
      </c>
      <c r="BL163" s="94">
        <v>0</v>
      </c>
      <c r="BM163" s="94">
        <v>0</v>
      </c>
      <c r="BN163" s="94">
        <v>0</v>
      </c>
      <c r="BO163" s="94">
        <v>0</v>
      </c>
      <c r="BP163" s="94">
        <v>0</v>
      </c>
      <c r="BQ163" s="94">
        <v>0</v>
      </c>
      <c r="BR163" s="94">
        <v>0</v>
      </c>
      <c r="BS163" s="94">
        <v>0</v>
      </c>
      <c r="BT163" s="94">
        <v>0</v>
      </c>
      <c r="BU163" s="94">
        <v>0</v>
      </c>
      <c r="BV163" s="94">
        <v>0</v>
      </c>
      <c r="BW163" s="94">
        <v>0</v>
      </c>
      <c r="BX163" s="578">
        <v>0</v>
      </c>
      <c r="BY163" s="94">
        <v>0</v>
      </c>
      <c r="BZ163" s="94">
        <v>0</v>
      </c>
    </row>
    <row r="164" spans="1:78" s="2" customFormat="1" ht="11.45" hidden="1" customHeight="1" x14ac:dyDescent="0.2">
      <c r="A164" s="95"/>
      <c r="B164" s="312"/>
      <c r="C164" s="346" t="s">
        <v>488</v>
      </c>
      <c r="D164" s="312"/>
      <c r="E164" s="127"/>
      <c r="F164" s="126"/>
      <c r="G164" s="241" t="s">
        <v>488</v>
      </c>
      <c r="H164" s="241" t="s">
        <v>488</v>
      </c>
      <c r="I164" s="944"/>
      <c r="J164" s="103"/>
      <c r="K164" s="104"/>
      <c r="L164" s="105"/>
      <c r="M164" s="105"/>
      <c r="N164" s="105"/>
      <c r="O164" s="372" t="s">
        <v>488</v>
      </c>
      <c r="P164" s="352"/>
      <c r="Q164" s="241">
        <v>0</v>
      </c>
      <c r="R164" s="241">
        <v>0</v>
      </c>
      <c r="S164" s="241">
        <v>0</v>
      </c>
      <c r="T164" s="228"/>
      <c r="U164" s="340">
        <v>0</v>
      </c>
      <c r="V164" s="227"/>
      <c r="W164" s="5"/>
      <c r="X164" s="108" t="s">
        <v>488</v>
      </c>
      <c r="Y164" s="109" t="s">
        <v>1625</v>
      </c>
      <c r="Z164" s="123">
        <v>0</v>
      </c>
      <c r="AA164" s="83" t="s">
        <v>488</v>
      </c>
      <c r="AB164" s="83" t="s">
        <v>488</v>
      </c>
      <c r="AC164" s="83" t="s">
        <v>488</v>
      </c>
      <c r="AE164" s="93" t="s">
        <v>2869</v>
      </c>
      <c r="AF164" s="93"/>
      <c r="AG164" s="96" t="s">
        <v>488</v>
      </c>
      <c r="AH164" s="96" t="s">
        <v>488</v>
      </c>
      <c r="AI164" s="96" t="s">
        <v>488</v>
      </c>
      <c r="AJ164" s="96" t="s">
        <v>488</v>
      </c>
      <c r="AK164" s="96" t="s">
        <v>488</v>
      </c>
      <c r="AL164" s="96" t="s">
        <v>488</v>
      </c>
      <c r="AM164" s="96" t="s">
        <v>488</v>
      </c>
      <c r="AN164" s="96" t="s">
        <v>488</v>
      </c>
      <c r="AO164" s="96" t="s">
        <v>488</v>
      </c>
      <c r="AP164" s="96" t="s">
        <v>488</v>
      </c>
      <c r="AQ164" s="96" t="s">
        <v>488</v>
      </c>
      <c r="AR164" s="96" t="s">
        <v>488</v>
      </c>
      <c r="AS164" s="96" t="s">
        <v>488</v>
      </c>
      <c r="AT164" s="96" t="s">
        <v>488</v>
      </c>
      <c r="AU164" s="96" t="s">
        <v>488</v>
      </c>
      <c r="AV164" s="96" t="s">
        <v>488</v>
      </c>
      <c r="AW164" s="96" t="s">
        <v>488</v>
      </c>
      <c r="AX164" s="96" t="s">
        <v>488</v>
      </c>
      <c r="AY164" s="344"/>
      <c r="AZ164" s="93"/>
      <c r="BA164" s="93">
        <v>0</v>
      </c>
      <c r="BB164" s="94">
        <v>0</v>
      </c>
      <c r="BC164" s="93">
        <v>0</v>
      </c>
      <c r="BD164" s="94">
        <v>0</v>
      </c>
      <c r="BE164" s="94">
        <v>0</v>
      </c>
      <c r="BF164" s="94">
        <v>0</v>
      </c>
      <c r="BG164" s="94">
        <v>1</v>
      </c>
      <c r="BH164" s="94">
        <v>0</v>
      </c>
      <c r="BI164" s="94">
        <v>0</v>
      </c>
      <c r="BJ164" s="94">
        <v>0</v>
      </c>
      <c r="BK164" s="94">
        <v>0</v>
      </c>
      <c r="BL164" s="94">
        <v>0</v>
      </c>
      <c r="BM164" s="94">
        <v>0</v>
      </c>
      <c r="BN164" s="94">
        <v>0</v>
      </c>
      <c r="BO164" s="94">
        <v>0</v>
      </c>
      <c r="BP164" s="94">
        <v>0</v>
      </c>
      <c r="BQ164" s="94">
        <v>0</v>
      </c>
      <c r="BR164" s="94">
        <v>0</v>
      </c>
      <c r="BS164" s="94">
        <v>0</v>
      </c>
      <c r="BT164" s="94">
        <v>0</v>
      </c>
      <c r="BU164" s="94">
        <v>0</v>
      </c>
      <c r="BV164" s="94">
        <v>0</v>
      </c>
      <c r="BW164" s="94">
        <v>0</v>
      </c>
      <c r="BX164" s="578">
        <v>0</v>
      </c>
      <c r="BY164" s="94">
        <v>0</v>
      </c>
      <c r="BZ164" s="94">
        <v>0</v>
      </c>
    </row>
    <row r="165" spans="1:78" s="2" customFormat="1" ht="11.45" hidden="1" customHeight="1" x14ac:dyDescent="0.2">
      <c r="A165" s="95"/>
      <c r="B165" s="312"/>
      <c r="C165" s="346" t="s">
        <v>488</v>
      </c>
      <c r="D165" s="312"/>
      <c r="E165" s="127"/>
      <c r="F165" s="126"/>
      <c r="G165" s="241" t="s">
        <v>488</v>
      </c>
      <c r="H165" s="241" t="s">
        <v>488</v>
      </c>
      <c r="I165" s="944"/>
      <c r="J165" s="103"/>
      <c r="K165" s="104"/>
      <c r="L165" s="105"/>
      <c r="M165" s="105"/>
      <c r="N165" s="105"/>
      <c r="O165" s="372" t="s">
        <v>488</v>
      </c>
      <c r="P165" s="352"/>
      <c r="Q165" s="241">
        <v>0</v>
      </c>
      <c r="R165" s="241">
        <v>0</v>
      </c>
      <c r="S165" s="241">
        <v>0</v>
      </c>
      <c r="T165" s="228"/>
      <c r="U165" s="340">
        <v>0</v>
      </c>
      <c r="V165" s="227"/>
      <c r="W165" s="5"/>
      <c r="X165" s="108" t="s">
        <v>488</v>
      </c>
      <c r="Y165" s="109" t="s">
        <v>1625</v>
      </c>
      <c r="Z165" s="123">
        <v>0</v>
      </c>
      <c r="AA165" s="83" t="s">
        <v>488</v>
      </c>
      <c r="AB165" s="83" t="s">
        <v>488</v>
      </c>
      <c r="AC165" s="83" t="s">
        <v>488</v>
      </c>
      <c r="AE165" s="93" t="s">
        <v>2869</v>
      </c>
      <c r="AF165" s="93"/>
      <c r="AG165" s="96" t="s">
        <v>488</v>
      </c>
      <c r="AH165" s="96" t="s">
        <v>488</v>
      </c>
      <c r="AI165" s="96" t="s">
        <v>488</v>
      </c>
      <c r="AJ165" s="96" t="s">
        <v>488</v>
      </c>
      <c r="AK165" s="96" t="s">
        <v>488</v>
      </c>
      <c r="AL165" s="96" t="s">
        <v>488</v>
      </c>
      <c r="AM165" s="96" t="s">
        <v>488</v>
      </c>
      <c r="AN165" s="96" t="s">
        <v>488</v>
      </c>
      <c r="AO165" s="96" t="s">
        <v>488</v>
      </c>
      <c r="AP165" s="96" t="s">
        <v>488</v>
      </c>
      <c r="AQ165" s="96" t="s">
        <v>488</v>
      </c>
      <c r="AR165" s="96" t="s">
        <v>488</v>
      </c>
      <c r="AS165" s="96" t="s">
        <v>488</v>
      </c>
      <c r="AT165" s="96" t="s">
        <v>488</v>
      </c>
      <c r="AU165" s="96" t="s">
        <v>488</v>
      </c>
      <c r="AV165" s="96" t="s">
        <v>488</v>
      </c>
      <c r="AW165" s="96" t="s">
        <v>488</v>
      </c>
      <c r="AX165" s="96" t="s">
        <v>488</v>
      </c>
      <c r="AY165" s="344"/>
      <c r="AZ165" s="93"/>
      <c r="BA165" s="93">
        <v>0</v>
      </c>
      <c r="BB165" s="94">
        <v>0</v>
      </c>
      <c r="BC165" s="93">
        <v>0</v>
      </c>
      <c r="BD165" s="94">
        <v>0</v>
      </c>
      <c r="BE165" s="94">
        <v>0</v>
      </c>
      <c r="BF165" s="94">
        <v>0</v>
      </c>
      <c r="BG165" s="94">
        <v>1</v>
      </c>
      <c r="BH165" s="94">
        <v>0</v>
      </c>
      <c r="BI165" s="94">
        <v>0</v>
      </c>
      <c r="BJ165" s="94">
        <v>0</v>
      </c>
      <c r="BK165" s="94">
        <v>0</v>
      </c>
      <c r="BL165" s="94">
        <v>0</v>
      </c>
      <c r="BM165" s="94">
        <v>0</v>
      </c>
      <c r="BN165" s="94">
        <v>0</v>
      </c>
      <c r="BO165" s="94">
        <v>0</v>
      </c>
      <c r="BP165" s="94">
        <v>0</v>
      </c>
      <c r="BQ165" s="94">
        <v>0</v>
      </c>
      <c r="BR165" s="94">
        <v>0</v>
      </c>
      <c r="BS165" s="94">
        <v>0</v>
      </c>
      <c r="BT165" s="94">
        <v>0</v>
      </c>
      <c r="BU165" s="94">
        <v>0</v>
      </c>
      <c r="BV165" s="94">
        <v>0</v>
      </c>
      <c r="BW165" s="94">
        <v>0</v>
      </c>
      <c r="BX165" s="578">
        <v>0</v>
      </c>
      <c r="BY165" s="94">
        <v>0</v>
      </c>
      <c r="BZ165" s="94">
        <v>0</v>
      </c>
    </row>
    <row r="166" spans="1:78" s="2" customFormat="1" ht="11.45" hidden="1" customHeight="1" x14ac:dyDescent="0.2">
      <c r="A166" s="95"/>
      <c r="B166" s="312"/>
      <c r="C166" s="346" t="s">
        <v>488</v>
      </c>
      <c r="D166" s="312"/>
      <c r="E166" s="127"/>
      <c r="F166" s="126"/>
      <c r="G166" s="241" t="s">
        <v>488</v>
      </c>
      <c r="H166" s="241" t="s">
        <v>488</v>
      </c>
      <c r="I166" s="944"/>
      <c r="J166" s="103"/>
      <c r="K166" s="104"/>
      <c r="L166" s="105"/>
      <c r="M166" s="105"/>
      <c r="N166" s="105"/>
      <c r="O166" s="372" t="s">
        <v>488</v>
      </c>
      <c r="P166" s="352"/>
      <c r="Q166" s="241">
        <v>0</v>
      </c>
      <c r="R166" s="241">
        <v>0</v>
      </c>
      <c r="S166" s="241">
        <v>0</v>
      </c>
      <c r="T166" s="228"/>
      <c r="U166" s="340">
        <v>0</v>
      </c>
      <c r="V166" s="227"/>
      <c r="W166" s="5"/>
      <c r="X166" s="108" t="s">
        <v>488</v>
      </c>
      <c r="Y166" s="109" t="s">
        <v>1625</v>
      </c>
      <c r="Z166" s="123">
        <v>0</v>
      </c>
      <c r="AA166" s="83" t="s">
        <v>488</v>
      </c>
      <c r="AB166" s="83" t="s">
        <v>488</v>
      </c>
      <c r="AC166" s="83" t="s">
        <v>488</v>
      </c>
      <c r="AE166" s="93" t="s">
        <v>2869</v>
      </c>
      <c r="AF166" s="93"/>
      <c r="AG166" s="96" t="s">
        <v>488</v>
      </c>
      <c r="AH166" s="96" t="s">
        <v>488</v>
      </c>
      <c r="AI166" s="96" t="s">
        <v>488</v>
      </c>
      <c r="AJ166" s="96" t="s">
        <v>488</v>
      </c>
      <c r="AK166" s="96" t="s">
        <v>488</v>
      </c>
      <c r="AL166" s="96" t="s">
        <v>488</v>
      </c>
      <c r="AM166" s="96" t="s">
        <v>488</v>
      </c>
      <c r="AN166" s="96" t="s">
        <v>488</v>
      </c>
      <c r="AO166" s="96" t="s">
        <v>488</v>
      </c>
      <c r="AP166" s="96" t="s">
        <v>488</v>
      </c>
      <c r="AQ166" s="96" t="s">
        <v>488</v>
      </c>
      <c r="AR166" s="96" t="s">
        <v>488</v>
      </c>
      <c r="AS166" s="96" t="s">
        <v>488</v>
      </c>
      <c r="AT166" s="96" t="s">
        <v>488</v>
      </c>
      <c r="AU166" s="96" t="s">
        <v>488</v>
      </c>
      <c r="AV166" s="96" t="s">
        <v>488</v>
      </c>
      <c r="AW166" s="96" t="s">
        <v>488</v>
      </c>
      <c r="AX166" s="96" t="s">
        <v>488</v>
      </c>
      <c r="AY166" s="344"/>
      <c r="AZ166" s="93"/>
      <c r="BA166" s="93">
        <v>0</v>
      </c>
      <c r="BB166" s="94">
        <v>0</v>
      </c>
      <c r="BC166" s="93">
        <v>0</v>
      </c>
      <c r="BD166" s="94">
        <v>0</v>
      </c>
      <c r="BE166" s="94">
        <v>0</v>
      </c>
      <c r="BF166" s="94">
        <v>0</v>
      </c>
      <c r="BG166" s="94">
        <v>1</v>
      </c>
      <c r="BH166" s="94">
        <v>0</v>
      </c>
      <c r="BI166" s="94">
        <v>0</v>
      </c>
      <c r="BJ166" s="94">
        <v>0</v>
      </c>
      <c r="BK166" s="94">
        <v>0</v>
      </c>
      <c r="BL166" s="94">
        <v>0</v>
      </c>
      <c r="BM166" s="94">
        <v>0</v>
      </c>
      <c r="BN166" s="94">
        <v>0</v>
      </c>
      <c r="BO166" s="94">
        <v>0</v>
      </c>
      <c r="BP166" s="94">
        <v>0</v>
      </c>
      <c r="BQ166" s="94">
        <v>0</v>
      </c>
      <c r="BR166" s="94">
        <v>0</v>
      </c>
      <c r="BS166" s="94">
        <v>0</v>
      </c>
      <c r="BT166" s="94">
        <v>0</v>
      </c>
      <c r="BU166" s="94">
        <v>0</v>
      </c>
      <c r="BV166" s="94">
        <v>0</v>
      </c>
      <c r="BW166" s="94">
        <v>0</v>
      </c>
      <c r="BX166" s="578">
        <v>0</v>
      </c>
      <c r="BY166" s="94">
        <v>0</v>
      </c>
      <c r="BZ166" s="94">
        <v>0</v>
      </c>
    </row>
    <row r="167" spans="1:78" s="2" customFormat="1" ht="11.45" hidden="1" customHeight="1" x14ac:dyDescent="0.2">
      <c r="A167" s="95"/>
      <c r="B167" s="312"/>
      <c r="C167" s="346" t="s">
        <v>488</v>
      </c>
      <c r="D167" s="312"/>
      <c r="E167" s="127"/>
      <c r="F167" s="126"/>
      <c r="G167" s="241" t="s">
        <v>488</v>
      </c>
      <c r="H167" s="241" t="s">
        <v>488</v>
      </c>
      <c r="I167" s="944"/>
      <c r="J167" s="103"/>
      <c r="K167" s="104"/>
      <c r="L167" s="105"/>
      <c r="M167" s="105"/>
      <c r="N167" s="105"/>
      <c r="O167" s="372" t="s">
        <v>488</v>
      </c>
      <c r="P167" s="352"/>
      <c r="Q167" s="241">
        <v>0</v>
      </c>
      <c r="R167" s="241">
        <v>0</v>
      </c>
      <c r="S167" s="241">
        <v>0</v>
      </c>
      <c r="T167" s="228"/>
      <c r="U167" s="340">
        <v>0</v>
      </c>
      <c r="V167" s="227"/>
      <c r="W167" s="5"/>
      <c r="X167" s="108" t="s">
        <v>488</v>
      </c>
      <c r="Y167" s="109" t="s">
        <v>1625</v>
      </c>
      <c r="Z167" s="123">
        <v>0</v>
      </c>
      <c r="AA167" s="83" t="s">
        <v>488</v>
      </c>
      <c r="AB167" s="83" t="s">
        <v>488</v>
      </c>
      <c r="AC167" s="83" t="s">
        <v>488</v>
      </c>
      <c r="AE167" s="93" t="s">
        <v>2869</v>
      </c>
      <c r="AF167" s="93"/>
      <c r="AG167" s="96" t="s">
        <v>488</v>
      </c>
      <c r="AH167" s="96" t="s">
        <v>488</v>
      </c>
      <c r="AI167" s="96" t="s">
        <v>488</v>
      </c>
      <c r="AJ167" s="96" t="s">
        <v>488</v>
      </c>
      <c r="AK167" s="96" t="s">
        <v>488</v>
      </c>
      <c r="AL167" s="96" t="s">
        <v>488</v>
      </c>
      <c r="AM167" s="96" t="s">
        <v>488</v>
      </c>
      <c r="AN167" s="96" t="s">
        <v>488</v>
      </c>
      <c r="AO167" s="96" t="s">
        <v>488</v>
      </c>
      <c r="AP167" s="96" t="s">
        <v>488</v>
      </c>
      <c r="AQ167" s="96" t="s">
        <v>488</v>
      </c>
      <c r="AR167" s="96" t="s">
        <v>488</v>
      </c>
      <c r="AS167" s="96" t="s">
        <v>488</v>
      </c>
      <c r="AT167" s="96" t="s">
        <v>488</v>
      </c>
      <c r="AU167" s="96" t="s">
        <v>488</v>
      </c>
      <c r="AV167" s="96" t="s">
        <v>488</v>
      </c>
      <c r="AW167" s="96" t="s">
        <v>488</v>
      </c>
      <c r="AX167" s="96" t="s">
        <v>488</v>
      </c>
      <c r="AY167" s="344"/>
      <c r="AZ167" s="93"/>
      <c r="BA167" s="93">
        <v>0</v>
      </c>
      <c r="BB167" s="94">
        <v>0</v>
      </c>
      <c r="BC167" s="93">
        <v>0</v>
      </c>
      <c r="BD167" s="94">
        <v>0</v>
      </c>
      <c r="BE167" s="94">
        <v>0</v>
      </c>
      <c r="BF167" s="94">
        <v>0</v>
      </c>
      <c r="BG167" s="94">
        <v>1</v>
      </c>
      <c r="BH167" s="94">
        <v>0</v>
      </c>
      <c r="BI167" s="94">
        <v>0</v>
      </c>
      <c r="BJ167" s="94">
        <v>0</v>
      </c>
      <c r="BK167" s="94">
        <v>0</v>
      </c>
      <c r="BL167" s="94">
        <v>0</v>
      </c>
      <c r="BM167" s="94">
        <v>0</v>
      </c>
      <c r="BN167" s="94">
        <v>0</v>
      </c>
      <c r="BO167" s="94">
        <v>0</v>
      </c>
      <c r="BP167" s="94">
        <v>0</v>
      </c>
      <c r="BQ167" s="94">
        <v>0</v>
      </c>
      <c r="BR167" s="94">
        <v>0</v>
      </c>
      <c r="BS167" s="94">
        <v>0</v>
      </c>
      <c r="BT167" s="94">
        <v>0</v>
      </c>
      <c r="BU167" s="94">
        <v>0</v>
      </c>
      <c r="BV167" s="94">
        <v>0</v>
      </c>
      <c r="BW167" s="94">
        <v>0</v>
      </c>
      <c r="BX167" s="578">
        <v>0</v>
      </c>
      <c r="BY167" s="94">
        <v>0</v>
      </c>
      <c r="BZ167" s="94">
        <v>0</v>
      </c>
    </row>
    <row r="168" spans="1:78" s="2" customFormat="1" ht="11.45" hidden="1" customHeight="1" x14ac:dyDescent="0.2">
      <c r="A168" s="95"/>
      <c r="B168" s="312"/>
      <c r="C168" s="346" t="s">
        <v>488</v>
      </c>
      <c r="D168" s="312"/>
      <c r="E168" s="127"/>
      <c r="F168" s="126"/>
      <c r="G168" s="241" t="s">
        <v>488</v>
      </c>
      <c r="H168" s="241" t="s">
        <v>488</v>
      </c>
      <c r="I168" s="944"/>
      <c r="J168" s="103"/>
      <c r="K168" s="104"/>
      <c r="L168" s="105"/>
      <c r="M168" s="105"/>
      <c r="N168" s="105"/>
      <c r="O168" s="372" t="s">
        <v>488</v>
      </c>
      <c r="P168" s="352"/>
      <c r="Q168" s="241">
        <v>0</v>
      </c>
      <c r="R168" s="241">
        <v>0</v>
      </c>
      <c r="S168" s="241">
        <v>0</v>
      </c>
      <c r="T168" s="228"/>
      <c r="U168" s="340">
        <v>0</v>
      </c>
      <c r="V168" s="227"/>
      <c r="W168" s="5"/>
      <c r="X168" s="108" t="s">
        <v>488</v>
      </c>
      <c r="Y168" s="109" t="s">
        <v>1625</v>
      </c>
      <c r="Z168" s="123">
        <v>0</v>
      </c>
      <c r="AA168" s="83" t="s">
        <v>488</v>
      </c>
      <c r="AB168" s="83" t="s">
        <v>488</v>
      </c>
      <c r="AC168" s="83" t="s">
        <v>488</v>
      </c>
      <c r="AE168" s="93" t="s">
        <v>2869</v>
      </c>
      <c r="AF168" s="93"/>
      <c r="AG168" s="96" t="s">
        <v>488</v>
      </c>
      <c r="AH168" s="96" t="s">
        <v>488</v>
      </c>
      <c r="AI168" s="96" t="s">
        <v>488</v>
      </c>
      <c r="AJ168" s="96" t="s">
        <v>488</v>
      </c>
      <c r="AK168" s="96" t="s">
        <v>488</v>
      </c>
      <c r="AL168" s="96" t="s">
        <v>488</v>
      </c>
      <c r="AM168" s="96" t="s">
        <v>488</v>
      </c>
      <c r="AN168" s="96" t="s">
        <v>488</v>
      </c>
      <c r="AO168" s="96" t="s">
        <v>488</v>
      </c>
      <c r="AP168" s="96" t="s">
        <v>488</v>
      </c>
      <c r="AQ168" s="96" t="s">
        <v>488</v>
      </c>
      <c r="AR168" s="96" t="s">
        <v>488</v>
      </c>
      <c r="AS168" s="96" t="s">
        <v>488</v>
      </c>
      <c r="AT168" s="96" t="s">
        <v>488</v>
      </c>
      <c r="AU168" s="96" t="s">
        <v>488</v>
      </c>
      <c r="AV168" s="96" t="s">
        <v>488</v>
      </c>
      <c r="AW168" s="96" t="s">
        <v>488</v>
      </c>
      <c r="AX168" s="96" t="s">
        <v>488</v>
      </c>
      <c r="AY168" s="344"/>
      <c r="AZ168" s="93"/>
      <c r="BA168" s="93">
        <v>0</v>
      </c>
      <c r="BB168" s="94">
        <v>0</v>
      </c>
      <c r="BC168" s="93">
        <v>0</v>
      </c>
      <c r="BD168" s="94">
        <v>0</v>
      </c>
      <c r="BE168" s="94">
        <v>0</v>
      </c>
      <c r="BF168" s="94">
        <v>0</v>
      </c>
      <c r="BG168" s="94">
        <v>1</v>
      </c>
      <c r="BH168" s="94">
        <v>0</v>
      </c>
      <c r="BI168" s="94">
        <v>0</v>
      </c>
      <c r="BJ168" s="94">
        <v>0</v>
      </c>
      <c r="BK168" s="94">
        <v>0</v>
      </c>
      <c r="BL168" s="94">
        <v>0</v>
      </c>
      <c r="BM168" s="94">
        <v>0</v>
      </c>
      <c r="BN168" s="94">
        <v>0</v>
      </c>
      <c r="BO168" s="94">
        <v>0</v>
      </c>
      <c r="BP168" s="94">
        <v>0</v>
      </c>
      <c r="BQ168" s="94">
        <v>0</v>
      </c>
      <c r="BR168" s="94">
        <v>0</v>
      </c>
      <c r="BS168" s="94">
        <v>0</v>
      </c>
      <c r="BT168" s="94">
        <v>0</v>
      </c>
      <c r="BU168" s="94">
        <v>0</v>
      </c>
      <c r="BV168" s="94">
        <v>0</v>
      </c>
      <c r="BW168" s="94">
        <v>0</v>
      </c>
      <c r="BX168" s="578">
        <v>0</v>
      </c>
      <c r="BY168" s="94">
        <v>0</v>
      </c>
      <c r="BZ168" s="94">
        <v>0</v>
      </c>
    </row>
    <row r="169" spans="1:78" s="2" customFormat="1" ht="11.45" hidden="1" customHeight="1" x14ac:dyDescent="0.2">
      <c r="A169" s="95"/>
      <c r="B169" s="312"/>
      <c r="C169" s="346" t="s">
        <v>488</v>
      </c>
      <c r="D169" s="312"/>
      <c r="E169" s="127"/>
      <c r="F169" s="126"/>
      <c r="G169" s="241" t="s">
        <v>488</v>
      </c>
      <c r="H169" s="241" t="s">
        <v>488</v>
      </c>
      <c r="I169" s="944"/>
      <c r="J169" s="103"/>
      <c r="K169" s="104"/>
      <c r="L169" s="105"/>
      <c r="M169" s="105"/>
      <c r="N169" s="105"/>
      <c r="O169" s="372" t="s">
        <v>488</v>
      </c>
      <c r="P169" s="352"/>
      <c r="Q169" s="241">
        <v>0</v>
      </c>
      <c r="R169" s="241">
        <v>0</v>
      </c>
      <c r="S169" s="241">
        <v>0</v>
      </c>
      <c r="T169" s="228"/>
      <c r="U169" s="340">
        <v>0</v>
      </c>
      <c r="V169" s="227"/>
      <c r="W169" s="5"/>
      <c r="X169" s="108" t="s">
        <v>488</v>
      </c>
      <c r="Y169" s="109" t="s">
        <v>1625</v>
      </c>
      <c r="Z169" s="123">
        <v>0</v>
      </c>
      <c r="AA169" s="83" t="s">
        <v>488</v>
      </c>
      <c r="AB169" s="83" t="s">
        <v>488</v>
      </c>
      <c r="AC169" s="83" t="s">
        <v>488</v>
      </c>
      <c r="AE169" s="93" t="s">
        <v>2869</v>
      </c>
      <c r="AF169" s="93"/>
      <c r="AG169" s="96" t="s">
        <v>488</v>
      </c>
      <c r="AH169" s="96" t="s">
        <v>488</v>
      </c>
      <c r="AI169" s="96" t="s">
        <v>488</v>
      </c>
      <c r="AJ169" s="96" t="s">
        <v>488</v>
      </c>
      <c r="AK169" s="96" t="s">
        <v>488</v>
      </c>
      <c r="AL169" s="96" t="s">
        <v>488</v>
      </c>
      <c r="AM169" s="96" t="s">
        <v>488</v>
      </c>
      <c r="AN169" s="96" t="s">
        <v>488</v>
      </c>
      <c r="AO169" s="96" t="s">
        <v>488</v>
      </c>
      <c r="AP169" s="96" t="s">
        <v>488</v>
      </c>
      <c r="AQ169" s="96" t="s">
        <v>488</v>
      </c>
      <c r="AR169" s="96" t="s">
        <v>488</v>
      </c>
      <c r="AS169" s="96" t="s">
        <v>488</v>
      </c>
      <c r="AT169" s="96" t="s">
        <v>488</v>
      </c>
      <c r="AU169" s="96" t="s">
        <v>488</v>
      </c>
      <c r="AV169" s="96" t="s">
        <v>488</v>
      </c>
      <c r="AW169" s="96" t="s">
        <v>488</v>
      </c>
      <c r="AX169" s="96" t="s">
        <v>488</v>
      </c>
      <c r="AY169" s="344"/>
      <c r="AZ169" s="93"/>
      <c r="BA169" s="93">
        <v>0</v>
      </c>
      <c r="BB169" s="94">
        <v>0</v>
      </c>
      <c r="BC169" s="93">
        <v>0</v>
      </c>
      <c r="BD169" s="94">
        <v>0</v>
      </c>
      <c r="BE169" s="94">
        <v>0</v>
      </c>
      <c r="BF169" s="94">
        <v>0</v>
      </c>
      <c r="BG169" s="94">
        <v>1</v>
      </c>
      <c r="BH169" s="94">
        <v>0</v>
      </c>
      <c r="BI169" s="94">
        <v>0</v>
      </c>
      <c r="BJ169" s="94">
        <v>0</v>
      </c>
      <c r="BK169" s="94">
        <v>0</v>
      </c>
      <c r="BL169" s="94">
        <v>0</v>
      </c>
      <c r="BM169" s="94">
        <v>0</v>
      </c>
      <c r="BN169" s="94">
        <v>0</v>
      </c>
      <c r="BO169" s="94">
        <v>0</v>
      </c>
      <c r="BP169" s="94">
        <v>0</v>
      </c>
      <c r="BQ169" s="94">
        <v>0</v>
      </c>
      <c r="BR169" s="94">
        <v>0</v>
      </c>
      <c r="BS169" s="94">
        <v>0</v>
      </c>
      <c r="BT169" s="94">
        <v>0</v>
      </c>
      <c r="BU169" s="94">
        <v>0</v>
      </c>
      <c r="BV169" s="94">
        <v>0</v>
      </c>
      <c r="BW169" s="94">
        <v>0</v>
      </c>
      <c r="BX169" s="578">
        <v>0</v>
      </c>
      <c r="BY169" s="94">
        <v>0</v>
      </c>
      <c r="BZ169" s="94">
        <v>0</v>
      </c>
    </row>
    <row r="170" spans="1:78" s="2" customFormat="1" ht="11.45" hidden="1" customHeight="1" x14ac:dyDescent="0.2">
      <c r="A170" s="95"/>
      <c r="B170" s="312"/>
      <c r="C170" s="347" t="s">
        <v>2383</v>
      </c>
      <c r="D170" s="312"/>
      <c r="E170" s="227"/>
      <c r="F170" s="228"/>
      <c r="G170" s="228"/>
      <c r="H170" s="353" t="s">
        <v>796</v>
      </c>
      <c r="I170" s="354"/>
      <c r="J170" s="259"/>
      <c r="K170" s="358">
        <v>0</v>
      </c>
      <c r="L170" s="352"/>
      <c r="M170" s="352"/>
      <c r="N170" s="352"/>
      <c r="O170" s="352"/>
      <c r="P170" s="352"/>
      <c r="Q170" s="358">
        <v>0</v>
      </c>
      <c r="R170" s="358">
        <v>0</v>
      </c>
      <c r="S170" s="358">
        <v>0</v>
      </c>
      <c r="T170" s="228"/>
      <c r="U170" s="358">
        <v>0</v>
      </c>
      <c r="V170" s="227"/>
      <c r="W170" s="5"/>
      <c r="X170" s="97" t="s">
        <v>2383</v>
      </c>
      <c r="Y170" s="83"/>
      <c r="AE170" s="93"/>
      <c r="AF170" s="93"/>
      <c r="AG170" s="93"/>
      <c r="AH170" s="93"/>
      <c r="AI170" s="93"/>
      <c r="AJ170" s="93"/>
      <c r="AK170" s="93"/>
      <c r="AL170" s="93"/>
      <c r="AM170" s="93"/>
      <c r="AN170" s="93"/>
      <c r="AO170" s="93"/>
      <c r="AP170" s="93"/>
      <c r="AQ170" s="93"/>
      <c r="AR170" s="93"/>
      <c r="AS170" s="93"/>
      <c r="AT170" s="93"/>
      <c r="AU170" s="93"/>
      <c r="AV170" s="93"/>
      <c r="AW170" s="93"/>
      <c r="AX170" s="93"/>
      <c r="AY170" s="93"/>
      <c r="AZ170" s="93"/>
    </row>
    <row r="171" spans="1:78" s="2" customFormat="1" ht="11.45" hidden="1" customHeight="1" x14ac:dyDescent="0.2">
      <c r="A171" s="95"/>
      <c r="B171" s="312"/>
      <c r="C171" s="312"/>
      <c r="D171" s="312"/>
      <c r="E171" s="227"/>
      <c r="F171" s="228"/>
      <c r="G171" s="228"/>
      <c r="H171" s="228"/>
      <c r="I171" s="354"/>
      <c r="J171" s="259"/>
      <c r="K171" s="259"/>
      <c r="L171" s="352"/>
      <c r="M171" s="352"/>
      <c r="N171" s="352"/>
      <c r="O171" s="352"/>
      <c r="P171" s="352"/>
      <c r="Q171" s="228"/>
      <c r="R171" s="228"/>
      <c r="S171" s="228"/>
      <c r="T171" s="228"/>
      <c r="U171" s="228"/>
      <c r="V171" s="227"/>
      <c r="Y171" s="83"/>
    </row>
    <row r="172" spans="1:78" s="2" customFormat="1" ht="11.45" hidden="1" customHeight="1" x14ac:dyDescent="0.2">
      <c r="A172" s="95"/>
      <c r="B172" s="312"/>
      <c r="C172" s="312"/>
      <c r="D172" s="312"/>
      <c r="E172" s="227"/>
      <c r="F172" s="228"/>
      <c r="G172" s="228"/>
      <c r="H172" s="228"/>
      <c r="I172" s="354"/>
      <c r="J172" s="259"/>
      <c r="K172" s="259"/>
      <c r="L172" s="352"/>
      <c r="M172" s="352"/>
      <c r="N172" s="352"/>
      <c r="O172" s="352"/>
      <c r="P172" s="352"/>
      <c r="Q172" s="228"/>
      <c r="R172" s="228"/>
      <c r="S172" s="228"/>
      <c r="T172" s="228"/>
      <c r="U172" s="228"/>
      <c r="V172" s="227"/>
      <c r="Y172" s="83"/>
    </row>
    <row r="173" spans="1:78" s="2" customFormat="1" ht="11.45" hidden="1" customHeight="1" x14ac:dyDescent="0.2">
      <c r="A173" s="95"/>
      <c r="B173" s="312"/>
      <c r="C173" s="312"/>
      <c r="D173" s="312"/>
      <c r="E173" s="227"/>
      <c r="F173" s="228"/>
      <c r="G173" s="228"/>
      <c r="H173" s="228"/>
      <c r="I173" s="354"/>
      <c r="J173" s="259"/>
      <c r="K173" s="259"/>
      <c r="L173" s="352"/>
      <c r="M173" s="352"/>
      <c r="N173" s="352"/>
      <c r="O173" s="352"/>
      <c r="P173" s="352"/>
      <c r="Q173" s="228"/>
      <c r="R173" s="228"/>
      <c r="S173" s="228"/>
      <c r="T173" s="228"/>
      <c r="U173" s="228"/>
      <c r="V173" s="227"/>
      <c r="Y173" s="83"/>
    </row>
    <row r="174" spans="1:78" s="2" customFormat="1" ht="11.45" hidden="1" customHeight="1" x14ac:dyDescent="0.2">
      <c r="A174" s="95"/>
      <c r="B174" s="312"/>
      <c r="C174" s="312"/>
      <c r="D174" s="312"/>
      <c r="E174" s="1357" t="s">
        <v>788</v>
      </c>
      <c r="F174" s="1357" t="s">
        <v>1637</v>
      </c>
      <c r="G174" s="1357" t="s">
        <v>1638</v>
      </c>
      <c r="H174" s="1357" t="s">
        <v>1639</v>
      </c>
      <c r="I174" s="1357" t="s">
        <v>2511</v>
      </c>
      <c r="J174" s="1357" t="s">
        <v>2512</v>
      </c>
      <c r="K174" s="1357" t="s">
        <v>1263</v>
      </c>
      <c r="L174" s="79" t="s">
        <v>660</v>
      </c>
      <c r="M174" s="85"/>
      <c r="N174" s="85"/>
      <c r="O174" s="80"/>
      <c r="P174" s="284"/>
      <c r="Q174" s="79" t="s">
        <v>1264</v>
      </c>
      <c r="R174" s="80"/>
      <c r="S174" s="1357" t="s">
        <v>185</v>
      </c>
      <c r="T174" s="284"/>
      <c r="U174" s="1357" t="s">
        <v>758</v>
      </c>
      <c r="V174" s="227"/>
      <c r="Y174" s="83"/>
      <c r="BM174" s="83"/>
      <c r="BN174" s="83"/>
      <c r="BO174" s="83"/>
      <c r="BP174" s="83"/>
      <c r="BQ174" s="83"/>
      <c r="BR174" s="83"/>
      <c r="BS174" s="83"/>
      <c r="BT174" s="83"/>
      <c r="BV174" s="577"/>
    </row>
    <row r="175" spans="1:78" s="2" customFormat="1" ht="11.45" hidden="1" customHeight="1" x14ac:dyDescent="0.2">
      <c r="A175" s="95"/>
      <c r="B175" s="312"/>
      <c r="C175" s="312"/>
      <c r="D175" s="312"/>
      <c r="E175" s="1358"/>
      <c r="F175" s="1358"/>
      <c r="G175" s="1358"/>
      <c r="H175" s="1358"/>
      <c r="I175" s="1358"/>
      <c r="J175" s="1358"/>
      <c r="K175" s="1358"/>
      <c r="L175" s="37" t="s">
        <v>152</v>
      </c>
      <c r="M175" s="37" t="s">
        <v>671</v>
      </c>
      <c r="N175" s="37" t="s">
        <v>153</v>
      </c>
      <c r="O175" s="37" t="s">
        <v>758</v>
      </c>
      <c r="P175" s="284"/>
      <c r="Q175" s="37" t="s">
        <v>152</v>
      </c>
      <c r="R175" s="37" t="s">
        <v>671</v>
      </c>
      <c r="S175" s="1358"/>
      <c r="T175" s="284"/>
      <c r="U175" s="1358"/>
      <c r="V175" s="227"/>
      <c r="Y175" s="83"/>
      <c r="BA175" s="83" t="s">
        <v>1267</v>
      </c>
      <c r="BB175" s="83" t="s">
        <v>1267</v>
      </c>
      <c r="BC175" s="83" t="s">
        <v>884</v>
      </c>
      <c r="BD175" s="83" t="s">
        <v>884</v>
      </c>
      <c r="BE175" s="83" t="s">
        <v>1633</v>
      </c>
      <c r="BF175" s="83" t="s">
        <v>1635</v>
      </c>
      <c r="BG175" s="83" t="s">
        <v>1635</v>
      </c>
      <c r="BH175" s="83" t="s">
        <v>1635</v>
      </c>
      <c r="BI175" s="83" t="s">
        <v>2525</v>
      </c>
      <c r="BJ175" s="83" t="s">
        <v>1188</v>
      </c>
      <c r="BK175" s="83" t="s">
        <v>232</v>
      </c>
      <c r="BL175" s="83" t="s">
        <v>175</v>
      </c>
      <c r="BM175" s="576" t="s">
        <v>233</v>
      </c>
      <c r="BN175" s="576" t="s">
        <v>233</v>
      </c>
      <c r="BO175" s="576" t="s">
        <v>233</v>
      </c>
      <c r="BP175" s="83" t="s">
        <v>2702</v>
      </c>
      <c r="BQ175" s="83" t="s">
        <v>1423</v>
      </c>
      <c r="BR175" s="83" t="s">
        <v>235</v>
      </c>
      <c r="BS175" s="576" t="s">
        <v>1631</v>
      </c>
      <c r="BT175" s="83" t="s">
        <v>1631</v>
      </c>
      <c r="BU175" s="83" t="s">
        <v>548</v>
      </c>
      <c r="BV175" s="576" t="s">
        <v>1266</v>
      </c>
      <c r="BW175" s="576" t="s">
        <v>1266</v>
      </c>
      <c r="BX175" s="576" t="s">
        <v>236</v>
      </c>
      <c r="BY175" s="576" t="s">
        <v>1641</v>
      </c>
      <c r="BZ175" s="579" t="s">
        <v>1629</v>
      </c>
    </row>
    <row r="176" spans="1:78" s="2" customFormat="1" ht="11.45" hidden="1" customHeight="1" x14ac:dyDescent="0.2">
      <c r="A176" s="95" t="s">
        <v>1188</v>
      </c>
      <c r="B176" s="312"/>
      <c r="C176" s="312"/>
      <c r="D176" s="312"/>
      <c r="E176" s="1357"/>
      <c r="F176" s="1357"/>
      <c r="G176" s="1357"/>
      <c r="H176" s="1357"/>
      <c r="I176" s="1357"/>
      <c r="J176" s="1357"/>
      <c r="K176" s="1357"/>
      <c r="L176" s="79"/>
      <c r="M176" s="85"/>
      <c r="N176" s="85"/>
      <c r="O176" s="80"/>
      <c r="P176" s="284"/>
      <c r="Q176" s="79"/>
      <c r="R176" s="80"/>
      <c r="S176" s="1357"/>
      <c r="T176" s="284"/>
      <c r="U176" s="1357"/>
      <c r="V176" s="227"/>
      <c r="Y176" s="83"/>
      <c r="BE176" s="2" t="s">
        <v>516</v>
      </c>
      <c r="BM176" s="576"/>
      <c r="BN176" s="576"/>
      <c r="BO176" s="576"/>
      <c r="BP176" s="83"/>
      <c r="BQ176" s="83"/>
      <c r="BR176" s="83"/>
      <c r="BS176" s="576"/>
      <c r="BT176" s="83"/>
      <c r="BV176" s="577"/>
      <c r="BW176" s="577"/>
      <c r="BX176" s="577"/>
      <c r="BY176" s="577"/>
      <c r="BZ176" s="580"/>
    </row>
    <row r="177" spans="1:78" s="2" customFormat="1" ht="11.45" hidden="1" customHeight="1" x14ac:dyDescent="0.2">
      <c r="A177" s="95" t="s">
        <v>1188</v>
      </c>
      <c r="B177" s="312"/>
      <c r="C177" s="312"/>
      <c r="D177" s="312"/>
      <c r="E177" s="1358"/>
      <c r="F177" s="1358"/>
      <c r="G177" s="1358"/>
      <c r="H177" s="1358"/>
      <c r="I177" s="1358"/>
      <c r="J177" s="1358"/>
      <c r="K177" s="1358"/>
      <c r="L177" s="37"/>
      <c r="M177" s="37"/>
      <c r="N177" s="37"/>
      <c r="O177" s="37"/>
      <c r="P177" s="284"/>
      <c r="Q177" s="37"/>
      <c r="R177" s="37"/>
      <c r="S177" s="1358"/>
      <c r="T177" s="284"/>
      <c r="U177" s="1358"/>
      <c r="V177" s="227"/>
      <c r="Y177" s="83"/>
      <c r="BA177" s="83"/>
      <c r="BB177" s="83"/>
      <c r="BC177" s="83"/>
      <c r="BD177" s="83"/>
      <c r="BE177" s="83"/>
      <c r="BF177" s="83"/>
      <c r="BG177" s="83"/>
      <c r="BH177" s="83"/>
      <c r="BI177" s="83"/>
      <c r="BJ177" s="83"/>
      <c r="BK177" s="83"/>
      <c r="BL177" s="83"/>
      <c r="BM177" s="576"/>
      <c r="BN177" s="576"/>
      <c r="BO177" s="576"/>
      <c r="BP177" s="83"/>
      <c r="BQ177" s="83"/>
      <c r="BR177" s="83"/>
      <c r="BS177" s="576"/>
      <c r="BT177" s="83"/>
      <c r="BU177" s="83"/>
      <c r="BV177" s="576"/>
      <c r="BW177" s="576"/>
      <c r="BX177" s="576"/>
      <c r="BY177" s="576"/>
      <c r="BZ177" s="579"/>
    </row>
    <row r="178" spans="1:78" s="2" customFormat="1" ht="11.45" hidden="1" customHeight="1" x14ac:dyDescent="0.2">
      <c r="A178" s="95"/>
      <c r="B178" s="312"/>
      <c r="C178" s="312"/>
      <c r="D178" s="312"/>
      <c r="E178" s="86">
        <v>1</v>
      </c>
      <c r="F178" s="46">
        <v>2</v>
      </c>
      <c r="G178" s="46">
        <v>3</v>
      </c>
      <c r="H178" s="46">
        <v>4</v>
      </c>
      <c r="I178" s="46">
        <v>5</v>
      </c>
      <c r="J178" s="87">
        <v>6</v>
      </c>
      <c r="K178" s="46">
        <v>7</v>
      </c>
      <c r="L178" s="46">
        <v>8</v>
      </c>
      <c r="M178" s="46">
        <v>9</v>
      </c>
      <c r="N178" s="46">
        <v>10</v>
      </c>
      <c r="O178" s="46">
        <v>11</v>
      </c>
      <c r="P178" s="227"/>
      <c r="Q178" s="46">
        <v>12</v>
      </c>
      <c r="R178" s="46">
        <v>13</v>
      </c>
      <c r="S178" s="46">
        <v>14</v>
      </c>
      <c r="T178" s="227"/>
      <c r="U178" s="46">
        <v>15</v>
      </c>
      <c r="V178" s="227"/>
      <c r="X178" s="365" t="s">
        <v>891</v>
      </c>
      <c r="Y178" s="365" t="s">
        <v>2417</v>
      </c>
      <c r="Z178" s="365" t="s">
        <v>497</v>
      </c>
      <c r="AA178" s="365" t="s">
        <v>1346</v>
      </c>
      <c r="AB178" s="365" t="s">
        <v>1628</v>
      </c>
      <c r="AC178" s="365" t="s">
        <v>1268</v>
      </c>
      <c r="AE178" s="365" t="s">
        <v>1741</v>
      </c>
      <c r="AF178" s="95"/>
      <c r="AG178" s="369" t="s">
        <v>589</v>
      </c>
      <c r="AH178" s="370"/>
      <c r="AI178" s="370"/>
      <c r="AJ178" s="370"/>
      <c r="AK178" s="370"/>
      <c r="AL178" s="370"/>
      <c r="AM178" s="370"/>
      <c r="AN178" s="370"/>
      <c r="AO178" s="370"/>
      <c r="AP178" s="370"/>
      <c r="AQ178" s="370"/>
      <c r="AR178" s="370"/>
      <c r="AS178" s="370"/>
      <c r="AT178" s="370"/>
      <c r="AU178" s="370"/>
      <c r="AV178" s="370"/>
      <c r="AW178" s="370"/>
      <c r="AX178" s="370"/>
      <c r="AY178" s="370"/>
      <c r="AZ178" s="343"/>
      <c r="BA178" s="83" t="s">
        <v>1742</v>
      </c>
      <c r="BB178" s="345">
        <v>0.05</v>
      </c>
      <c r="BC178" s="83" t="s">
        <v>499</v>
      </c>
      <c r="BD178" s="345">
        <v>0.05</v>
      </c>
      <c r="BE178" s="83" t="s">
        <v>516</v>
      </c>
      <c r="BF178" s="83" t="s">
        <v>500</v>
      </c>
      <c r="BG178" s="83" t="s">
        <v>500</v>
      </c>
      <c r="BH178" s="83" t="s">
        <v>500</v>
      </c>
      <c r="BI178" s="83" t="s">
        <v>956</v>
      </c>
      <c r="BJ178" s="83" t="s">
        <v>587</v>
      </c>
      <c r="BK178" s="83" t="s">
        <v>588</v>
      </c>
      <c r="BL178" s="83" t="s">
        <v>525</v>
      </c>
      <c r="BM178" s="576" t="s">
        <v>1628</v>
      </c>
      <c r="BN178" s="576" t="s">
        <v>1268</v>
      </c>
      <c r="BO178" s="576" t="s">
        <v>1615</v>
      </c>
      <c r="BP178" s="83" t="s">
        <v>528</v>
      </c>
      <c r="BQ178" s="83" t="s">
        <v>529</v>
      </c>
      <c r="BR178" s="83" t="s">
        <v>594</v>
      </c>
      <c r="BS178" s="576" t="s">
        <v>1616</v>
      </c>
      <c r="BT178" s="83" t="s">
        <v>1618</v>
      </c>
      <c r="BU178" s="83" t="s">
        <v>590</v>
      </c>
      <c r="BV178" s="576" t="s">
        <v>1614</v>
      </c>
      <c r="BW178" s="576" t="s">
        <v>1611</v>
      </c>
      <c r="BX178" s="576" t="s">
        <v>857</v>
      </c>
      <c r="BY178" s="576" t="s">
        <v>858</v>
      </c>
      <c r="BZ178" s="579" t="s">
        <v>2021</v>
      </c>
    </row>
    <row r="179" spans="1:78" s="2" customFormat="1" ht="11.45" hidden="1" customHeight="1" x14ac:dyDescent="0.2">
      <c r="A179" s="95"/>
      <c r="B179" s="312"/>
      <c r="C179" s="312"/>
      <c r="D179" s="312"/>
      <c r="E179" s="58" t="s">
        <v>2433</v>
      </c>
      <c r="F179" s="13" t="s">
        <v>2433</v>
      </c>
      <c r="G179" s="13"/>
      <c r="H179" s="13"/>
      <c r="I179" s="13"/>
      <c r="J179" s="88" t="s">
        <v>149</v>
      </c>
      <c r="K179" s="13" t="s">
        <v>1476</v>
      </c>
      <c r="L179" s="13" t="s">
        <v>1219</v>
      </c>
      <c r="M179" s="13" t="s">
        <v>1219</v>
      </c>
      <c r="N179" s="13" t="s">
        <v>1219</v>
      </c>
      <c r="O179" s="13" t="s">
        <v>1219</v>
      </c>
      <c r="P179" s="228"/>
      <c r="Q179" s="13" t="s">
        <v>1476</v>
      </c>
      <c r="R179" s="13" t="s">
        <v>1476</v>
      </c>
      <c r="S179" s="13" t="s">
        <v>1476</v>
      </c>
      <c r="T179" s="228"/>
      <c r="U179" s="13" t="s">
        <v>1476</v>
      </c>
      <c r="V179" s="227"/>
      <c r="X179" s="365"/>
      <c r="Y179" s="365" t="s">
        <v>174</v>
      </c>
      <c r="Z179" s="365" t="s">
        <v>498</v>
      </c>
      <c r="AA179" s="365"/>
      <c r="AB179" s="365"/>
      <c r="AC179" s="365"/>
      <c r="AE179" s="368"/>
      <c r="AF179" s="95"/>
      <c r="AG179" s="371"/>
      <c r="AH179" s="367"/>
      <c r="AI179" s="367"/>
      <c r="AJ179" s="367"/>
      <c r="AK179" s="367"/>
      <c r="AL179" s="367"/>
      <c r="AM179" s="367"/>
      <c r="AN179" s="367"/>
      <c r="AO179" s="367"/>
      <c r="AP179" s="367"/>
      <c r="AQ179" s="367"/>
      <c r="AR179" s="367"/>
      <c r="AS179" s="367"/>
      <c r="AT179" s="367"/>
      <c r="AU179" s="367"/>
      <c r="AV179" s="367"/>
      <c r="AW179" s="367"/>
      <c r="AX179" s="367"/>
      <c r="AY179" s="367"/>
      <c r="AZ179" s="83"/>
      <c r="BA179" s="83" t="s">
        <v>997</v>
      </c>
      <c r="BB179" s="83" t="s">
        <v>496</v>
      </c>
      <c r="BC179" s="83" t="s">
        <v>997</v>
      </c>
      <c r="BD179" s="83" t="s">
        <v>496</v>
      </c>
      <c r="BE179" s="83" t="s">
        <v>496</v>
      </c>
      <c r="BF179" s="83" t="s">
        <v>501</v>
      </c>
      <c r="BG179" s="83" t="s">
        <v>586</v>
      </c>
      <c r="BH179" s="83" t="s">
        <v>496</v>
      </c>
      <c r="BI179" s="83" t="s">
        <v>496</v>
      </c>
      <c r="BJ179" s="83" t="s">
        <v>517</v>
      </c>
      <c r="BK179" s="83" t="s">
        <v>518</v>
      </c>
      <c r="BL179" s="83" t="s">
        <v>496</v>
      </c>
      <c r="BM179" s="576"/>
      <c r="BN179" s="576" t="s">
        <v>527</v>
      </c>
      <c r="BO179" s="576" t="s">
        <v>496</v>
      </c>
      <c r="BP179" s="83" t="s">
        <v>496</v>
      </c>
      <c r="BQ179" s="83" t="s">
        <v>593</v>
      </c>
      <c r="BR179" s="83" t="s">
        <v>595</v>
      </c>
      <c r="BS179" s="576" t="s">
        <v>1617</v>
      </c>
      <c r="BT179" s="83" t="s">
        <v>1619</v>
      </c>
      <c r="BU179" s="83" t="s">
        <v>592</v>
      </c>
      <c r="BV179" s="576" t="s">
        <v>1620</v>
      </c>
      <c r="BW179" s="576" t="s">
        <v>496</v>
      </c>
      <c r="BX179" s="576" t="s">
        <v>1621</v>
      </c>
      <c r="BY179" s="576" t="s">
        <v>1621</v>
      </c>
      <c r="BZ179" s="579" t="s">
        <v>1612</v>
      </c>
    </row>
    <row r="180" spans="1:78" s="2" customFormat="1" ht="11.45" hidden="1" customHeight="1" x14ac:dyDescent="0.2">
      <c r="A180" s="95"/>
      <c r="B180" s="312"/>
      <c r="C180" s="347" t="s">
        <v>1095</v>
      </c>
      <c r="D180" s="312"/>
      <c r="E180" s="359"/>
      <c r="F180" s="360"/>
      <c r="G180" s="361"/>
      <c r="H180" s="362"/>
      <c r="I180" s="363"/>
      <c r="J180" s="228"/>
      <c r="K180" s="312"/>
      <c r="L180" s="228"/>
      <c r="M180" s="312"/>
      <c r="N180" s="312"/>
      <c r="O180" s="228"/>
      <c r="P180" s="228"/>
      <c r="Q180" s="227"/>
      <c r="R180" s="228"/>
      <c r="S180" s="228"/>
      <c r="T180" s="228"/>
      <c r="U180" s="312"/>
      <c r="V180" s="227"/>
      <c r="W180" s="5"/>
      <c r="X180" s="366" t="s">
        <v>1095</v>
      </c>
      <c r="Y180" s="367"/>
      <c r="Z180" s="367"/>
      <c r="AA180" s="367"/>
      <c r="AB180" s="367"/>
      <c r="AC180" s="367"/>
      <c r="AE180" s="368"/>
      <c r="AF180" s="95"/>
      <c r="AG180" s="371" t="s">
        <v>2870</v>
      </c>
      <c r="AH180" s="367"/>
      <c r="AI180" s="370"/>
      <c r="AJ180" s="370"/>
      <c r="AK180" s="370"/>
      <c r="AL180" s="370"/>
      <c r="AM180" s="370"/>
      <c r="AN180" s="370"/>
      <c r="AO180" s="370"/>
      <c r="AP180" s="370"/>
      <c r="AQ180" s="370"/>
      <c r="AR180" s="370"/>
      <c r="AS180" s="370"/>
      <c r="AT180" s="370"/>
      <c r="AU180" s="370"/>
      <c r="AV180" s="370"/>
      <c r="AW180" s="370"/>
      <c r="AX180" s="367"/>
      <c r="AY180" s="370"/>
    </row>
    <row r="181" spans="1:78" s="2" customFormat="1" ht="11.45" hidden="1" customHeight="1" x14ac:dyDescent="0.2">
      <c r="A181" s="95"/>
      <c r="B181" s="312"/>
      <c r="C181" s="346" t="s">
        <v>1540</v>
      </c>
      <c r="D181" s="312"/>
      <c r="E181" s="355" t="s">
        <v>1860</v>
      </c>
      <c r="F181" s="356">
        <v>0</v>
      </c>
      <c r="G181" s="241" t="s">
        <v>1630</v>
      </c>
      <c r="H181" s="241" t="s">
        <v>289</v>
      </c>
      <c r="I181" s="943">
        <v>1</v>
      </c>
      <c r="J181" s="357">
        <v>1</v>
      </c>
      <c r="K181" s="104"/>
      <c r="L181" s="105"/>
      <c r="M181" s="105"/>
      <c r="N181" s="105"/>
      <c r="O181" s="372" t="s">
        <v>488</v>
      </c>
      <c r="P181" s="352"/>
      <c r="Q181" s="241">
        <v>0</v>
      </c>
      <c r="R181" s="241">
        <v>0</v>
      </c>
      <c r="S181" s="241">
        <v>0</v>
      </c>
      <c r="T181" s="228"/>
      <c r="U181" s="340">
        <v>0</v>
      </c>
      <c r="V181" s="227"/>
      <c r="W181" s="5"/>
      <c r="X181" s="106" t="s">
        <v>1540</v>
      </c>
      <c r="Y181" s="107" t="s">
        <v>2833</v>
      </c>
      <c r="Z181" s="122">
        <v>0</v>
      </c>
      <c r="AA181" s="83" t="s">
        <v>1629</v>
      </c>
      <c r="AB181" s="83" t="s">
        <v>1629</v>
      </c>
      <c r="AC181" s="83" t="s">
        <v>1265</v>
      </c>
      <c r="AE181" s="93" t="s">
        <v>2869</v>
      </c>
      <c r="AF181" s="93"/>
      <c r="AG181" s="96" t="s">
        <v>488</v>
      </c>
      <c r="AH181" s="96" t="s">
        <v>488</v>
      </c>
      <c r="AI181" s="96" t="s">
        <v>488</v>
      </c>
      <c r="AJ181" s="96" t="s">
        <v>488</v>
      </c>
      <c r="AK181" s="96" t="s">
        <v>488</v>
      </c>
      <c r="AL181" s="96" t="s">
        <v>488</v>
      </c>
      <c r="AM181" s="96" t="s">
        <v>488</v>
      </c>
      <c r="AN181" s="96" t="s">
        <v>488</v>
      </c>
      <c r="AO181" s="96" t="s">
        <v>488</v>
      </c>
      <c r="AP181" s="96" t="s">
        <v>488</v>
      </c>
      <c r="AQ181" s="96" t="s">
        <v>488</v>
      </c>
      <c r="AR181" s="96" t="s">
        <v>488</v>
      </c>
      <c r="AS181" s="96" t="s">
        <v>488</v>
      </c>
      <c r="AT181" s="96" t="s">
        <v>488</v>
      </c>
      <c r="AU181" s="96" t="s">
        <v>488</v>
      </c>
      <c r="AV181" s="96" t="s">
        <v>488</v>
      </c>
      <c r="AW181" s="96" t="s">
        <v>488</v>
      </c>
      <c r="AX181" s="96" t="s">
        <v>488</v>
      </c>
      <c r="AY181" s="344"/>
      <c r="AZ181" s="93"/>
      <c r="BA181" s="93">
        <v>0</v>
      </c>
      <c r="BB181" s="94">
        <v>0</v>
      </c>
      <c r="BC181" s="93">
        <v>0</v>
      </c>
      <c r="BD181" s="94">
        <v>0</v>
      </c>
      <c r="BE181" s="94">
        <v>0</v>
      </c>
      <c r="BF181" s="94">
        <v>0</v>
      </c>
      <c r="BG181" s="94">
        <v>0</v>
      </c>
      <c r="BH181" s="578">
        <v>0</v>
      </c>
      <c r="BI181" s="578">
        <v>0</v>
      </c>
      <c r="BJ181" s="94">
        <v>0</v>
      </c>
      <c r="BK181" s="94">
        <v>0</v>
      </c>
      <c r="BL181" s="94">
        <v>0</v>
      </c>
      <c r="BM181" s="94">
        <v>1</v>
      </c>
      <c r="BN181" s="94">
        <v>0</v>
      </c>
      <c r="BO181" s="94">
        <v>0</v>
      </c>
      <c r="BP181" s="94">
        <v>0</v>
      </c>
      <c r="BQ181" s="94">
        <v>0</v>
      </c>
      <c r="BR181" s="94">
        <v>0</v>
      </c>
      <c r="BS181" s="94">
        <v>1</v>
      </c>
      <c r="BT181" s="94">
        <v>0</v>
      </c>
      <c r="BU181" s="94">
        <v>0</v>
      </c>
      <c r="BV181" s="94">
        <v>0</v>
      </c>
      <c r="BW181" s="94">
        <v>0</v>
      </c>
      <c r="BX181" s="578">
        <v>0</v>
      </c>
      <c r="BY181" s="94">
        <v>0</v>
      </c>
      <c r="BZ181" s="94">
        <v>0</v>
      </c>
    </row>
    <row r="182" spans="1:78" s="2" customFormat="1" ht="11.45" hidden="1" customHeight="1" x14ac:dyDescent="0.2">
      <c r="A182" s="95"/>
      <c r="B182" s="312"/>
      <c r="C182" s="346" t="s">
        <v>488</v>
      </c>
      <c r="D182" s="312"/>
      <c r="E182" s="127"/>
      <c r="F182" s="126"/>
      <c r="G182" s="241" t="s">
        <v>488</v>
      </c>
      <c r="H182" s="241" t="s">
        <v>488</v>
      </c>
      <c r="I182" s="944"/>
      <c r="J182" s="103"/>
      <c r="K182" s="104"/>
      <c r="L182" s="105"/>
      <c r="M182" s="105"/>
      <c r="N182" s="105"/>
      <c r="O182" s="372" t="s">
        <v>488</v>
      </c>
      <c r="P182" s="352"/>
      <c r="Q182" s="241">
        <v>0</v>
      </c>
      <c r="R182" s="241">
        <v>0</v>
      </c>
      <c r="S182" s="241">
        <v>0</v>
      </c>
      <c r="T182" s="228"/>
      <c r="U182" s="340">
        <v>0</v>
      </c>
      <c r="V182" s="227"/>
      <c r="W182" s="5"/>
      <c r="X182" s="108" t="s">
        <v>488</v>
      </c>
      <c r="Y182" s="109" t="s">
        <v>1625</v>
      </c>
      <c r="Z182" s="123">
        <v>0</v>
      </c>
      <c r="AA182" s="83" t="s">
        <v>488</v>
      </c>
      <c r="AB182" s="83" t="s">
        <v>488</v>
      </c>
      <c r="AC182" s="83" t="s">
        <v>488</v>
      </c>
      <c r="AE182" s="93" t="s">
        <v>2869</v>
      </c>
      <c r="AF182" s="93"/>
      <c r="AG182" s="96" t="s">
        <v>488</v>
      </c>
      <c r="AH182" s="96" t="s">
        <v>488</v>
      </c>
      <c r="AI182" s="96" t="s">
        <v>488</v>
      </c>
      <c r="AJ182" s="96" t="s">
        <v>488</v>
      </c>
      <c r="AK182" s="96" t="s">
        <v>488</v>
      </c>
      <c r="AL182" s="96" t="s">
        <v>488</v>
      </c>
      <c r="AM182" s="96" t="s">
        <v>488</v>
      </c>
      <c r="AN182" s="96" t="s">
        <v>488</v>
      </c>
      <c r="AO182" s="96" t="s">
        <v>488</v>
      </c>
      <c r="AP182" s="96" t="s">
        <v>488</v>
      </c>
      <c r="AQ182" s="96" t="s">
        <v>488</v>
      </c>
      <c r="AR182" s="96" t="s">
        <v>488</v>
      </c>
      <c r="AS182" s="96" t="s">
        <v>488</v>
      </c>
      <c r="AT182" s="96" t="s">
        <v>488</v>
      </c>
      <c r="AU182" s="96" t="s">
        <v>488</v>
      </c>
      <c r="AV182" s="96" t="s">
        <v>488</v>
      </c>
      <c r="AW182" s="96" t="s">
        <v>488</v>
      </c>
      <c r="AX182" s="96" t="s">
        <v>488</v>
      </c>
      <c r="AY182" s="344"/>
      <c r="AZ182" s="93"/>
      <c r="BA182" s="93">
        <v>0</v>
      </c>
      <c r="BB182" s="94">
        <v>0</v>
      </c>
      <c r="BC182" s="93">
        <v>0</v>
      </c>
      <c r="BD182" s="94">
        <v>0</v>
      </c>
      <c r="BE182" s="94">
        <v>0</v>
      </c>
      <c r="BF182" s="94">
        <v>0</v>
      </c>
      <c r="BG182" s="94">
        <v>1</v>
      </c>
      <c r="BH182" s="94">
        <v>0</v>
      </c>
      <c r="BI182" s="94">
        <v>0</v>
      </c>
      <c r="BJ182" s="94">
        <v>0</v>
      </c>
      <c r="BK182" s="94">
        <v>0</v>
      </c>
      <c r="BL182" s="94">
        <v>0</v>
      </c>
      <c r="BM182" s="94">
        <v>0</v>
      </c>
      <c r="BN182" s="94">
        <v>0</v>
      </c>
      <c r="BO182" s="94">
        <v>0</v>
      </c>
      <c r="BP182" s="94">
        <v>0</v>
      </c>
      <c r="BQ182" s="94">
        <v>0</v>
      </c>
      <c r="BR182" s="94">
        <v>0</v>
      </c>
      <c r="BS182" s="94">
        <v>0</v>
      </c>
      <c r="BT182" s="94">
        <v>0</v>
      </c>
      <c r="BU182" s="94">
        <v>0</v>
      </c>
      <c r="BV182" s="94">
        <v>0</v>
      </c>
      <c r="BW182" s="94">
        <v>0</v>
      </c>
      <c r="BX182" s="578">
        <v>0</v>
      </c>
      <c r="BY182" s="94">
        <v>0</v>
      </c>
      <c r="BZ182" s="94">
        <v>0</v>
      </c>
    </row>
    <row r="183" spans="1:78" s="2" customFormat="1" ht="11.45" hidden="1" customHeight="1" x14ac:dyDescent="0.2">
      <c r="A183" s="95"/>
      <c r="B183" s="312"/>
      <c r="C183" s="346" t="s">
        <v>488</v>
      </c>
      <c r="D183" s="312"/>
      <c r="E183" s="127"/>
      <c r="F183" s="126"/>
      <c r="G183" s="241" t="s">
        <v>488</v>
      </c>
      <c r="H183" s="241" t="s">
        <v>488</v>
      </c>
      <c r="I183" s="944"/>
      <c r="J183" s="103"/>
      <c r="K183" s="104"/>
      <c r="L183" s="105"/>
      <c r="M183" s="105"/>
      <c r="N183" s="105"/>
      <c r="O183" s="372" t="s">
        <v>488</v>
      </c>
      <c r="P183" s="352"/>
      <c r="Q183" s="241">
        <v>0</v>
      </c>
      <c r="R183" s="241">
        <v>0</v>
      </c>
      <c r="S183" s="241">
        <v>0</v>
      </c>
      <c r="T183" s="228"/>
      <c r="U183" s="340">
        <v>0</v>
      </c>
      <c r="V183" s="227"/>
      <c r="W183" s="5"/>
      <c r="X183" s="108" t="s">
        <v>488</v>
      </c>
      <c r="Y183" s="109" t="s">
        <v>1625</v>
      </c>
      <c r="Z183" s="123">
        <v>0</v>
      </c>
      <c r="AA183" s="83" t="s">
        <v>488</v>
      </c>
      <c r="AB183" s="83" t="s">
        <v>488</v>
      </c>
      <c r="AC183" s="83" t="s">
        <v>488</v>
      </c>
      <c r="AE183" s="93" t="s">
        <v>2869</v>
      </c>
      <c r="AF183" s="93"/>
      <c r="AG183" s="96" t="s">
        <v>488</v>
      </c>
      <c r="AH183" s="96" t="s">
        <v>488</v>
      </c>
      <c r="AI183" s="96" t="s">
        <v>488</v>
      </c>
      <c r="AJ183" s="96" t="s">
        <v>488</v>
      </c>
      <c r="AK183" s="96" t="s">
        <v>488</v>
      </c>
      <c r="AL183" s="96" t="s">
        <v>488</v>
      </c>
      <c r="AM183" s="96" t="s">
        <v>488</v>
      </c>
      <c r="AN183" s="96" t="s">
        <v>488</v>
      </c>
      <c r="AO183" s="96" t="s">
        <v>488</v>
      </c>
      <c r="AP183" s="96" t="s">
        <v>488</v>
      </c>
      <c r="AQ183" s="96" t="s">
        <v>488</v>
      </c>
      <c r="AR183" s="96" t="s">
        <v>488</v>
      </c>
      <c r="AS183" s="96" t="s">
        <v>488</v>
      </c>
      <c r="AT183" s="96" t="s">
        <v>488</v>
      </c>
      <c r="AU183" s="96" t="s">
        <v>488</v>
      </c>
      <c r="AV183" s="96" t="s">
        <v>488</v>
      </c>
      <c r="AW183" s="96" t="s">
        <v>488</v>
      </c>
      <c r="AX183" s="96" t="s">
        <v>488</v>
      </c>
      <c r="AY183" s="344"/>
      <c r="AZ183" s="93"/>
      <c r="BA183" s="93">
        <v>0</v>
      </c>
      <c r="BB183" s="94">
        <v>0</v>
      </c>
      <c r="BC183" s="93">
        <v>0</v>
      </c>
      <c r="BD183" s="94">
        <v>0</v>
      </c>
      <c r="BE183" s="94">
        <v>0</v>
      </c>
      <c r="BF183" s="94">
        <v>0</v>
      </c>
      <c r="BG183" s="94">
        <v>1</v>
      </c>
      <c r="BH183" s="94">
        <v>0</v>
      </c>
      <c r="BI183" s="94">
        <v>0</v>
      </c>
      <c r="BJ183" s="94">
        <v>0</v>
      </c>
      <c r="BK183" s="94">
        <v>0</v>
      </c>
      <c r="BL183" s="94">
        <v>0</v>
      </c>
      <c r="BM183" s="94">
        <v>0</v>
      </c>
      <c r="BN183" s="94">
        <v>0</v>
      </c>
      <c r="BO183" s="94">
        <v>0</v>
      </c>
      <c r="BP183" s="94">
        <v>0</v>
      </c>
      <c r="BQ183" s="94">
        <v>0</v>
      </c>
      <c r="BR183" s="94">
        <v>0</v>
      </c>
      <c r="BS183" s="94">
        <v>0</v>
      </c>
      <c r="BT183" s="94">
        <v>0</v>
      </c>
      <c r="BU183" s="94">
        <v>0</v>
      </c>
      <c r="BV183" s="94">
        <v>0</v>
      </c>
      <c r="BW183" s="94">
        <v>0</v>
      </c>
      <c r="BX183" s="578">
        <v>0</v>
      </c>
      <c r="BY183" s="94">
        <v>0</v>
      </c>
      <c r="BZ183" s="94">
        <v>0</v>
      </c>
    </row>
    <row r="184" spans="1:78" s="2" customFormat="1" ht="11.45" hidden="1" customHeight="1" x14ac:dyDescent="0.2">
      <c r="A184" s="95"/>
      <c r="B184" s="312"/>
      <c r="C184" s="346" t="s">
        <v>488</v>
      </c>
      <c r="D184" s="312"/>
      <c r="E184" s="127"/>
      <c r="F184" s="126"/>
      <c r="G184" s="241" t="s">
        <v>488</v>
      </c>
      <c r="H184" s="241" t="s">
        <v>488</v>
      </c>
      <c r="I184" s="944"/>
      <c r="J184" s="103"/>
      <c r="K184" s="104"/>
      <c r="L184" s="105"/>
      <c r="M184" s="105"/>
      <c r="N184" s="105"/>
      <c r="O184" s="372" t="s">
        <v>488</v>
      </c>
      <c r="P184" s="352"/>
      <c r="Q184" s="241">
        <v>0</v>
      </c>
      <c r="R184" s="241">
        <v>0</v>
      </c>
      <c r="S184" s="241">
        <v>0</v>
      </c>
      <c r="T184" s="228"/>
      <c r="U184" s="340">
        <v>0</v>
      </c>
      <c r="V184" s="227"/>
      <c r="W184" s="5"/>
      <c r="X184" s="108" t="s">
        <v>488</v>
      </c>
      <c r="Y184" s="109" t="s">
        <v>1625</v>
      </c>
      <c r="Z184" s="123">
        <v>0</v>
      </c>
      <c r="AA184" s="83" t="s">
        <v>488</v>
      </c>
      <c r="AB184" s="83" t="s">
        <v>488</v>
      </c>
      <c r="AC184" s="83" t="s">
        <v>488</v>
      </c>
      <c r="AE184" s="93" t="s">
        <v>2869</v>
      </c>
      <c r="AF184" s="93"/>
      <c r="AG184" s="96" t="s">
        <v>488</v>
      </c>
      <c r="AH184" s="96" t="s">
        <v>488</v>
      </c>
      <c r="AI184" s="96" t="s">
        <v>488</v>
      </c>
      <c r="AJ184" s="96" t="s">
        <v>488</v>
      </c>
      <c r="AK184" s="96" t="s">
        <v>488</v>
      </c>
      <c r="AL184" s="96" t="s">
        <v>488</v>
      </c>
      <c r="AM184" s="96" t="s">
        <v>488</v>
      </c>
      <c r="AN184" s="96" t="s">
        <v>488</v>
      </c>
      <c r="AO184" s="96" t="s">
        <v>488</v>
      </c>
      <c r="AP184" s="96" t="s">
        <v>488</v>
      </c>
      <c r="AQ184" s="96" t="s">
        <v>488</v>
      </c>
      <c r="AR184" s="96" t="s">
        <v>488</v>
      </c>
      <c r="AS184" s="96" t="s">
        <v>488</v>
      </c>
      <c r="AT184" s="96" t="s">
        <v>488</v>
      </c>
      <c r="AU184" s="96" t="s">
        <v>488</v>
      </c>
      <c r="AV184" s="96" t="s">
        <v>488</v>
      </c>
      <c r="AW184" s="96" t="s">
        <v>488</v>
      </c>
      <c r="AX184" s="96" t="s">
        <v>488</v>
      </c>
      <c r="AY184" s="344"/>
      <c r="AZ184" s="93"/>
      <c r="BA184" s="93">
        <v>0</v>
      </c>
      <c r="BB184" s="94">
        <v>0</v>
      </c>
      <c r="BC184" s="93">
        <v>0</v>
      </c>
      <c r="BD184" s="94">
        <v>0</v>
      </c>
      <c r="BE184" s="94">
        <v>0</v>
      </c>
      <c r="BF184" s="94">
        <v>0</v>
      </c>
      <c r="BG184" s="94">
        <v>1</v>
      </c>
      <c r="BH184" s="94">
        <v>0</v>
      </c>
      <c r="BI184" s="94">
        <v>0</v>
      </c>
      <c r="BJ184" s="94">
        <v>0</v>
      </c>
      <c r="BK184" s="94">
        <v>0</v>
      </c>
      <c r="BL184" s="94">
        <v>0</v>
      </c>
      <c r="BM184" s="94">
        <v>0</v>
      </c>
      <c r="BN184" s="94">
        <v>0</v>
      </c>
      <c r="BO184" s="94">
        <v>0</v>
      </c>
      <c r="BP184" s="94">
        <v>0</v>
      </c>
      <c r="BQ184" s="94">
        <v>0</v>
      </c>
      <c r="BR184" s="94">
        <v>0</v>
      </c>
      <c r="BS184" s="94">
        <v>0</v>
      </c>
      <c r="BT184" s="94">
        <v>0</v>
      </c>
      <c r="BU184" s="94">
        <v>0</v>
      </c>
      <c r="BV184" s="94">
        <v>0</v>
      </c>
      <c r="BW184" s="94">
        <v>0</v>
      </c>
      <c r="BX184" s="578">
        <v>0</v>
      </c>
      <c r="BY184" s="94">
        <v>0</v>
      </c>
      <c r="BZ184" s="94">
        <v>0</v>
      </c>
    </row>
    <row r="185" spans="1:78" s="2" customFormat="1" ht="11.45" hidden="1" customHeight="1" x14ac:dyDescent="0.2">
      <c r="A185" s="95"/>
      <c r="B185" s="312"/>
      <c r="C185" s="346" t="s">
        <v>488</v>
      </c>
      <c r="D185" s="312"/>
      <c r="E185" s="127"/>
      <c r="F185" s="126"/>
      <c r="G185" s="241" t="s">
        <v>488</v>
      </c>
      <c r="H185" s="241" t="s">
        <v>488</v>
      </c>
      <c r="I185" s="944"/>
      <c r="J185" s="103"/>
      <c r="K185" s="104"/>
      <c r="L185" s="105"/>
      <c r="M185" s="105"/>
      <c r="N185" s="105"/>
      <c r="O185" s="372" t="s">
        <v>488</v>
      </c>
      <c r="P185" s="352"/>
      <c r="Q185" s="241">
        <v>0</v>
      </c>
      <c r="R185" s="241">
        <v>0</v>
      </c>
      <c r="S185" s="241">
        <v>0</v>
      </c>
      <c r="T185" s="228"/>
      <c r="U185" s="340">
        <v>0</v>
      </c>
      <c r="V185" s="227"/>
      <c r="W185" s="5"/>
      <c r="X185" s="108" t="s">
        <v>488</v>
      </c>
      <c r="Y185" s="109" t="s">
        <v>1625</v>
      </c>
      <c r="Z185" s="123">
        <v>0</v>
      </c>
      <c r="AA185" s="83" t="s">
        <v>488</v>
      </c>
      <c r="AB185" s="83" t="s">
        <v>488</v>
      </c>
      <c r="AC185" s="83" t="s">
        <v>488</v>
      </c>
      <c r="AE185" s="93" t="s">
        <v>2869</v>
      </c>
      <c r="AF185" s="93"/>
      <c r="AG185" s="96" t="s">
        <v>488</v>
      </c>
      <c r="AH185" s="96" t="s">
        <v>488</v>
      </c>
      <c r="AI185" s="96" t="s">
        <v>488</v>
      </c>
      <c r="AJ185" s="96" t="s">
        <v>488</v>
      </c>
      <c r="AK185" s="96" t="s">
        <v>488</v>
      </c>
      <c r="AL185" s="96" t="s">
        <v>488</v>
      </c>
      <c r="AM185" s="96" t="s">
        <v>488</v>
      </c>
      <c r="AN185" s="96" t="s">
        <v>488</v>
      </c>
      <c r="AO185" s="96" t="s">
        <v>488</v>
      </c>
      <c r="AP185" s="96" t="s">
        <v>488</v>
      </c>
      <c r="AQ185" s="96" t="s">
        <v>488</v>
      </c>
      <c r="AR185" s="96" t="s">
        <v>488</v>
      </c>
      <c r="AS185" s="96" t="s">
        <v>488</v>
      </c>
      <c r="AT185" s="96" t="s">
        <v>488</v>
      </c>
      <c r="AU185" s="96" t="s">
        <v>488</v>
      </c>
      <c r="AV185" s="96" t="s">
        <v>488</v>
      </c>
      <c r="AW185" s="96" t="s">
        <v>488</v>
      </c>
      <c r="AX185" s="96" t="s">
        <v>488</v>
      </c>
      <c r="AY185" s="344"/>
      <c r="AZ185" s="93"/>
      <c r="BA185" s="93">
        <v>0</v>
      </c>
      <c r="BB185" s="94">
        <v>0</v>
      </c>
      <c r="BC185" s="93">
        <v>0</v>
      </c>
      <c r="BD185" s="94">
        <v>0</v>
      </c>
      <c r="BE185" s="94">
        <v>0</v>
      </c>
      <c r="BF185" s="94">
        <v>0</v>
      </c>
      <c r="BG185" s="94">
        <v>1</v>
      </c>
      <c r="BH185" s="94">
        <v>0</v>
      </c>
      <c r="BI185" s="94">
        <v>0</v>
      </c>
      <c r="BJ185" s="94">
        <v>0</v>
      </c>
      <c r="BK185" s="94">
        <v>0</v>
      </c>
      <c r="BL185" s="94">
        <v>0</v>
      </c>
      <c r="BM185" s="94">
        <v>0</v>
      </c>
      <c r="BN185" s="94">
        <v>0</v>
      </c>
      <c r="BO185" s="94">
        <v>0</v>
      </c>
      <c r="BP185" s="94">
        <v>0</v>
      </c>
      <c r="BQ185" s="94">
        <v>0</v>
      </c>
      <c r="BR185" s="94">
        <v>0</v>
      </c>
      <c r="BS185" s="94">
        <v>0</v>
      </c>
      <c r="BT185" s="94">
        <v>0</v>
      </c>
      <c r="BU185" s="94">
        <v>0</v>
      </c>
      <c r="BV185" s="94">
        <v>0</v>
      </c>
      <c r="BW185" s="94">
        <v>0</v>
      </c>
      <c r="BX185" s="578">
        <v>0</v>
      </c>
      <c r="BY185" s="94">
        <v>0</v>
      </c>
      <c r="BZ185" s="94">
        <v>0</v>
      </c>
    </row>
    <row r="186" spans="1:78" s="2" customFormat="1" ht="11.45" hidden="1" customHeight="1" x14ac:dyDescent="0.2">
      <c r="A186" s="95"/>
      <c r="B186" s="312"/>
      <c r="C186" s="346" t="s">
        <v>488</v>
      </c>
      <c r="D186" s="312"/>
      <c r="E186" s="127"/>
      <c r="F186" s="126"/>
      <c r="G186" s="241" t="s">
        <v>488</v>
      </c>
      <c r="H186" s="241" t="s">
        <v>488</v>
      </c>
      <c r="I186" s="944"/>
      <c r="J186" s="103"/>
      <c r="K186" s="104"/>
      <c r="L186" s="105"/>
      <c r="M186" s="105"/>
      <c r="N186" s="105"/>
      <c r="O186" s="372" t="s">
        <v>488</v>
      </c>
      <c r="P186" s="352"/>
      <c r="Q186" s="241">
        <v>0</v>
      </c>
      <c r="R186" s="241">
        <v>0</v>
      </c>
      <c r="S186" s="241">
        <v>0</v>
      </c>
      <c r="T186" s="228"/>
      <c r="U186" s="340">
        <v>0</v>
      </c>
      <c r="V186" s="227"/>
      <c r="W186" s="5"/>
      <c r="X186" s="108" t="s">
        <v>488</v>
      </c>
      <c r="Y186" s="109" t="s">
        <v>1625</v>
      </c>
      <c r="Z186" s="123">
        <v>0</v>
      </c>
      <c r="AA186" s="83" t="s">
        <v>488</v>
      </c>
      <c r="AB186" s="83" t="s">
        <v>488</v>
      </c>
      <c r="AC186" s="83" t="s">
        <v>488</v>
      </c>
      <c r="AE186" s="93" t="s">
        <v>2869</v>
      </c>
      <c r="AF186" s="93"/>
      <c r="AG186" s="96" t="s">
        <v>488</v>
      </c>
      <c r="AH186" s="96" t="s">
        <v>488</v>
      </c>
      <c r="AI186" s="96" t="s">
        <v>488</v>
      </c>
      <c r="AJ186" s="96" t="s">
        <v>488</v>
      </c>
      <c r="AK186" s="96" t="s">
        <v>488</v>
      </c>
      <c r="AL186" s="96" t="s">
        <v>488</v>
      </c>
      <c r="AM186" s="96" t="s">
        <v>488</v>
      </c>
      <c r="AN186" s="96" t="s">
        <v>488</v>
      </c>
      <c r="AO186" s="96" t="s">
        <v>488</v>
      </c>
      <c r="AP186" s="96" t="s">
        <v>488</v>
      </c>
      <c r="AQ186" s="96" t="s">
        <v>488</v>
      </c>
      <c r="AR186" s="96" t="s">
        <v>488</v>
      </c>
      <c r="AS186" s="96" t="s">
        <v>488</v>
      </c>
      <c r="AT186" s="96" t="s">
        <v>488</v>
      </c>
      <c r="AU186" s="96" t="s">
        <v>488</v>
      </c>
      <c r="AV186" s="96" t="s">
        <v>488</v>
      </c>
      <c r="AW186" s="96" t="s">
        <v>488</v>
      </c>
      <c r="AX186" s="96" t="s">
        <v>488</v>
      </c>
      <c r="AY186" s="344"/>
      <c r="AZ186" s="93"/>
      <c r="BA186" s="93">
        <v>0</v>
      </c>
      <c r="BB186" s="94">
        <v>0</v>
      </c>
      <c r="BC186" s="93">
        <v>0</v>
      </c>
      <c r="BD186" s="94">
        <v>0</v>
      </c>
      <c r="BE186" s="94">
        <v>0</v>
      </c>
      <c r="BF186" s="94">
        <v>0</v>
      </c>
      <c r="BG186" s="94">
        <v>1</v>
      </c>
      <c r="BH186" s="94">
        <v>0</v>
      </c>
      <c r="BI186" s="94">
        <v>0</v>
      </c>
      <c r="BJ186" s="94">
        <v>0</v>
      </c>
      <c r="BK186" s="94">
        <v>0</v>
      </c>
      <c r="BL186" s="94">
        <v>0</v>
      </c>
      <c r="BM186" s="94">
        <v>0</v>
      </c>
      <c r="BN186" s="94">
        <v>0</v>
      </c>
      <c r="BO186" s="94">
        <v>0</v>
      </c>
      <c r="BP186" s="94">
        <v>0</v>
      </c>
      <c r="BQ186" s="94">
        <v>0</v>
      </c>
      <c r="BR186" s="94">
        <v>0</v>
      </c>
      <c r="BS186" s="94">
        <v>0</v>
      </c>
      <c r="BT186" s="94">
        <v>0</v>
      </c>
      <c r="BU186" s="94">
        <v>0</v>
      </c>
      <c r="BV186" s="94">
        <v>0</v>
      </c>
      <c r="BW186" s="94">
        <v>0</v>
      </c>
      <c r="BX186" s="578">
        <v>0</v>
      </c>
      <c r="BY186" s="94">
        <v>0</v>
      </c>
      <c r="BZ186" s="94">
        <v>0</v>
      </c>
    </row>
    <row r="187" spans="1:78" s="2" customFormat="1" ht="11.45" hidden="1" customHeight="1" x14ac:dyDescent="0.2">
      <c r="A187" s="95"/>
      <c r="B187" s="312"/>
      <c r="C187" s="346" t="s">
        <v>488</v>
      </c>
      <c r="D187" s="312"/>
      <c r="E187" s="127"/>
      <c r="F187" s="126"/>
      <c r="G187" s="241" t="s">
        <v>488</v>
      </c>
      <c r="H187" s="241" t="s">
        <v>488</v>
      </c>
      <c r="I187" s="944"/>
      <c r="J187" s="103"/>
      <c r="K187" s="104"/>
      <c r="L187" s="105"/>
      <c r="M187" s="105"/>
      <c r="N187" s="105"/>
      <c r="O187" s="372" t="s">
        <v>488</v>
      </c>
      <c r="P187" s="352"/>
      <c r="Q187" s="241">
        <v>0</v>
      </c>
      <c r="R187" s="241">
        <v>0</v>
      </c>
      <c r="S187" s="241">
        <v>0</v>
      </c>
      <c r="T187" s="228"/>
      <c r="U187" s="340">
        <v>0</v>
      </c>
      <c r="V187" s="227"/>
      <c r="W187" s="5"/>
      <c r="X187" s="108" t="s">
        <v>488</v>
      </c>
      <c r="Y187" s="109" t="s">
        <v>1625</v>
      </c>
      <c r="Z187" s="123">
        <v>0</v>
      </c>
      <c r="AA187" s="83" t="s">
        <v>488</v>
      </c>
      <c r="AB187" s="83" t="s">
        <v>488</v>
      </c>
      <c r="AC187" s="83" t="s">
        <v>488</v>
      </c>
      <c r="AE187" s="93" t="s">
        <v>2869</v>
      </c>
      <c r="AF187" s="93"/>
      <c r="AG187" s="96" t="s">
        <v>488</v>
      </c>
      <c r="AH187" s="96" t="s">
        <v>488</v>
      </c>
      <c r="AI187" s="96" t="s">
        <v>488</v>
      </c>
      <c r="AJ187" s="96" t="s">
        <v>488</v>
      </c>
      <c r="AK187" s="96" t="s">
        <v>488</v>
      </c>
      <c r="AL187" s="96" t="s">
        <v>488</v>
      </c>
      <c r="AM187" s="96" t="s">
        <v>488</v>
      </c>
      <c r="AN187" s="96" t="s">
        <v>488</v>
      </c>
      <c r="AO187" s="96" t="s">
        <v>488</v>
      </c>
      <c r="AP187" s="96" t="s">
        <v>488</v>
      </c>
      <c r="AQ187" s="96" t="s">
        <v>488</v>
      </c>
      <c r="AR187" s="96" t="s">
        <v>488</v>
      </c>
      <c r="AS187" s="96" t="s">
        <v>488</v>
      </c>
      <c r="AT187" s="96" t="s">
        <v>488</v>
      </c>
      <c r="AU187" s="96" t="s">
        <v>488</v>
      </c>
      <c r="AV187" s="96" t="s">
        <v>488</v>
      </c>
      <c r="AW187" s="96" t="s">
        <v>488</v>
      </c>
      <c r="AX187" s="96" t="s">
        <v>488</v>
      </c>
      <c r="AY187" s="344"/>
      <c r="AZ187" s="93"/>
      <c r="BA187" s="93">
        <v>0</v>
      </c>
      <c r="BB187" s="94">
        <v>0</v>
      </c>
      <c r="BC187" s="93">
        <v>0</v>
      </c>
      <c r="BD187" s="94">
        <v>0</v>
      </c>
      <c r="BE187" s="94">
        <v>0</v>
      </c>
      <c r="BF187" s="94">
        <v>0</v>
      </c>
      <c r="BG187" s="94">
        <v>1</v>
      </c>
      <c r="BH187" s="94">
        <v>0</v>
      </c>
      <c r="BI187" s="94">
        <v>0</v>
      </c>
      <c r="BJ187" s="94">
        <v>0</v>
      </c>
      <c r="BK187" s="94">
        <v>0</v>
      </c>
      <c r="BL187" s="94">
        <v>0</v>
      </c>
      <c r="BM187" s="94">
        <v>0</v>
      </c>
      <c r="BN187" s="94">
        <v>0</v>
      </c>
      <c r="BO187" s="94">
        <v>0</v>
      </c>
      <c r="BP187" s="94">
        <v>0</v>
      </c>
      <c r="BQ187" s="94">
        <v>0</v>
      </c>
      <c r="BR187" s="94">
        <v>0</v>
      </c>
      <c r="BS187" s="94">
        <v>0</v>
      </c>
      <c r="BT187" s="94">
        <v>0</v>
      </c>
      <c r="BU187" s="94">
        <v>0</v>
      </c>
      <c r="BV187" s="94">
        <v>0</v>
      </c>
      <c r="BW187" s="94">
        <v>0</v>
      </c>
      <c r="BX187" s="578">
        <v>0</v>
      </c>
      <c r="BY187" s="94">
        <v>0</v>
      </c>
      <c r="BZ187" s="94">
        <v>0</v>
      </c>
    </row>
    <row r="188" spans="1:78" s="2" customFormat="1" ht="11.45" hidden="1" customHeight="1" x14ac:dyDescent="0.2">
      <c r="A188" s="95"/>
      <c r="B188" s="312"/>
      <c r="C188" s="346" t="s">
        <v>488</v>
      </c>
      <c r="D188" s="312"/>
      <c r="E188" s="127"/>
      <c r="F188" s="126"/>
      <c r="G188" s="241" t="s">
        <v>488</v>
      </c>
      <c r="H188" s="241" t="s">
        <v>488</v>
      </c>
      <c r="I188" s="944"/>
      <c r="J188" s="103"/>
      <c r="K188" s="104"/>
      <c r="L188" s="105"/>
      <c r="M188" s="105"/>
      <c r="N188" s="105"/>
      <c r="O188" s="372" t="s">
        <v>488</v>
      </c>
      <c r="P188" s="352"/>
      <c r="Q188" s="241">
        <v>0</v>
      </c>
      <c r="R188" s="241">
        <v>0</v>
      </c>
      <c r="S188" s="241">
        <v>0</v>
      </c>
      <c r="T188" s="228"/>
      <c r="U188" s="340">
        <v>0</v>
      </c>
      <c r="V188" s="227"/>
      <c r="W188" s="5"/>
      <c r="X188" s="108" t="s">
        <v>488</v>
      </c>
      <c r="Y188" s="109" t="s">
        <v>1625</v>
      </c>
      <c r="Z188" s="123">
        <v>0</v>
      </c>
      <c r="AA188" s="83" t="s">
        <v>488</v>
      </c>
      <c r="AB188" s="83" t="s">
        <v>488</v>
      </c>
      <c r="AC188" s="83" t="s">
        <v>488</v>
      </c>
      <c r="AE188" s="93" t="s">
        <v>2869</v>
      </c>
      <c r="AF188" s="93"/>
      <c r="AG188" s="96" t="s">
        <v>488</v>
      </c>
      <c r="AH188" s="96" t="s">
        <v>488</v>
      </c>
      <c r="AI188" s="96" t="s">
        <v>488</v>
      </c>
      <c r="AJ188" s="96" t="s">
        <v>488</v>
      </c>
      <c r="AK188" s="96" t="s">
        <v>488</v>
      </c>
      <c r="AL188" s="96" t="s">
        <v>488</v>
      </c>
      <c r="AM188" s="96" t="s">
        <v>488</v>
      </c>
      <c r="AN188" s="96" t="s">
        <v>488</v>
      </c>
      <c r="AO188" s="96" t="s">
        <v>488</v>
      </c>
      <c r="AP188" s="96" t="s">
        <v>488</v>
      </c>
      <c r="AQ188" s="96" t="s">
        <v>488</v>
      </c>
      <c r="AR188" s="96" t="s">
        <v>488</v>
      </c>
      <c r="AS188" s="96" t="s">
        <v>488</v>
      </c>
      <c r="AT188" s="96" t="s">
        <v>488</v>
      </c>
      <c r="AU188" s="96" t="s">
        <v>488</v>
      </c>
      <c r="AV188" s="96" t="s">
        <v>488</v>
      </c>
      <c r="AW188" s="96" t="s">
        <v>488</v>
      </c>
      <c r="AX188" s="96" t="s">
        <v>488</v>
      </c>
      <c r="AY188" s="344"/>
      <c r="AZ188" s="93"/>
      <c r="BA188" s="93">
        <v>0</v>
      </c>
      <c r="BB188" s="94">
        <v>0</v>
      </c>
      <c r="BC188" s="93">
        <v>0</v>
      </c>
      <c r="BD188" s="94">
        <v>0</v>
      </c>
      <c r="BE188" s="94">
        <v>0</v>
      </c>
      <c r="BF188" s="94">
        <v>0</v>
      </c>
      <c r="BG188" s="94">
        <v>1</v>
      </c>
      <c r="BH188" s="94">
        <v>0</v>
      </c>
      <c r="BI188" s="94">
        <v>0</v>
      </c>
      <c r="BJ188" s="94">
        <v>0</v>
      </c>
      <c r="BK188" s="94">
        <v>0</v>
      </c>
      <c r="BL188" s="94">
        <v>0</v>
      </c>
      <c r="BM188" s="94">
        <v>0</v>
      </c>
      <c r="BN188" s="94">
        <v>0</v>
      </c>
      <c r="BO188" s="94">
        <v>0</v>
      </c>
      <c r="BP188" s="94">
        <v>0</v>
      </c>
      <c r="BQ188" s="94">
        <v>0</v>
      </c>
      <c r="BR188" s="94">
        <v>0</v>
      </c>
      <c r="BS188" s="94">
        <v>0</v>
      </c>
      <c r="BT188" s="94">
        <v>0</v>
      </c>
      <c r="BU188" s="94">
        <v>0</v>
      </c>
      <c r="BV188" s="94">
        <v>0</v>
      </c>
      <c r="BW188" s="94">
        <v>0</v>
      </c>
      <c r="BX188" s="578">
        <v>0</v>
      </c>
      <c r="BY188" s="94">
        <v>0</v>
      </c>
      <c r="BZ188" s="94">
        <v>0</v>
      </c>
    </row>
    <row r="189" spans="1:78" s="2" customFormat="1" ht="11.45" hidden="1" customHeight="1" x14ac:dyDescent="0.2">
      <c r="A189" s="95"/>
      <c r="B189" s="312"/>
      <c r="C189" s="346" t="s">
        <v>488</v>
      </c>
      <c r="D189" s="312"/>
      <c r="E189" s="127"/>
      <c r="F189" s="126"/>
      <c r="G189" s="241" t="s">
        <v>488</v>
      </c>
      <c r="H189" s="241" t="s">
        <v>488</v>
      </c>
      <c r="I189" s="944"/>
      <c r="J189" s="103"/>
      <c r="K189" s="104"/>
      <c r="L189" s="105"/>
      <c r="M189" s="105"/>
      <c r="N189" s="105"/>
      <c r="O189" s="372" t="s">
        <v>488</v>
      </c>
      <c r="P189" s="352"/>
      <c r="Q189" s="241">
        <v>0</v>
      </c>
      <c r="R189" s="241">
        <v>0</v>
      </c>
      <c r="S189" s="241">
        <v>0</v>
      </c>
      <c r="T189" s="228"/>
      <c r="U189" s="340">
        <v>0</v>
      </c>
      <c r="V189" s="227"/>
      <c r="W189" s="5"/>
      <c r="X189" s="108" t="s">
        <v>488</v>
      </c>
      <c r="Y189" s="109" t="s">
        <v>1625</v>
      </c>
      <c r="Z189" s="123">
        <v>0</v>
      </c>
      <c r="AA189" s="83" t="s">
        <v>488</v>
      </c>
      <c r="AB189" s="83" t="s">
        <v>488</v>
      </c>
      <c r="AC189" s="83" t="s">
        <v>488</v>
      </c>
      <c r="AE189" s="93" t="s">
        <v>2869</v>
      </c>
      <c r="AF189" s="93"/>
      <c r="AG189" s="96" t="s">
        <v>488</v>
      </c>
      <c r="AH189" s="96" t="s">
        <v>488</v>
      </c>
      <c r="AI189" s="96" t="s">
        <v>488</v>
      </c>
      <c r="AJ189" s="96" t="s">
        <v>488</v>
      </c>
      <c r="AK189" s="96" t="s">
        <v>488</v>
      </c>
      <c r="AL189" s="96" t="s">
        <v>488</v>
      </c>
      <c r="AM189" s="96" t="s">
        <v>488</v>
      </c>
      <c r="AN189" s="96" t="s">
        <v>488</v>
      </c>
      <c r="AO189" s="96" t="s">
        <v>488</v>
      </c>
      <c r="AP189" s="96" t="s">
        <v>488</v>
      </c>
      <c r="AQ189" s="96" t="s">
        <v>488</v>
      </c>
      <c r="AR189" s="96" t="s">
        <v>488</v>
      </c>
      <c r="AS189" s="96" t="s">
        <v>488</v>
      </c>
      <c r="AT189" s="96" t="s">
        <v>488</v>
      </c>
      <c r="AU189" s="96" t="s">
        <v>488</v>
      </c>
      <c r="AV189" s="96" t="s">
        <v>488</v>
      </c>
      <c r="AW189" s="96" t="s">
        <v>488</v>
      </c>
      <c r="AX189" s="96" t="s">
        <v>488</v>
      </c>
      <c r="AY189" s="344"/>
      <c r="AZ189" s="93"/>
      <c r="BA189" s="93">
        <v>0</v>
      </c>
      <c r="BB189" s="94">
        <v>0</v>
      </c>
      <c r="BC189" s="93">
        <v>0</v>
      </c>
      <c r="BD189" s="94">
        <v>0</v>
      </c>
      <c r="BE189" s="94">
        <v>0</v>
      </c>
      <c r="BF189" s="94">
        <v>0</v>
      </c>
      <c r="BG189" s="94">
        <v>1</v>
      </c>
      <c r="BH189" s="94">
        <v>0</v>
      </c>
      <c r="BI189" s="94">
        <v>0</v>
      </c>
      <c r="BJ189" s="94">
        <v>0</v>
      </c>
      <c r="BK189" s="94">
        <v>0</v>
      </c>
      <c r="BL189" s="94">
        <v>0</v>
      </c>
      <c r="BM189" s="94">
        <v>0</v>
      </c>
      <c r="BN189" s="94">
        <v>0</v>
      </c>
      <c r="BO189" s="94">
        <v>0</v>
      </c>
      <c r="BP189" s="94">
        <v>0</v>
      </c>
      <c r="BQ189" s="94">
        <v>0</v>
      </c>
      <c r="BR189" s="94">
        <v>0</v>
      </c>
      <c r="BS189" s="94">
        <v>0</v>
      </c>
      <c r="BT189" s="94">
        <v>0</v>
      </c>
      <c r="BU189" s="94">
        <v>0</v>
      </c>
      <c r="BV189" s="94">
        <v>0</v>
      </c>
      <c r="BW189" s="94">
        <v>0</v>
      </c>
      <c r="BX189" s="578">
        <v>0</v>
      </c>
      <c r="BY189" s="94">
        <v>0</v>
      </c>
      <c r="BZ189" s="94">
        <v>0</v>
      </c>
    </row>
    <row r="190" spans="1:78" s="2" customFormat="1" ht="11.45" hidden="1" customHeight="1" x14ac:dyDescent="0.2">
      <c r="A190" s="95"/>
      <c r="B190" s="312"/>
      <c r="C190" s="346" t="s">
        <v>488</v>
      </c>
      <c r="D190" s="312"/>
      <c r="E190" s="127"/>
      <c r="F190" s="126"/>
      <c r="G190" s="241" t="s">
        <v>488</v>
      </c>
      <c r="H190" s="241" t="s">
        <v>488</v>
      </c>
      <c r="I190" s="944"/>
      <c r="J190" s="103"/>
      <c r="K190" s="104"/>
      <c r="L190" s="105"/>
      <c r="M190" s="105"/>
      <c r="N190" s="105"/>
      <c r="O190" s="372" t="s">
        <v>488</v>
      </c>
      <c r="P190" s="352"/>
      <c r="Q190" s="241">
        <v>0</v>
      </c>
      <c r="R190" s="241">
        <v>0</v>
      </c>
      <c r="S190" s="241">
        <v>0</v>
      </c>
      <c r="T190" s="228"/>
      <c r="U190" s="340">
        <v>0</v>
      </c>
      <c r="V190" s="227"/>
      <c r="W190" s="5"/>
      <c r="X190" s="108" t="s">
        <v>488</v>
      </c>
      <c r="Y190" s="109" t="s">
        <v>1625</v>
      </c>
      <c r="Z190" s="123">
        <v>0</v>
      </c>
      <c r="AA190" s="83" t="s">
        <v>488</v>
      </c>
      <c r="AB190" s="83" t="s">
        <v>488</v>
      </c>
      <c r="AC190" s="83" t="s">
        <v>488</v>
      </c>
      <c r="AE190" s="93" t="s">
        <v>2869</v>
      </c>
      <c r="AF190" s="93"/>
      <c r="AG190" s="96" t="s">
        <v>488</v>
      </c>
      <c r="AH190" s="96" t="s">
        <v>488</v>
      </c>
      <c r="AI190" s="96" t="s">
        <v>488</v>
      </c>
      <c r="AJ190" s="96" t="s">
        <v>488</v>
      </c>
      <c r="AK190" s="96" t="s">
        <v>488</v>
      </c>
      <c r="AL190" s="96" t="s">
        <v>488</v>
      </c>
      <c r="AM190" s="96" t="s">
        <v>488</v>
      </c>
      <c r="AN190" s="96" t="s">
        <v>488</v>
      </c>
      <c r="AO190" s="96" t="s">
        <v>488</v>
      </c>
      <c r="AP190" s="96" t="s">
        <v>488</v>
      </c>
      <c r="AQ190" s="96" t="s">
        <v>488</v>
      </c>
      <c r="AR190" s="96" t="s">
        <v>488</v>
      </c>
      <c r="AS190" s="96" t="s">
        <v>488</v>
      </c>
      <c r="AT190" s="96" t="s">
        <v>488</v>
      </c>
      <c r="AU190" s="96" t="s">
        <v>488</v>
      </c>
      <c r="AV190" s="96" t="s">
        <v>488</v>
      </c>
      <c r="AW190" s="96" t="s">
        <v>488</v>
      </c>
      <c r="AX190" s="96" t="s">
        <v>488</v>
      </c>
      <c r="AY190" s="344"/>
      <c r="AZ190" s="93"/>
      <c r="BA190" s="93">
        <v>0</v>
      </c>
      <c r="BB190" s="94">
        <v>0</v>
      </c>
      <c r="BC190" s="93">
        <v>0</v>
      </c>
      <c r="BD190" s="94">
        <v>0</v>
      </c>
      <c r="BE190" s="94">
        <v>0</v>
      </c>
      <c r="BF190" s="94">
        <v>0</v>
      </c>
      <c r="BG190" s="94">
        <v>1</v>
      </c>
      <c r="BH190" s="94">
        <v>0</v>
      </c>
      <c r="BI190" s="94">
        <v>0</v>
      </c>
      <c r="BJ190" s="94">
        <v>0</v>
      </c>
      <c r="BK190" s="94">
        <v>0</v>
      </c>
      <c r="BL190" s="94">
        <v>0</v>
      </c>
      <c r="BM190" s="94">
        <v>0</v>
      </c>
      <c r="BN190" s="94">
        <v>0</v>
      </c>
      <c r="BO190" s="94">
        <v>0</v>
      </c>
      <c r="BP190" s="94">
        <v>0</v>
      </c>
      <c r="BQ190" s="94">
        <v>0</v>
      </c>
      <c r="BR190" s="94">
        <v>0</v>
      </c>
      <c r="BS190" s="94">
        <v>0</v>
      </c>
      <c r="BT190" s="94">
        <v>0</v>
      </c>
      <c r="BU190" s="94">
        <v>0</v>
      </c>
      <c r="BV190" s="94">
        <v>0</v>
      </c>
      <c r="BW190" s="94">
        <v>0</v>
      </c>
      <c r="BX190" s="578">
        <v>0</v>
      </c>
      <c r="BY190" s="94">
        <v>0</v>
      </c>
      <c r="BZ190" s="94">
        <v>0</v>
      </c>
    </row>
    <row r="191" spans="1:78" s="2" customFormat="1" ht="11.45" hidden="1" customHeight="1" x14ac:dyDescent="0.2">
      <c r="A191" s="95"/>
      <c r="B191" s="312"/>
      <c r="C191" s="346" t="s">
        <v>488</v>
      </c>
      <c r="D191" s="312"/>
      <c r="E191" s="127"/>
      <c r="F191" s="126"/>
      <c r="G191" s="241" t="s">
        <v>488</v>
      </c>
      <c r="H191" s="241" t="s">
        <v>488</v>
      </c>
      <c r="I191" s="944"/>
      <c r="J191" s="103"/>
      <c r="K191" s="104"/>
      <c r="L191" s="105"/>
      <c r="M191" s="105"/>
      <c r="N191" s="105"/>
      <c r="O191" s="372" t="s">
        <v>488</v>
      </c>
      <c r="P191" s="352"/>
      <c r="Q191" s="241">
        <v>0</v>
      </c>
      <c r="R191" s="241">
        <v>0</v>
      </c>
      <c r="S191" s="241">
        <v>0</v>
      </c>
      <c r="T191" s="228"/>
      <c r="U191" s="340">
        <v>0</v>
      </c>
      <c r="V191" s="227"/>
      <c r="W191" s="5"/>
      <c r="X191" s="108" t="s">
        <v>488</v>
      </c>
      <c r="Y191" s="109" t="s">
        <v>1625</v>
      </c>
      <c r="Z191" s="123">
        <v>0</v>
      </c>
      <c r="AA191" s="83" t="s">
        <v>488</v>
      </c>
      <c r="AB191" s="83" t="s">
        <v>488</v>
      </c>
      <c r="AC191" s="83" t="s">
        <v>488</v>
      </c>
      <c r="AE191" s="93" t="s">
        <v>2869</v>
      </c>
      <c r="AF191" s="93"/>
      <c r="AG191" s="96" t="s">
        <v>488</v>
      </c>
      <c r="AH191" s="96" t="s">
        <v>488</v>
      </c>
      <c r="AI191" s="96" t="s">
        <v>488</v>
      </c>
      <c r="AJ191" s="96" t="s">
        <v>488</v>
      </c>
      <c r="AK191" s="96" t="s">
        <v>488</v>
      </c>
      <c r="AL191" s="96" t="s">
        <v>488</v>
      </c>
      <c r="AM191" s="96" t="s">
        <v>488</v>
      </c>
      <c r="AN191" s="96" t="s">
        <v>488</v>
      </c>
      <c r="AO191" s="96" t="s">
        <v>488</v>
      </c>
      <c r="AP191" s="96" t="s">
        <v>488</v>
      </c>
      <c r="AQ191" s="96" t="s">
        <v>488</v>
      </c>
      <c r="AR191" s="96" t="s">
        <v>488</v>
      </c>
      <c r="AS191" s="96" t="s">
        <v>488</v>
      </c>
      <c r="AT191" s="96" t="s">
        <v>488</v>
      </c>
      <c r="AU191" s="96" t="s">
        <v>488</v>
      </c>
      <c r="AV191" s="96" t="s">
        <v>488</v>
      </c>
      <c r="AW191" s="96" t="s">
        <v>488</v>
      </c>
      <c r="AX191" s="96" t="s">
        <v>488</v>
      </c>
      <c r="AY191" s="344"/>
      <c r="AZ191" s="93"/>
      <c r="BA191" s="93">
        <v>0</v>
      </c>
      <c r="BB191" s="94">
        <v>0</v>
      </c>
      <c r="BC191" s="93">
        <v>0</v>
      </c>
      <c r="BD191" s="94">
        <v>0</v>
      </c>
      <c r="BE191" s="94">
        <v>0</v>
      </c>
      <c r="BF191" s="94">
        <v>0</v>
      </c>
      <c r="BG191" s="94">
        <v>1</v>
      </c>
      <c r="BH191" s="94">
        <v>0</v>
      </c>
      <c r="BI191" s="94">
        <v>0</v>
      </c>
      <c r="BJ191" s="94">
        <v>0</v>
      </c>
      <c r="BK191" s="94">
        <v>0</v>
      </c>
      <c r="BL191" s="94">
        <v>0</v>
      </c>
      <c r="BM191" s="94">
        <v>0</v>
      </c>
      <c r="BN191" s="94">
        <v>0</v>
      </c>
      <c r="BO191" s="94">
        <v>0</v>
      </c>
      <c r="BP191" s="94">
        <v>0</v>
      </c>
      <c r="BQ191" s="94">
        <v>0</v>
      </c>
      <c r="BR191" s="94">
        <v>0</v>
      </c>
      <c r="BS191" s="94">
        <v>0</v>
      </c>
      <c r="BT191" s="94">
        <v>0</v>
      </c>
      <c r="BU191" s="94">
        <v>0</v>
      </c>
      <c r="BV191" s="94">
        <v>0</v>
      </c>
      <c r="BW191" s="94">
        <v>0</v>
      </c>
      <c r="BX191" s="578">
        <v>0</v>
      </c>
      <c r="BY191" s="94">
        <v>0</v>
      </c>
      <c r="BZ191" s="94">
        <v>0</v>
      </c>
    </row>
    <row r="192" spans="1:78" s="2" customFormat="1" ht="11.45" hidden="1" customHeight="1" x14ac:dyDescent="0.2">
      <c r="A192" s="95"/>
      <c r="B192" s="312"/>
      <c r="C192" s="346" t="s">
        <v>488</v>
      </c>
      <c r="D192" s="312"/>
      <c r="E192" s="127"/>
      <c r="F192" s="126"/>
      <c r="G192" s="241" t="s">
        <v>488</v>
      </c>
      <c r="H192" s="241" t="s">
        <v>488</v>
      </c>
      <c r="I192" s="944"/>
      <c r="J192" s="103"/>
      <c r="K192" s="104"/>
      <c r="L192" s="105"/>
      <c r="M192" s="105"/>
      <c r="N192" s="105"/>
      <c r="O192" s="372" t="s">
        <v>488</v>
      </c>
      <c r="P192" s="352"/>
      <c r="Q192" s="241">
        <v>0</v>
      </c>
      <c r="R192" s="241">
        <v>0</v>
      </c>
      <c r="S192" s="241">
        <v>0</v>
      </c>
      <c r="T192" s="228"/>
      <c r="U192" s="340">
        <v>0</v>
      </c>
      <c r="V192" s="227"/>
      <c r="W192" s="5"/>
      <c r="X192" s="108" t="s">
        <v>488</v>
      </c>
      <c r="Y192" s="109" t="s">
        <v>1625</v>
      </c>
      <c r="Z192" s="123">
        <v>0</v>
      </c>
      <c r="AA192" s="83" t="s">
        <v>488</v>
      </c>
      <c r="AB192" s="83" t="s">
        <v>488</v>
      </c>
      <c r="AC192" s="83" t="s">
        <v>488</v>
      </c>
      <c r="AE192" s="93" t="s">
        <v>2869</v>
      </c>
      <c r="AF192" s="93"/>
      <c r="AG192" s="96" t="s">
        <v>488</v>
      </c>
      <c r="AH192" s="96" t="s">
        <v>488</v>
      </c>
      <c r="AI192" s="96" t="s">
        <v>488</v>
      </c>
      <c r="AJ192" s="96" t="s">
        <v>488</v>
      </c>
      <c r="AK192" s="96" t="s">
        <v>488</v>
      </c>
      <c r="AL192" s="96" t="s">
        <v>488</v>
      </c>
      <c r="AM192" s="96" t="s">
        <v>488</v>
      </c>
      <c r="AN192" s="96" t="s">
        <v>488</v>
      </c>
      <c r="AO192" s="96" t="s">
        <v>488</v>
      </c>
      <c r="AP192" s="96" t="s">
        <v>488</v>
      </c>
      <c r="AQ192" s="96" t="s">
        <v>488</v>
      </c>
      <c r="AR192" s="96" t="s">
        <v>488</v>
      </c>
      <c r="AS192" s="96" t="s">
        <v>488</v>
      </c>
      <c r="AT192" s="96" t="s">
        <v>488</v>
      </c>
      <c r="AU192" s="96" t="s">
        <v>488</v>
      </c>
      <c r="AV192" s="96" t="s">
        <v>488</v>
      </c>
      <c r="AW192" s="96" t="s">
        <v>488</v>
      </c>
      <c r="AX192" s="96" t="s">
        <v>488</v>
      </c>
      <c r="AY192" s="344"/>
      <c r="AZ192" s="93"/>
      <c r="BA192" s="93">
        <v>0</v>
      </c>
      <c r="BB192" s="94">
        <v>0</v>
      </c>
      <c r="BC192" s="93">
        <v>0</v>
      </c>
      <c r="BD192" s="94">
        <v>0</v>
      </c>
      <c r="BE192" s="94">
        <v>0</v>
      </c>
      <c r="BF192" s="94">
        <v>0</v>
      </c>
      <c r="BG192" s="94">
        <v>1</v>
      </c>
      <c r="BH192" s="94">
        <v>0</v>
      </c>
      <c r="BI192" s="94">
        <v>0</v>
      </c>
      <c r="BJ192" s="94">
        <v>0</v>
      </c>
      <c r="BK192" s="94">
        <v>0</v>
      </c>
      <c r="BL192" s="94">
        <v>0</v>
      </c>
      <c r="BM192" s="94">
        <v>0</v>
      </c>
      <c r="BN192" s="94">
        <v>0</v>
      </c>
      <c r="BO192" s="94">
        <v>0</v>
      </c>
      <c r="BP192" s="94">
        <v>0</v>
      </c>
      <c r="BQ192" s="94">
        <v>0</v>
      </c>
      <c r="BR192" s="94">
        <v>0</v>
      </c>
      <c r="BS192" s="94">
        <v>0</v>
      </c>
      <c r="BT192" s="94">
        <v>0</v>
      </c>
      <c r="BU192" s="94">
        <v>0</v>
      </c>
      <c r="BV192" s="94">
        <v>0</v>
      </c>
      <c r="BW192" s="94">
        <v>0</v>
      </c>
      <c r="BX192" s="578">
        <v>0</v>
      </c>
      <c r="BY192" s="94">
        <v>0</v>
      </c>
      <c r="BZ192" s="94">
        <v>0</v>
      </c>
    </row>
    <row r="193" spans="1:78" s="2" customFormat="1" ht="11.45" hidden="1" customHeight="1" x14ac:dyDescent="0.2">
      <c r="A193" s="95"/>
      <c r="B193" s="312"/>
      <c r="C193" s="346" t="s">
        <v>488</v>
      </c>
      <c r="D193" s="312"/>
      <c r="E193" s="127"/>
      <c r="F193" s="126"/>
      <c r="G193" s="241" t="s">
        <v>488</v>
      </c>
      <c r="H193" s="241" t="s">
        <v>488</v>
      </c>
      <c r="I193" s="944"/>
      <c r="J193" s="103"/>
      <c r="K193" s="104"/>
      <c r="L193" s="105"/>
      <c r="M193" s="105"/>
      <c r="N193" s="105"/>
      <c r="O193" s="372" t="s">
        <v>488</v>
      </c>
      <c r="P193" s="352"/>
      <c r="Q193" s="241">
        <v>0</v>
      </c>
      <c r="R193" s="241">
        <v>0</v>
      </c>
      <c r="S193" s="241">
        <v>0</v>
      </c>
      <c r="T193" s="228"/>
      <c r="U193" s="340">
        <v>0</v>
      </c>
      <c r="V193" s="227"/>
      <c r="W193" s="5"/>
      <c r="X193" s="108" t="s">
        <v>488</v>
      </c>
      <c r="Y193" s="109" t="s">
        <v>1625</v>
      </c>
      <c r="Z193" s="123">
        <v>0</v>
      </c>
      <c r="AA193" s="83" t="s">
        <v>488</v>
      </c>
      <c r="AB193" s="83" t="s">
        <v>488</v>
      </c>
      <c r="AC193" s="83" t="s">
        <v>488</v>
      </c>
      <c r="AE193" s="93" t="s">
        <v>2869</v>
      </c>
      <c r="AF193" s="93"/>
      <c r="AG193" s="96" t="s">
        <v>488</v>
      </c>
      <c r="AH193" s="96" t="s">
        <v>488</v>
      </c>
      <c r="AI193" s="96" t="s">
        <v>488</v>
      </c>
      <c r="AJ193" s="96" t="s">
        <v>488</v>
      </c>
      <c r="AK193" s="96" t="s">
        <v>488</v>
      </c>
      <c r="AL193" s="96" t="s">
        <v>488</v>
      </c>
      <c r="AM193" s="96" t="s">
        <v>488</v>
      </c>
      <c r="AN193" s="96" t="s">
        <v>488</v>
      </c>
      <c r="AO193" s="96" t="s">
        <v>488</v>
      </c>
      <c r="AP193" s="96" t="s">
        <v>488</v>
      </c>
      <c r="AQ193" s="96" t="s">
        <v>488</v>
      </c>
      <c r="AR193" s="96" t="s">
        <v>488</v>
      </c>
      <c r="AS193" s="96" t="s">
        <v>488</v>
      </c>
      <c r="AT193" s="96" t="s">
        <v>488</v>
      </c>
      <c r="AU193" s="96" t="s">
        <v>488</v>
      </c>
      <c r="AV193" s="96" t="s">
        <v>488</v>
      </c>
      <c r="AW193" s="96" t="s">
        <v>488</v>
      </c>
      <c r="AX193" s="96" t="s">
        <v>488</v>
      </c>
      <c r="AY193" s="344"/>
      <c r="AZ193" s="93"/>
      <c r="BA193" s="93">
        <v>0</v>
      </c>
      <c r="BB193" s="94">
        <v>0</v>
      </c>
      <c r="BC193" s="93">
        <v>0</v>
      </c>
      <c r="BD193" s="94">
        <v>0</v>
      </c>
      <c r="BE193" s="94">
        <v>0</v>
      </c>
      <c r="BF193" s="94">
        <v>0</v>
      </c>
      <c r="BG193" s="94">
        <v>1</v>
      </c>
      <c r="BH193" s="94">
        <v>0</v>
      </c>
      <c r="BI193" s="94">
        <v>0</v>
      </c>
      <c r="BJ193" s="94">
        <v>0</v>
      </c>
      <c r="BK193" s="94">
        <v>0</v>
      </c>
      <c r="BL193" s="94">
        <v>0</v>
      </c>
      <c r="BM193" s="94">
        <v>0</v>
      </c>
      <c r="BN193" s="94">
        <v>0</v>
      </c>
      <c r="BO193" s="94">
        <v>0</v>
      </c>
      <c r="BP193" s="94">
        <v>0</v>
      </c>
      <c r="BQ193" s="94">
        <v>0</v>
      </c>
      <c r="BR193" s="94">
        <v>0</v>
      </c>
      <c r="BS193" s="94">
        <v>0</v>
      </c>
      <c r="BT193" s="94">
        <v>0</v>
      </c>
      <c r="BU193" s="94">
        <v>0</v>
      </c>
      <c r="BV193" s="94">
        <v>0</v>
      </c>
      <c r="BW193" s="94">
        <v>0</v>
      </c>
      <c r="BX193" s="578">
        <v>0</v>
      </c>
      <c r="BY193" s="94">
        <v>0</v>
      </c>
      <c r="BZ193" s="94">
        <v>0</v>
      </c>
    </row>
    <row r="194" spans="1:78" s="2" customFormat="1" ht="11.45" hidden="1" customHeight="1" x14ac:dyDescent="0.2">
      <c r="A194" s="95"/>
      <c r="B194" s="312"/>
      <c r="C194" s="346" t="s">
        <v>488</v>
      </c>
      <c r="D194" s="312"/>
      <c r="E194" s="127"/>
      <c r="F194" s="126"/>
      <c r="G194" s="241" t="s">
        <v>488</v>
      </c>
      <c r="H194" s="241" t="s">
        <v>488</v>
      </c>
      <c r="I194" s="944"/>
      <c r="J194" s="103"/>
      <c r="K194" s="104"/>
      <c r="L194" s="105"/>
      <c r="M194" s="105"/>
      <c r="N194" s="105"/>
      <c r="O194" s="372" t="s">
        <v>488</v>
      </c>
      <c r="P194" s="352"/>
      <c r="Q194" s="241">
        <v>0</v>
      </c>
      <c r="R194" s="241">
        <v>0</v>
      </c>
      <c r="S194" s="241">
        <v>0</v>
      </c>
      <c r="T194" s="228"/>
      <c r="U194" s="340">
        <v>0</v>
      </c>
      <c r="V194" s="227"/>
      <c r="W194" s="5"/>
      <c r="X194" s="108" t="s">
        <v>488</v>
      </c>
      <c r="Y194" s="109" t="s">
        <v>1625</v>
      </c>
      <c r="Z194" s="123">
        <v>0</v>
      </c>
      <c r="AA194" s="83" t="s">
        <v>488</v>
      </c>
      <c r="AB194" s="83" t="s">
        <v>488</v>
      </c>
      <c r="AC194" s="83" t="s">
        <v>488</v>
      </c>
      <c r="AE194" s="93" t="s">
        <v>2869</v>
      </c>
      <c r="AF194" s="93"/>
      <c r="AG194" s="96" t="s">
        <v>488</v>
      </c>
      <c r="AH194" s="96" t="s">
        <v>488</v>
      </c>
      <c r="AI194" s="96" t="s">
        <v>488</v>
      </c>
      <c r="AJ194" s="96" t="s">
        <v>488</v>
      </c>
      <c r="AK194" s="96" t="s">
        <v>488</v>
      </c>
      <c r="AL194" s="96" t="s">
        <v>488</v>
      </c>
      <c r="AM194" s="96" t="s">
        <v>488</v>
      </c>
      <c r="AN194" s="96" t="s">
        <v>488</v>
      </c>
      <c r="AO194" s="96" t="s">
        <v>488</v>
      </c>
      <c r="AP194" s="96" t="s">
        <v>488</v>
      </c>
      <c r="AQ194" s="96" t="s">
        <v>488</v>
      </c>
      <c r="AR194" s="96" t="s">
        <v>488</v>
      </c>
      <c r="AS194" s="96" t="s">
        <v>488</v>
      </c>
      <c r="AT194" s="96" t="s">
        <v>488</v>
      </c>
      <c r="AU194" s="96" t="s">
        <v>488</v>
      </c>
      <c r="AV194" s="96" t="s">
        <v>488</v>
      </c>
      <c r="AW194" s="96" t="s">
        <v>488</v>
      </c>
      <c r="AX194" s="96" t="s">
        <v>488</v>
      </c>
      <c r="AY194" s="344"/>
      <c r="AZ194" s="93"/>
      <c r="BA194" s="93">
        <v>0</v>
      </c>
      <c r="BB194" s="94">
        <v>0</v>
      </c>
      <c r="BC194" s="93">
        <v>0</v>
      </c>
      <c r="BD194" s="94">
        <v>0</v>
      </c>
      <c r="BE194" s="94">
        <v>0</v>
      </c>
      <c r="BF194" s="94">
        <v>0</v>
      </c>
      <c r="BG194" s="94">
        <v>1</v>
      </c>
      <c r="BH194" s="94">
        <v>0</v>
      </c>
      <c r="BI194" s="94">
        <v>0</v>
      </c>
      <c r="BJ194" s="94">
        <v>0</v>
      </c>
      <c r="BK194" s="94">
        <v>0</v>
      </c>
      <c r="BL194" s="94">
        <v>0</v>
      </c>
      <c r="BM194" s="94">
        <v>0</v>
      </c>
      <c r="BN194" s="94">
        <v>0</v>
      </c>
      <c r="BO194" s="94">
        <v>0</v>
      </c>
      <c r="BP194" s="94">
        <v>0</v>
      </c>
      <c r="BQ194" s="94">
        <v>0</v>
      </c>
      <c r="BR194" s="94">
        <v>0</v>
      </c>
      <c r="BS194" s="94">
        <v>0</v>
      </c>
      <c r="BT194" s="94">
        <v>0</v>
      </c>
      <c r="BU194" s="94">
        <v>0</v>
      </c>
      <c r="BV194" s="94">
        <v>0</v>
      </c>
      <c r="BW194" s="94">
        <v>0</v>
      </c>
      <c r="BX194" s="578">
        <v>0</v>
      </c>
      <c r="BY194" s="94">
        <v>0</v>
      </c>
      <c r="BZ194" s="94">
        <v>0</v>
      </c>
    </row>
    <row r="195" spans="1:78" s="2" customFormat="1" ht="11.45" hidden="1" customHeight="1" x14ac:dyDescent="0.2">
      <c r="A195" s="95"/>
      <c r="B195" s="312"/>
      <c r="C195" s="346" t="s">
        <v>488</v>
      </c>
      <c r="D195" s="312"/>
      <c r="E195" s="127"/>
      <c r="F195" s="126"/>
      <c r="G195" s="241" t="s">
        <v>488</v>
      </c>
      <c r="H195" s="241" t="s">
        <v>488</v>
      </c>
      <c r="I195" s="944"/>
      <c r="J195" s="103"/>
      <c r="K195" s="104"/>
      <c r="L195" s="105"/>
      <c r="M195" s="105"/>
      <c r="N195" s="105"/>
      <c r="O195" s="372" t="s">
        <v>488</v>
      </c>
      <c r="P195" s="352"/>
      <c r="Q195" s="241">
        <v>0</v>
      </c>
      <c r="R195" s="241">
        <v>0</v>
      </c>
      <c r="S195" s="241">
        <v>0</v>
      </c>
      <c r="T195" s="228"/>
      <c r="U195" s="340">
        <v>0</v>
      </c>
      <c r="V195" s="227"/>
      <c r="W195" s="5"/>
      <c r="X195" s="108" t="s">
        <v>488</v>
      </c>
      <c r="Y195" s="109" t="s">
        <v>1625</v>
      </c>
      <c r="Z195" s="123">
        <v>0</v>
      </c>
      <c r="AA195" s="83" t="s">
        <v>488</v>
      </c>
      <c r="AB195" s="83" t="s">
        <v>488</v>
      </c>
      <c r="AC195" s="83" t="s">
        <v>488</v>
      </c>
      <c r="AE195" s="93" t="s">
        <v>2869</v>
      </c>
      <c r="AF195" s="93"/>
      <c r="AG195" s="96" t="s">
        <v>488</v>
      </c>
      <c r="AH195" s="96" t="s">
        <v>488</v>
      </c>
      <c r="AI195" s="96" t="s">
        <v>488</v>
      </c>
      <c r="AJ195" s="96" t="s">
        <v>488</v>
      </c>
      <c r="AK195" s="96" t="s">
        <v>488</v>
      </c>
      <c r="AL195" s="96" t="s">
        <v>488</v>
      </c>
      <c r="AM195" s="96" t="s">
        <v>488</v>
      </c>
      <c r="AN195" s="96" t="s">
        <v>488</v>
      </c>
      <c r="AO195" s="96" t="s">
        <v>488</v>
      </c>
      <c r="AP195" s="96" t="s">
        <v>488</v>
      </c>
      <c r="AQ195" s="96" t="s">
        <v>488</v>
      </c>
      <c r="AR195" s="96" t="s">
        <v>488</v>
      </c>
      <c r="AS195" s="96" t="s">
        <v>488</v>
      </c>
      <c r="AT195" s="96" t="s">
        <v>488</v>
      </c>
      <c r="AU195" s="96" t="s">
        <v>488</v>
      </c>
      <c r="AV195" s="96" t="s">
        <v>488</v>
      </c>
      <c r="AW195" s="96" t="s">
        <v>488</v>
      </c>
      <c r="AX195" s="96" t="s">
        <v>488</v>
      </c>
      <c r="AY195" s="344"/>
      <c r="AZ195" s="93"/>
      <c r="BA195" s="93">
        <v>0</v>
      </c>
      <c r="BB195" s="94">
        <v>0</v>
      </c>
      <c r="BC195" s="93">
        <v>0</v>
      </c>
      <c r="BD195" s="94">
        <v>0</v>
      </c>
      <c r="BE195" s="94">
        <v>0</v>
      </c>
      <c r="BF195" s="94">
        <v>0</v>
      </c>
      <c r="BG195" s="94">
        <v>1</v>
      </c>
      <c r="BH195" s="94">
        <v>0</v>
      </c>
      <c r="BI195" s="94">
        <v>0</v>
      </c>
      <c r="BJ195" s="94">
        <v>0</v>
      </c>
      <c r="BK195" s="94">
        <v>0</v>
      </c>
      <c r="BL195" s="94">
        <v>0</v>
      </c>
      <c r="BM195" s="94">
        <v>0</v>
      </c>
      <c r="BN195" s="94">
        <v>0</v>
      </c>
      <c r="BO195" s="94">
        <v>0</v>
      </c>
      <c r="BP195" s="94">
        <v>0</v>
      </c>
      <c r="BQ195" s="94">
        <v>0</v>
      </c>
      <c r="BR195" s="94">
        <v>0</v>
      </c>
      <c r="BS195" s="94">
        <v>0</v>
      </c>
      <c r="BT195" s="94">
        <v>0</v>
      </c>
      <c r="BU195" s="94">
        <v>0</v>
      </c>
      <c r="BV195" s="94">
        <v>0</v>
      </c>
      <c r="BW195" s="94">
        <v>0</v>
      </c>
      <c r="BX195" s="578">
        <v>0</v>
      </c>
      <c r="BY195" s="94">
        <v>0</v>
      </c>
      <c r="BZ195" s="94">
        <v>0</v>
      </c>
    </row>
    <row r="196" spans="1:78" s="2" customFormat="1" ht="11.45" hidden="1" customHeight="1" x14ac:dyDescent="0.2">
      <c r="A196" s="95"/>
      <c r="B196" s="312"/>
      <c r="C196" s="346" t="s">
        <v>488</v>
      </c>
      <c r="D196" s="312"/>
      <c r="E196" s="127"/>
      <c r="F196" s="126"/>
      <c r="G196" s="241" t="s">
        <v>488</v>
      </c>
      <c r="H196" s="241" t="s">
        <v>488</v>
      </c>
      <c r="I196" s="944"/>
      <c r="J196" s="103"/>
      <c r="K196" s="104"/>
      <c r="L196" s="105"/>
      <c r="M196" s="105"/>
      <c r="N196" s="105"/>
      <c r="O196" s="372" t="s">
        <v>488</v>
      </c>
      <c r="P196" s="352"/>
      <c r="Q196" s="241">
        <v>0</v>
      </c>
      <c r="R196" s="241">
        <v>0</v>
      </c>
      <c r="S196" s="241">
        <v>0</v>
      </c>
      <c r="T196" s="228"/>
      <c r="U196" s="340">
        <v>0</v>
      </c>
      <c r="V196" s="227"/>
      <c r="W196" s="5"/>
      <c r="X196" s="108" t="s">
        <v>488</v>
      </c>
      <c r="Y196" s="109" t="s">
        <v>1625</v>
      </c>
      <c r="Z196" s="123">
        <v>0</v>
      </c>
      <c r="AA196" s="83" t="s">
        <v>488</v>
      </c>
      <c r="AB196" s="83" t="s">
        <v>488</v>
      </c>
      <c r="AC196" s="83" t="s">
        <v>488</v>
      </c>
      <c r="AE196" s="93" t="s">
        <v>2869</v>
      </c>
      <c r="AF196" s="93"/>
      <c r="AG196" s="96" t="s">
        <v>488</v>
      </c>
      <c r="AH196" s="96" t="s">
        <v>488</v>
      </c>
      <c r="AI196" s="96" t="s">
        <v>488</v>
      </c>
      <c r="AJ196" s="96" t="s">
        <v>488</v>
      </c>
      <c r="AK196" s="96" t="s">
        <v>488</v>
      </c>
      <c r="AL196" s="96" t="s">
        <v>488</v>
      </c>
      <c r="AM196" s="96" t="s">
        <v>488</v>
      </c>
      <c r="AN196" s="96" t="s">
        <v>488</v>
      </c>
      <c r="AO196" s="96" t="s">
        <v>488</v>
      </c>
      <c r="AP196" s="96" t="s">
        <v>488</v>
      </c>
      <c r="AQ196" s="96" t="s">
        <v>488</v>
      </c>
      <c r="AR196" s="96" t="s">
        <v>488</v>
      </c>
      <c r="AS196" s="96" t="s">
        <v>488</v>
      </c>
      <c r="AT196" s="96" t="s">
        <v>488</v>
      </c>
      <c r="AU196" s="96" t="s">
        <v>488</v>
      </c>
      <c r="AV196" s="96" t="s">
        <v>488</v>
      </c>
      <c r="AW196" s="96" t="s">
        <v>488</v>
      </c>
      <c r="AX196" s="96" t="s">
        <v>488</v>
      </c>
      <c r="AY196" s="344"/>
      <c r="AZ196" s="93"/>
      <c r="BA196" s="93">
        <v>0</v>
      </c>
      <c r="BB196" s="94">
        <v>0</v>
      </c>
      <c r="BC196" s="93">
        <v>0</v>
      </c>
      <c r="BD196" s="94">
        <v>0</v>
      </c>
      <c r="BE196" s="94">
        <v>0</v>
      </c>
      <c r="BF196" s="94">
        <v>0</v>
      </c>
      <c r="BG196" s="94">
        <v>1</v>
      </c>
      <c r="BH196" s="94">
        <v>0</v>
      </c>
      <c r="BI196" s="94">
        <v>0</v>
      </c>
      <c r="BJ196" s="94">
        <v>0</v>
      </c>
      <c r="BK196" s="94">
        <v>0</v>
      </c>
      <c r="BL196" s="94">
        <v>0</v>
      </c>
      <c r="BM196" s="94">
        <v>0</v>
      </c>
      <c r="BN196" s="94">
        <v>0</v>
      </c>
      <c r="BO196" s="94">
        <v>0</v>
      </c>
      <c r="BP196" s="94">
        <v>0</v>
      </c>
      <c r="BQ196" s="94">
        <v>0</v>
      </c>
      <c r="BR196" s="94">
        <v>0</v>
      </c>
      <c r="BS196" s="94">
        <v>0</v>
      </c>
      <c r="BT196" s="94">
        <v>0</v>
      </c>
      <c r="BU196" s="94">
        <v>0</v>
      </c>
      <c r="BV196" s="94">
        <v>0</v>
      </c>
      <c r="BW196" s="94">
        <v>0</v>
      </c>
      <c r="BX196" s="578">
        <v>0</v>
      </c>
      <c r="BY196" s="94">
        <v>0</v>
      </c>
      <c r="BZ196" s="94">
        <v>0</v>
      </c>
    </row>
    <row r="197" spans="1:78" s="2" customFormat="1" ht="11.45" hidden="1" customHeight="1" x14ac:dyDescent="0.2">
      <c r="A197" s="95"/>
      <c r="B197" s="312"/>
      <c r="C197" s="346" t="s">
        <v>488</v>
      </c>
      <c r="D197" s="312"/>
      <c r="E197" s="127"/>
      <c r="F197" s="126"/>
      <c r="G197" s="241" t="s">
        <v>488</v>
      </c>
      <c r="H197" s="241" t="s">
        <v>488</v>
      </c>
      <c r="I197" s="944"/>
      <c r="J197" s="103"/>
      <c r="K197" s="104"/>
      <c r="L197" s="105"/>
      <c r="M197" s="105"/>
      <c r="N197" s="105"/>
      <c r="O197" s="372" t="s">
        <v>488</v>
      </c>
      <c r="P197" s="352"/>
      <c r="Q197" s="241">
        <v>0</v>
      </c>
      <c r="R197" s="241">
        <v>0</v>
      </c>
      <c r="S197" s="241">
        <v>0</v>
      </c>
      <c r="T197" s="228"/>
      <c r="U197" s="340">
        <v>0</v>
      </c>
      <c r="V197" s="227"/>
      <c r="W197" s="5"/>
      <c r="X197" s="108" t="s">
        <v>488</v>
      </c>
      <c r="Y197" s="109" t="s">
        <v>1625</v>
      </c>
      <c r="Z197" s="123">
        <v>0</v>
      </c>
      <c r="AA197" s="83" t="s">
        <v>488</v>
      </c>
      <c r="AB197" s="83" t="s">
        <v>488</v>
      </c>
      <c r="AC197" s="83" t="s">
        <v>488</v>
      </c>
      <c r="AE197" s="93" t="s">
        <v>2869</v>
      </c>
      <c r="AF197" s="93"/>
      <c r="AG197" s="96" t="s">
        <v>488</v>
      </c>
      <c r="AH197" s="96" t="s">
        <v>488</v>
      </c>
      <c r="AI197" s="96" t="s">
        <v>488</v>
      </c>
      <c r="AJ197" s="96" t="s">
        <v>488</v>
      </c>
      <c r="AK197" s="96" t="s">
        <v>488</v>
      </c>
      <c r="AL197" s="96" t="s">
        <v>488</v>
      </c>
      <c r="AM197" s="96" t="s">
        <v>488</v>
      </c>
      <c r="AN197" s="96" t="s">
        <v>488</v>
      </c>
      <c r="AO197" s="96" t="s">
        <v>488</v>
      </c>
      <c r="AP197" s="96" t="s">
        <v>488</v>
      </c>
      <c r="AQ197" s="96" t="s">
        <v>488</v>
      </c>
      <c r="AR197" s="96" t="s">
        <v>488</v>
      </c>
      <c r="AS197" s="96" t="s">
        <v>488</v>
      </c>
      <c r="AT197" s="96" t="s">
        <v>488</v>
      </c>
      <c r="AU197" s="96" t="s">
        <v>488</v>
      </c>
      <c r="AV197" s="96" t="s">
        <v>488</v>
      </c>
      <c r="AW197" s="96" t="s">
        <v>488</v>
      </c>
      <c r="AX197" s="96" t="s">
        <v>488</v>
      </c>
      <c r="AY197" s="344"/>
      <c r="AZ197" s="93"/>
      <c r="BA197" s="93">
        <v>0</v>
      </c>
      <c r="BB197" s="94">
        <v>0</v>
      </c>
      <c r="BC197" s="93">
        <v>0</v>
      </c>
      <c r="BD197" s="94">
        <v>0</v>
      </c>
      <c r="BE197" s="94">
        <v>0</v>
      </c>
      <c r="BF197" s="94">
        <v>0</v>
      </c>
      <c r="BG197" s="94">
        <v>1</v>
      </c>
      <c r="BH197" s="94">
        <v>0</v>
      </c>
      <c r="BI197" s="94">
        <v>0</v>
      </c>
      <c r="BJ197" s="94">
        <v>0</v>
      </c>
      <c r="BK197" s="94">
        <v>0</v>
      </c>
      <c r="BL197" s="94">
        <v>0</v>
      </c>
      <c r="BM197" s="94">
        <v>0</v>
      </c>
      <c r="BN197" s="94">
        <v>0</v>
      </c>
      <c r="BO197" s="94">
        <v>0</v>
      </c>
      <c r="BP197" s="94">
        <v>0</v>
      </c>
      <c r="BQ197" s="94">
        <v>0</v>
      </c>
      <c r="BR197" s="94">
        <v>0</v>
      </c>
      <c r="BS197" s="94">
        <v>0</v>
      </c>
      <c r="BT197" s="94">
        <v>0</v>
      </c>
      <c r="BU197" s="94">
        <v>0</v>
      </c>
      <c r="BV197" s="94">
        <v>0</v>
      </c>
      <c r="BW197" s="94">
        <v>0</v>
      </c>
      <c r="BX197" s="578">
        <v>0</v>
      </c>
      <c r="BY197" s="94">
        <v>0</v>
      </c>
      <c r="BZ197" s="94">
        <v>0</v>
      </c>
    </row>
    <row r="198" spans="1:78" s="2" customFormat="1" ht="11.45" hidden="1" customHeight="1" x14ac:dyDescent="0.2">
      <c r="A198" s="95"/>
      <c r="B198" s="312"/>
      <c r="C198" s="346" t="s">
        <v>488</v>
      </c>
      <c r="D198" s="312"/>
      <c r="E198" s="127"/>
      <c r="F198" s="126"/>
      <c r="G198" s="241" t="s">
        <v>488</v>
      </c>
      <c r="H198" s="241" t="s">
        <v>488</v>
      </c>
      <c r="I198" s="944"/>
      <c r="J198" s="103"/>
      <c r="K198" s="104"/>
      <c r="L198" s="105"/>
      <c r="M198" s="105"/>
      <c r="N198" s="105"/>
      <c r="O198" s="372" t="s">
        <v>488</v>
      </c>
      <c r="P198" s="352"/>
      <c r="Q198" s="241">
        <v>0</v>
      </c>
      <c r="R198" s="241">
        <v>0</v>
      </c>
      <c r="S198" s="241">
        <v>0</v>
      </c>
      <c r="T198" s="228"/>
      <c r="U198" s="340">
        <v>0</v>
      </c>
      <c r="V198" s="227"/>
      <c r="W198" s="5"/>
      <c r="X198" s="108" t="s">
        <v>488</v>
      </c>
      <c r="Y198" s="109" t="s">
        <v>1625</v>
      </c>
      <c r="Z198" s="123">
        <v>0</v>
      </c>
      <c r="AA198" s="83" t="s">
        <v>488</v>
      </c>
      <c r="AB198" s="83" t="s">
        <v>488</v>
      </c>
      <c r="AC198" s="83" t="s">
        <v>488</v>
      </c>
      <c r="AE198" s="93" t="s">
        <v>2869</v>
      </c>
      <c r="AF198" s="93"/>
      <c r="AG198" s="96" t="s">
        <v>488</v>
      </c>
      <c r="AH198" s="96" t="s">
        <v>488</v>
      </c>
      <c r="AI198" s="96" t="s">
        <v>488</v>
      </c>
      <c r="AJ198" s="96" t="s">
        <v>488</v>
      </c>
      <c r="AK198" s="96" t="s">
        <v>488</v>
      </c>
      <c r="AL198" s="96" t="s">
        <v>488</v>
      </c>
      <c r="AM198" s="96" t="s">
        <v>488</v>
      </c>
      <c r="AN198" s="96" t="s">
        <v>488</v>
      </c>
      <c r="AO198" s="96" t="s">
        <v>488</v>
      </c>
      <c r="AP198" s="96" t="s">
        <v>488</v>
      </c>
      <c r="AQ198" s="96" t="s">
        <v>488</v>
      </c>
      <c r="AR198" s="96" t="s">
        <v>488</v>
      </c>
      <c r="AS198" s="96" t="s">
        <v>488</v>
      </c>
      <c r="AT198" s="96" t="s">
        <v>488</v>
      </c>
      <c r="AU198" s="96" t="s">
        <v>488</v>
      </c>
      <c r="AV198" s="96" t="s">
        <v>488</v>
      </c>
      <c r="AW198" s="96" t="s">
        <v>488</v>
      </c>
      <c r="AX198" s="96" t="s">
        <v>488</v>
      </c>
      <c r="AY198" s="344"/>
      <c r="AZ198" s="93"/>
      <c r="BA198" s="93">
        <v>0</v>
      </c>
      <c r="BB198" s="94">
        <v>0</v>
      </c>
      <c r="BC198" s="93">
        <v>0</v>
      </c>
      <c r="BD198" s="94">
        <v>0</v>
      </c>
      <c r="BE198" s="94">
        <v>0</v>
      </c>
      <c r="BF198" s="94">
        <v>0</v>
      </c>
      <c r="BG198" s="94">
        <v>1</v>
      </c>
      <c r="BH198" s="94">
        <v>0</v>
      </c>
      <c r="BI198" s="94">
        <v>0</v>
      </c>
      <c r="BJ198" s="94">
        <v>0</v>
      </c>
      <c r="BK198" s="94">
        <v>0</v>
      </c>
      <c r="BL198" s="94">
        <v>0</v>
      </c>
      <c r="BM198" s="94">
        <v>0</v>
      </c>
      <c r="BN198" s="94">
        <v>0</v>
      </c>
      <c r="BO198" s="94">
        <v>0</v>
      </c>
      <c r="BP198" s="94">
        <v>0</v>
      </c>
      <c r="BQ198" s="94">
        <v>0</v>
      </c>
      <c r="BR198" s="94">
        <v>0</v>
      </c>
      <c r="BS198" s="94">
        <v>0</v>
      </c>
      <c r="BT198" s="94">
        <v>0</v>
      </c>
      <c r="BU198" s="94">
        <v>0</v>
      </c>
      <c r="BV198" s="94">
        <v>0</v>
      </c>
      <c r="BW198" s="94">
        <v>0</v>
      </c>
      <c r="BX198" s="578">
        <v>0</v>
      </c>
      <c r="BY198" s="94">
        <v>0</v>
      </c>
      <c r="BZ198" s="94">
        <v>0</v>
      </c>
    </row>
    <row r="199" spans="1:78" s="2" customFormat="1" ht="11.45" hidden="1" customHeight="1" x14ac:dyDescent="0.2">
      <c r="A199" s="95"/>
      <c r="B199" s="312"/>
      <c r="C199" s="346" t="s">
        <v>488</v>
      </c>
      <c r="D199" s="312"/>
      <c r="E199" s="127"/>
      <c r="F199" s="126"/>
      <c r="G199" s="241" t="s">
        <v>488</v>
      </c>
      <c r="H199" s="241" t="s">
        <v>488</v>
      </c>
      <c r="I199" s="944"/>
      <c r="J199" s="103"/>
      <c r="K199" s="104"/>
      <c r="L199" s="105"/>
      <c r="M199" s="105"/>
      <c r="N199" s="105"/>
      <c r="O199" s="372" t="s">
        <v>488</v>
      </c>
      <c r="P199" s="352"/>
      <c r="Q199" s="241">
        <v>0</v>
      </c>
      <c r="R199" s="241">
        <v>0</v>
      </c>
      <c r="S199" s="241">
        <v>0</v>
      </c>
      <c r="T199" s="228"/>
      <c r="U199" s="340">
        <v>0</v>
      </c>
      <c r="V199" s="227"/>
      <c r="W199" s="5"/>
      <c r="X199" s="108" t="s">
        <v>488</v>
      </c>
      <c r="Y199" s="109" t="s">
        <v>1625</v>
      </c>
      <c r="Z199" s="123">
        <v>0</v>
      </c>
      <c r="AA199" s="83" t="s">
        <v>488</v>
      </c>
      <c r="AB199" s="83" t="s">
        <v>488</v>
      </c>
      <c r="AC199" s="83" t="s">
        <v>488</v>
      </c>
      <c r="AE199" s="93" t="s">
        <v>2869</v>
      </c>
      <c r="AF199" s="93"/>
      <c r="AG199" s="96" t="s">
        <v>488</v>
      </c>
      <c r="AH199" s="96" t="s">
        <v>488</v>
      </c>
      <c r="AI199" s="96" t="s">
        <v>488</v>
      </c>
      <c r="AJ199" s="96" t="s">
        <v>488</v>
      </c>
      <c r="AK199" s="96" t="s">
        <v>488</v>
      </c>
      <c r="AL199" s="96" t="s">
        <v>488</v>
      </c>
      <c r="AM199" s="96" t="s">
        <v>488</v>
      </c>
      <c r="AN199" s="96" t="s">
        <v>488</v>
      </c>
      <c r="AO199" s="96" t="s">
        <v>488</v>
      </c>
      <c r="AP199" s="96" t="s">
        <v>488</v>
      </c>
      <c r="AQ199" s="96" t="s">
        <v>488</v>
      </c>
      <c r="AR199" s="96" t="s">
        <v>488</v>
      </c>
      <c r="AS199" s="96" t="s">
        <v>488</v>
      </c>
      <c r="AT199" s="96" t="s">
        <v>488</v>
      </c>
      <c r="AU199" s="96" t="s">
        <v>488</v>
      </c>
      <c r="AV199" s="96" t="s">
        <v>488</v>
      </c>
      <c r="AW199" s="96" t="s">
        <v>488</v>
      </c>
      <c r="AX199" s="96" t="s">
        <v>488</v>
      </c>
      <c r="AY199" s="344"/>
      <c r="AZ199" s="93"/>
      <c r="BA199" s="93">
        <v>0</v>
      </c>
      <c r="BB199" s="94">
        <v>0</v>
      </c>
      <c r="BC199" s="93">
        <v>0</v>
      </c>
      <c r="BD199" s="94">
        <v>0</v>
      </c>
      <c r="BE199" s="94">
        <v>0</v>
      </c>
      <c r="BF199" s="94">
        <v>0</v>
      </c>
      <c r="BG199" s="94">
        <v>1</v>
      </c>
      <c r="BH199" s="94">
        <v>0</v>
      </c>
      <c r="BI199" s="94">
        <v>0</v>
      </c>
      <c r="BJ199" s="94">
        <v>0</v>
      </c>
      <c r="BK199" s="94">
        <v>0</v>
      </c>
      <c r="BL199" s="94">
        <v>0</v>
      </c>
      <c r="BM199" s="94">
        <v>0</v>
      </c>
      <c r="BN199" s="94">
        <v>0</v>
      </c>
      <c r="BO199" s="94">
        <v>0</v>
      </c>
      <c r="BP199" s="94">
        <v>0</v>
      </c>
      <c r="BQ199" s="94">
        <v>0</v>
      </c>
      <c r="BR199" s="94">
        <v>0</v>
      </c>
      <c r="BS199" s="94">
        <v>0</v>
      </c>
      <c r="BT199" s="94">
        <v>0</v>
      </c>
      <c r="BU199" s="94">
        <v>0</v>
      </c>
      <c r="BV199" s="94">
        <v>0</v>
      </c>
      <c r="BW199" s="94">
        <v>0</v>
      </c>
      <c r="BX199" s="578">
        <v>0</v>
      </c>
      <c r="BY199" s="94">
        <v>0</v>
      </c>
      <c r="BZ199" s="94">
        <v>0</v>
      </c>
    </row>
    <row r="200" spans="1:78" s="2" customFormat="1" ht="11.45" hidden="1" customHeight="1" x14ac:dyDescent="0.2">
      <c r="A200" s="95"/>
      <c r="B200" s="312"/>
      <c r="C200" s="346" t="s">
        <v>488</v>
      </c>
      <c r="D200" s="312"/>
      <c r="E200" s="127"/>
      <c r="F200" s="126"/>
      <c r="G200" s="241" t="s">
        <v>488</v>
      </c>
      <c r="H200" s="241" t="s">
        <v>488</v>
      </c>
      <c r="I200" s="944"/>
      <c r="J200" s="103"/>
      <c r="K200" s="104"/>
      <c r="L200" s="105"/>
      <c r="M200" s="105"/>
      <c r="N200" s="105"/>
      <c r="O200" s="372" t="s">
        <v>488</v>
      </c>
      <c r="P200" s="352"/>
      <c r="Q200" s="241">
        <v>0</v>
      </c>
      <c r="R200" s="241">
        <v>0</v>
      </c>
      <c r="S200" s="241">
        <v>0</v>
      </c>
      <c r="T200" s="228"/>
      <c r="U200" s="340">
        <v>0</v>
      </c>
      <c r="V200" s="227"/>
      <c r="W200" s="5"/>
      <c r="X200" s="108" t="s">
        <v>488</v>
      </c>
      <c r="Y200" s="109" t="s">
        <v>1625</v>
      </c>
      <c r="Z200" s="123">
        <v>0</v>
      </c>
      <c r="AA200" s="83" t="s">
        <v>488</v>
      </c>
      <c r="AB200" s="83" t="s">
        <v>488</v>
      </c>
      <c r="AC200" s="83" t="s">
        <v>488</v>
      </c>
      <c r="AE200" s="93" t="s">
        <v>2869</v>
      </c>
      <c r="AF200" s="93"/>
      <c r="AG200" s="96" t="s">
        <v>488</v>
      </c>
      <c r="AH200" s="96" t="s">
        <v>488</v>
      </c>
      <c r="AI200" s="96" t="s">
        <v>488</v>
      </c>
      <c r="AJ200" s="96" t="s">
        <v>488</v>
      </c>
      <c r="AK200" s="96" t="s">
        <v>488</v>
      </c>
      <c r="AL200" s="96" t="s">
        <v>488</v>
      </c>
      <c r="AM200" s="96" t="s">
        <v>488</v>
      </c>
      <c r="AN200" s="96" t="s">
        <v>488</v>
      </c>
      <c r="AO200" s="96" t="s">
        <v>488</v>
      </c>
      <c r="AP200" s="96" t="s">
        <v>488</v>
      </c>
      <c r="AQ200" s="96" t="s">
        <v>488</v>
      </c>
      <c r="AR200" s="96" t="s">
        <v>488</v>
      </c>
      <c r="AS200" s="96" t="s">
        <v>488</v>
      </c>
      <c r="AT200" s="96" t="s">
        <v>488</v>
      </c>
      <c r="AU200" s="96" t="s">
        <v>488</v>
      </c>
      <c r="AV200" s="96" t="s">
        <v>488</v>
      </c>
      <c r="AW200" s="96" t="s">
        <v>488</v>
      </c>
      <c r="AX200" s="96" t="s">
        <v>488</v>
      </c>
      <c r="AY200" s="344"/>
      <c r="AZ200" s="93"/>
      <c r="BA200" s="93">
        <v>0</v>
      </c>
      <c r="BB200" s="94">
        <v>0</v>
      </c>
      <c r="BC200" s="93">
        <v>0</v>
      </c>
      <c r="BD200" s="94">
        <v>0</v>
      </c>
      <c r="BE200" s="94">
        <v>0</v>
      </c>
      <c r="BF200" s="94">
        <v>0</v>
      </c>
      <c r="BG200" s="94">
        <v>1</v>
      </c>
      <c r="BH200" s="94">
        <v>0</v>
      </c>
      <c r="BI200" s="94">
        <v>0</v>
      </c>
      <c r="BJ200" s="94">
        <v>0</v>
      </c>
      <c r="BK200" s="94">
        <v>0</v>
      </c>
      <c r="BL200" s="94">
        <v>0</v>
      </c>
      <c r="BM200" s="94">
        <v>0</v>
      </c>
      <c r="BN200" s="94">
        <v>0</v>
      </c>
      <c r="BO200" s="94">
        <v>0</v>
      </c>
      <c r="BP200" s="94">
        <v>0</v>
      </c>
      <c r="BQ200" s="94">
        <v>0</v>
      </c>
      <c r="BR200" s="94">
        <v>0</v>
      </c>
      <c r="BS200" s="94">
        <v>0</v>
      </c>
      <c r="BT200" s="94">
        <v>0</v>
      </c>
      <c r="BU200" s="94">
        <v>0</v>
      </c>
      <c r="BV200" s="94">
        <v>0</v>
      </c>
      <c r="BW200" s="94">
        <v>0</v>
      </c>
      <c r="BX200" s="578">
        <v>0</v>
      </c>
      <c r="BY200" s="94">
        <v>0</v>
      </c>
      <c r="BZ200" s="94">
        <v>0</v>
      </c>
    </row>
    <row r="201" spans="1:78" s="2" customFormat="1" ht="11.45" hidden="1" customHeight="1" x14ac:dyDescent="0.2">
      <c r="A201" s="95"/>
      <c r="B201" s="312"/>
      <c r="C201" s="347" t="s">
        <v>1096</v>
      </c>
      <c r="D201" s="312"/>
      <c r="E201" s="227"/>
      <c r="F201" s="228"/>
      <c r="G201" s="228"/>
      <c r="H201" s="353" t="s">
        <v>796</v>
      </c>
      <c r="I201" s="354"/>
      <c r="J201" s="259"/>
      <c r="K201" s="358">
        <v>0</v>
      </c>
      <c r="L201" s="352"/>
      <c r="M201" s="352"/>
      <c r="N201" s="352"/>
      <c r="O201" s="352"/>
      <c r="P201" s="352"/>
      <c r="Q201" s="358">
        <v>0</v>
      </c>
      <c r="R201" s="358">
        <v>0</v>
      </c>
      <c r="S201" s="358">
        <v>0</v>
      </c>
      <c r="T201" s="228"/>
      <c r="U201" s="358">
        <v>0</v>
      </c>
      <c r="V201" s="227"/>
      <c r="W201" s="5"/>
      <c r="X201" s="97" t="s">
        <v>1096</v>
      </c>
      <c r="Y201" s="83"/>
      <c r="AE201" s="93"/>
      <c r="AF201" s="93"/>
      <c r="AG201" s="93"/>
      <c r="AH201" s="93"/>
      <c r="AI201" s="93"/>
      <c r="AJ201" s="93"/>
      <c r="AK201" s="93"/>
      <c r="AL201" s="93"/>
      <c r="AM201" s="93"/>
      <c r="AN201" s="93"/>
      <c r="AO201" s="93"/>
      <c r="AP201" s="93"/>
      <c r="AQ201" s="93"/>
      <c r="AR201" s="93"/>
      <c r="AS201" s="93"/>
      <c r="AT201" s="93"/>
      <c r="AU201" s="93"/>
      <c r="AV201" s="93"/>
      <c r="AW201" s="93"/>
      <c r="AX201" s="93"/>
      <c r="AY201" s="93"/>
      <c r="AZ201" s="93"/>
    </row>
    <row r="202" spans="1:78" s="2" customFormat="1" ht="11.45" hidden="1" customHeight="1" x14ac:dyDescent="0.2">
      <c r="A202" s="95"/>
      <c r="B202" s="312"/>
      <c r="C202" s="312"/>
      <c r="D202" s="312"/>
      <c r="E202" s="227"/>
      <c r="F202" s="228"/>
      <c r="G202" s="228"/>
      <c r="H202" s="228"/>
      <c r="I202" s="354"/>
      <c r="J202" s="259"/>
      <c r="K202" s="259"/>
      <c r="L202" s="352"/>
      <c r="M202" s="352"/>
      <c r="N202" s="352"/>
      <c r="O202" s="352"/>
      <c r="P202" s="352"/>
      <c r="Q202" s="228"/>
      <c r="R202" s="228"/>
      <c r="S202" s="228"/>
      <c r="T202" s="228"/>
      <c r="U202" s="228"/>
      <c r="V202" s="227"/>
      <c r="Y202" s="83"/>
    </row>
    <row r="203" spans="1:78" s="2" customFormat="1" ht="11.45" hidden="1" customHeight="1" x14ac:dyDescent="0.2">
      <c r="A203" s="95"/>
      <c r="B203" s="312"/>
      <c r="C203" s="312"/>
      <c r="D203" s="312"/>
      <c r="E203" s="227"/>
      <c r="F203" s="228"/>
      <c r="G203" s="228"/>
      <c r="H203" s="228"/>
      <c r="I203" s="354"/>
      <c r="J203" s="259"/>
      <c r="K203" s="259"/>
      <c r="L203" s="352"/>
      <c r="M203" s="352"/>
      <c r="N203" s="352"/>
      <c r="O203" s="352"/>
      <c r="P203" s="352"/>
      <c r="Q203" s="228"/>
      <c r="R203" s="228"/>
      <c r="S203" s="228"/>
      <c r="T203" s="228"/>
      <c r="U203" s="228"/>
      <c r="V203" s="227"/>
      <c r="Y203" s="83"/>
    </row>
    <row r="204" spans="1:78" s="2" customFormat="1" ht="11.45" hidden="1" customHeight="1" x14ac:dyDescent="0.2">
      <c r="A204" s="95"/>
      <c r="B204" s="312"/>
      <c r="C204" s="312"/>
      <c r="D204" s="312"/>
      <c r="E204" s="227"/>
      <c r="F204" s="228"/>
      <c r="G204" s="228"/>
      <c r="H204" s="228"/>
      <c r="I204" s="354"/>
      <c r="J204" s="259"/>
      <c r="K204" s="259"/>
      <c r="L204" s="352"/>
      <c r="M204" s="352"/>
      <c r="N204" s="352"/>
      <c r="O204" s="352"/>
      <c r="P204" s="352"/>
      <c r="Q204" s="228"/>
      <c r="R204" s="228"/>
      <c r="S204" s="228"/>
      <c r="T204" s="228"/>
      <c r="U204" s="228"/>
      <c r="V204" s="227"/>
      <c r="Y204" s="83"/>
    </row>
    <row r="205" spans="1:78" s="2" customFormat="1" ht="11.45" hidden="1" customHeight="1" x14ac:dyDescent="0.2">
      <c r="A205" s="95"/>
      <c r="B205" s="312"/>
      <c r="C205" s="312"/>
      <c r="D205" s="312"/>
      <c r="E205" s="1357" t="s">
        <v>788</v>
      </c>
      <c r="F205" s="1357" t="s">
        <v>1637</v>
      </c>
      <c r="G205" s="1357" t="s">
        <v>1638</v>
      </c>
      <c r="H205" s="1357" t="s">
        <v>1639</v>
      </c>
      <c r="I205" s="1357" t="s">
        <v>2511</v>
      </c>
      <c r="J205" s="1357" t="s">
        <v>2512</v>
      </c>
      <c r="K205" s="1357" t="s">
        <v>1263</v>
      </c>
      <c r="L205" s="79" t="s">
        <v>660</v>
      </c>
      <c r="M205" s="85"/>
      <c r="N205" s="85"/>
      <c r="O205" s="80"/>
      <c r="P205" s="284"/>
      <c r="Q205" s="79" t="s">
        <v>1264</v>
      </c>
      <c r="R205" s="80"/>
      <c r="S205" s="1357" t="s">
        <v>185</v>
      </c>
      <c r="T205" s="284"/>
      <c r="U205" s="1357" t="s">
        <v>758</v>
      </c>
      <c r="V205" s="227"/>
      <c r="Y205" s="83"/>
      <c r="BM205" s="83"/>
      <c r="BN205" s="83"/>
      <c r="BO205" s="83"/>
      <c r="BP205" s="83"/>
      <c r="BQ205" s="83"/>
      <c r="BR205" s="83"/>
      <c r="BS205" s="83"/>
      <c r="BT205" s="83"/>
      <c r="BV205" s="577"/>
    </row>
    <row r="206" spans="1:78" s="2" customFormat="1" ht="11.45" hidden="1" customHeight="1" x14ac:dyDescent="0.2">
      <c r="A206" s="95"/>
      <c r="B206" s="312"/>
      <c r="C206" s="312"/>
      <c r="D206" s="312"/>
      <c r="E206" s="1358"/>
      <c r="F206" s="1358"/>
      <c r="G206" s="1358"/>
      <c r="H206" s="1358"/>
      <c r="I206" s="1358"/>
      <c r="J206" s="1358"/>
      <c r="K206" s="1358"/>
      <c r="L206" s="37" t="s">
        <v>152</v>
      </c>
      <c r="M206" s="37" t="s">
        <v>671</v>
      </c>
      <c r="N206" s="37" t="s">
        <v>153</v>
      </c>
      <c r="O206" s="37" t="s">
        <v>758</v>
      </c>
      <c r="P206" s="284"/>
      <c r="Q206" s="37" t="s">
        <v>152</v>
      </c>
      <c r="R206" s="37" t="s">
        <v>671</v>
      </c>
      <c r="S206" s="1358"/>
      <c r="T206" s="284"/>
      <c r="U206" s="1358"/>
      <c r="V206" s="227"/>
      <c r="Y206" s="83"/>
      <c r="BA206" s="83" t="s">
        <v>1267</v>
      </c>
      <c r="BB206" s="83" t="s">
        <v>1267</v>
      </c>
      <c r="BC206" s="83" t="s">
        <v>884</v>
      </c>
      <c r="BD206" s="83" t="s">
        <v>884</v>
      </c>
      <c r="BE206" s="83" t="s">
        <v>1633</v>
      </c>
      <c r="BF206" s="83" t="s">
        <v>1635</v>
      </c>
      <c r="BG206" s="83" t="s">
        <v>1635</v>
      </c>
      <c r="BH206" s="83" t="s">
        <v>1635</v>
      </c>
      <c r="BI206" s="83" t="s">
        <v>2525</v>
      </c>
      <c r="BJ206" s="83" t="s">
        <v>1188</v>
      </c>
      <c r="BK206" s="83" t="s">
        <v>232</v>
      </c>
      <c r="BL206" s="83" t="s">
        <v>175</v>
      </c>
      <c r="BM206" s="576" t="s">
        <v>233</v>
      </c>
      <c r="BN206" s="576" t="s">
        <v>233</v>
      </c>
      <c r="BO206" s="576" t="s">
        <v>233</v>
      </c>
      <c r="BP206" s="83" t="s">
        <v>2702</v>
      </c>
      <c r="BQ206" s="83" t="s">
        <v>1423</v>
      </c>
      <c r="BR206" s="83" t="s">
        <v>235</v>
      </c>
      <c r="BS206" s="576" t="s">
        <v>1631</v>
      </c>
      <c r="BT206" s="83" t="s">
        <v>1631</v>
      </c>
      <c r="BU206" s="83" t="s">
        <v>548</v>
      </c>
      <c r="BV206" s="576" t="s">
        <v>1266</v>
      </c>
      <c r="BW206" s="576" t="s">
        <v>1266</v>
      </c>
      <c r="BX206" s="576" t="s">
        <v>236</v>
      </c>
      <c r="BY206" s="576" t="s">
        <v>1641</v>
      </c>
      <c r="BZ206" s="579" t="s">
        <v>1629</v>
      </c>
    </row>
    <row r="207" spans="1:78" s="2" customFormat="1" ht="11.45" hidden="1" customHeight="1" x14ac:dyDescent="0.2">
      <c r="A207" s="95" t="s">
        <v>1188</v>
      </c>
      <c r="B207" s="312"/>
      <c r="C207" s="312"/>
      <c r="D207" s="312"/>
      <c r="E207" s="1357"/>
      <c r="F207" s="1357"/>
      <c r="G207" s="1357"/>
      <c r="H207" s="1357"/>
      <c r="I207" s="1357"/>
      <c r="J207" s="1357"/>
      <c r="K207" s="1357"/>
      <c r="L207" s="79"/>
      <c r="M207" s="85"/>
      <c r="N207" s="85"/>
      <c r="O207" s="80"/>
      <c r="P207" s="284"/>
      <c r="Q207" s="79"/>
      <c r="R207" s="80"/>
      <c r="S207" s="1357"/>
      <c r="T207" s="284"/>
      <c r="U207" s="1357"/>
      <c r="V207" s="227"/>
      <c r="Y207" s="83"/>
      <c r="BE207" s="2" t="s">
        <v>516</v>
      </c>
      <c r="BM207" s="576"/>
      <c r="BN207" s="576"/>
      <c r="BO207" s="576"/>
      <c r="BP207" s="83"/>
      <c r="BQ207" s="83"/>
      <c r="BR207" s="83"/>
      <c r="BS207" s="576"/>
      <c r="BT207" s="83"/>
      <c r="BV207" s="577"/>
      <c r="BW207" s="577"/>
      <c r="BX207" s="577"/>
      <c r="BY207" s="577"/>
      <c r="BZ207" s="580"/>
    </row>
    <row r="208" spans="1:78" s="2" customFormat="1" ht="11.45" hidden="1" customHeight="1" x14ac:dyDescent="0.2">
      <c r="A208" s="95" t="s">
        <v>1188</v>
      </c>
      <c r="B208" s="312"/>
      <c r="C208" s="312"/>
      <c r="D208" s="312"/>
      <c r="E208" s="1358"/>
      <c r="F208" s="1358"/>
      <c r="G208" s="1358"/>
      <c r="H208" s="1358"/>
      <c r="I208" s="1358"/>
      <c r="J208" s="1358"/>
      <c r="K208" s="1358"/>
      <c r="L208" s="37"/>
      <c r="M208" s="37"/>
      <c r="N208" s="37"/>
      <c r="O208" s="37"/>
      <c r="P208" s="284"/>
      <c r="Q208" s="37"/>
      <c r="R208" s="37"/>
      <c r="S208" s="1358"/>
      <c r="T208" s="284"/>
      <c r="U208" s="1358"/>
      <c r="V208" s="227"/>
      <c r="Y208" s="83"/>
      <c r="BA208" s="83"/>
      <c r="BB208" s="83"/>
      <c r="BC208" s="83"/>
      <c r="BD208" s="83"/>
      <c r="BE208" s="83"/>
      <c r="BF208" s="83"/>
      <c r="BG208" s="83"/>
      <c r="BH208" s="83"/>
      <c r="BI208" s="83"/>
      <c r="BJ208" s="83"/>
      <c r="BK208" s="83"/>
      <c r="BL208" s="83"/>
      <c r="BM208" s="576"/>
      <c r="BN208" s="576"/>
      <c r="BO208" s="576"/>
      <c r="BP208" s="83"/>
      <c r="BQ208" s="83"/>
      <c r="BR208" s="83"/>
      <c r="BS208" s="576"/>
      <c r="BT208" s="83"/>
      <c r="BU208" s="83"/>
      <c r="BV208" s="576"/>
      <c r="BW208" s="576"/>
      <c r="BX208" s="576"/>
      <c r="BY208" s="576"/>
      <c r="BZ208" s="579"/>
    </row>
    <row r="209" spans="1:78" s="2" customFormat="1" ht="11.45" hidden="1" customHeight="1" x14ac:dyDescent="0.2">
      <c r="A209" s="95"/>
      <c r="B209" s="312"/>
      <c r="C209" s="312"/>
      <c r="D209" s="312"/>
      <c r="E209" s="86">
        <v>1</v>
      </c>
      <c r="F209" s="46">
        <v>2</v>
      </c>
      <c r="G209" s="46">
        <v>3</v>
      </c>
      <c r="H209" s="46">
        <v>4</v>
      </c>
      <c r="I209" s="46">
        <v>5</v>
      </c>
      <c r="J209" s="87">
        <v>6</v>
      </c>
      <c r="K209" s="46">
        <v>7</v>
      </c>
      <c r="L209" s="46">
        <v>8</v>
      </c>
      <c r="M209" s="46">
        <v>9</v>
      </c>
      <c r="N209" s="46">
        <v>10</v>
      </c>
      <c r="O209" s="46">
        <v>11</v>
      </c>
      <c r="P209" s="227"/>
      <c r="Q209" s="46">
        <v>12</v>
      </c>
      <c r="R209" s="46">
        <v>13</v>
      </c>
      <c r="S209" s="46">
        <v>14</v>
      </c>
      <c r="T209" s="227"/>
      <c r="U209" s="46">
        <v>15</v>
      </c>
      <c r="V209" s="227"/>
      <c r="X209" s="365" t="s">
        <v>891</v>
      </c>
      <c r="Y209" s="365" t="s">
        <v>2417</v>
      </c>
      <c r="Z209" s="365" t="s">
        <v>497</v>
      </c>
      <c r="AA209" s="365" t="s">
        <v>1346</v>
      </c>
      <c r="AB209" s="365" t="s">
        <v>1628</v>
      </c>
      <c r="AC209" s="365" t="s">
        <v>1268</v>
      </c>
      <c r="AE209" s="365" t="s">
        <v>1741</v>
      </c>
      <c r="AF209" s="95"/>
      <c r="AG209" s="369" t="s">
        <v>589</v>
      </c>
      <c r="AH209" s="370"/>
      <c r="AI209" s="370"/>
      <c r="AJ209" s="370"/>
      <c r="AK209" s="370"/>
      <c r="AL209" s="370"/>
      <c r="AM209" s="370"/>
      <c r="AN209" s="370"/>
      <c r="AO209" s="370"/>
      <c r="AP209" s="370"/>
      <c r="AQ209" s="370"/>
      <c r="AR209" s="370"/>
      <c r="AS209" s="370"/>
      <c r="AT209" s="370"/>
      <c r="AU209" s="370"/>
      <c r="AV209" s="370"/>
      <c r="AW209" s="370"/>
      <c r="AX209" s="370"/>
      <c r="AY209" s="370"/>
      <c r="AZ209" s="343"/>
      <c r="BA209" s="83" t="s">
        <v>1742</v>
      </c>
      <c r="BB209" s="345">
        <v>0.05</v>
      </c>
      <c r="BC209" s="83" t="s">
        <v>499</v>
      </c>
      <c r="BD209" s="345">
        <v>0.05</v>
      </c>
      <c r="BE209" s="83" t="s">
        <v>516</v>
      </c>
      <c r="BF209" s="83" t="s">
        <v>500</v>
      </c>
      <c r="BG209" s="83" t="s">
        <v>500</v>
      </c>
      <c r="BH209" s="83" t="s">
        <v>500</v>
      </c>
      <c r="BI209" s="83" t="s">
        <v>956</v>
      </c>
      <c r="BJ209" s="83" t="s">
        <v>587</v>
      </c>
      <c r="BK209" s="83" t="s">
        <v>588</v>
      </c>
      <c r="BL209" s="83" t="s">
        <v>525</v>
      </c>
      <c r="BM209" s="576" t="s">
        <v>1628</v>
      </c>
      <c r="BN209" s="576" t="s">
        <v>1268</v>
      </c>
      <c r="BO209" s="576" t="s">
        <v>1615</v>
      </c>
      <c r="BP209" s="83" t="s">
        <v>528</v>
      </c>
      <c r="BQ209" s="83" t="s">
        <v>529</v>
      </c>
      <c r="BR209" s="83" t="s">
        <v>594</v>
      </c>
      <c r="BS209" s="576" t="s">
        <v>1616</v>
      </c>
      <c r="BT209" s="83" t="s">
        <v>1618</v>
      </c>
      <c r="BU209" s="83" t="s">
        <v>590</v>
      </c>
      <c r="BV209" s="576" t="s">
        <v>1614</v>
      </c>
      <c r="BW209" s="576" t="s">
        <v>1611</v>
      </c>
      <c r="BX209" s="576" t="s">
        <v>857</v>
      </c>
      <c r="BY209" s="576" t="s">
        <v>858</v>
      </c>
      <c r="BZ209" s="579" t="s">
        <v>2021</v>
      </c>
    </row>
    <row r="210" spans="1:78" s="2" customFormat="1" ht="11.45" hidden="1" customHeight="1" x14ac:dyDescent="0.2">
      <c r="A210" s="95"/>
      <c r="B210" s="312"/>
      <c r="C210" s="312"/>
      <c r="D210" s="312"/>
      <c r="E210" s="58" t="s">
        <v>2433</v>
      </c>
      <c r="F210" s="13" t="s">
        <v>2433</v>
      </c>
      <c r="G210" s="13"/>
      <c r="H210" s="13"/>
      <c r="I210" s="13"/>
      <c r="J210" s="88" t="s">
        <v>149</v>
      </c>
      <c r="K210" s="13" t="s">
        <v>1476</v>
      </c>
      <c r="L210" s="13" t="s">
        <v>1219</v>
      </c>
      <c r="M210" s="13" t="s">
        <v>1219</v>
      </c>
      <c r="N210" s="13" t="s">
        <v>1219</v>
      </c>
      <c r="O210" s="13" t="s">
        <v>1219</v>
      </c>
      <c r="P210" s="228"/>
      <c r="Q210" s="13" t="s">
        <v>1476</v>
      </c>
      <c r="R210" s="13" t="s">
        <v>1476</v>
      </c>
      <c r="S210" s="13" t="s">
        <v>1476</v>
      </c>
      <c r="T210" s="228"/>
      <c r="U210" s="13" t="s">
        <v>1476</v>
      </c>
      <c r="V210" s="227"/>
      <c r="X210" s="365"/>
      <c r="Y210" s="365" t="s">
        <v>174</v>
      </c>
      <c r="Z210" s="365" t="s">
        <v>498</v>
      </c>
      <c r="AA210" s="365"/>
      <c r="AB210" s="365"/>
      <c r="AC210" s="365"/>
      <c r="AE210" s="368"/>
      <c r="AF210" s="95"/>
      <c r="AG210" s="371"/>
      <c r="AH210" s="367"/>
      <c r="AI210" s="367"/>
      <c r="AJ210" s="367"/>
      <c r="AK210" s="367"/>
      <c r="AL210" s="367"/>
      <c r="AM210" s="367"/>
      <c r="AN210" s="367"/>
      <c r="AO210" s="367"/>
      <c r="AP210" s="367"/>
      <c r="AQ210" s="367"/>
      <c r="AR210" s="367"/>
      <c r="AS210" s="367"/>
      <c r="AT210" s="367"/>
      <c r="AU210" s="367"/>
      <c r="AV210" s="367"/>
      <c r="AW210" s="367"/>
      <c r="AX210" s="367"/>
      <c r="AY210" s="367"/>
      <c r="AZ210" s="83"/>
      <c r="BA210" s="83" t="s">
        <v>997</v>
      </c>
      <c r="BB210" s="83" t="s">
        <v>496</v>
      </c>
      <c r="BC210" s="83" t="s">
        <v>997</v>
      </c>
      <c r="BD210" s="83" t="s">
        <v>496</v>
      </c>
      <c r="BE210" s="83" t="s">
        <v>496</v>
      </c>
      <c r="BF210" s="83" t="s">
        <v>501</v>
      </c>
      <c r="BG210" s="83" t="s">
        <v>586</v>
      </c>
      <c r="BH210" s="83" t="s">
        <v>496</v>
      </c>
      <c r="BI210" s="83" t="s">
        <v>496</v>
      </c>
      <c r="BJ210" s="83" t="s">
        <v>517</v>
      </c>
      <c r="BK210" s="83" t="s">
        <v>518</v>
      </c>
      <c r="BL210" s="83" t="s">
        <v>496</v>
      </c>
      <c r="BM210" s="576"/>
      <c r="BN210" s="576" t="s">
        <v>527</v>
      </c>
      <c r="BO210" s="576" t="s">
        <v>496</v>
      </c>
      <c r="BP210" s="83" t="s">
        <v>496</v>
      </c>
      <c r="BQ210" s="83" t="s">
        <v>593</v>
      </c>
      <c r="BR210" s="83" t="s">
        <v>595</v>
      </c>
      <c r="BS210" s="576" t="s">
        <v>1617</v>
      </c>
      <c r="BT210" s="83" t="s">
        <v>1619</v>
      </c>
      <c r="BU210" s="83" t="s">
        <v>592</v>
      </c>
      <c r="BV210" s="576" t="s">
        <v>1620</v>
      </c>
      <c r="BW210" s="576" t="s">
        <v>496</v>
      </c>
      <c r="BX210" s="576" t="s">
        <v>1621</v>
      </c>
      <c r="BY210" s="576" t="s">
        <v>1621</v>
      </c>
      <c r="BZ210" s="579" t="s">
        <v>1612</v>
      </c>
    </row>
    <row r="211" spans="1:78" s="2" customFormat="1" ht="11.45" hidden="1" customHeight="1" x14ac:dyDescent="0.2">
      <c r="A211" s="95"/>
      <c r="B211" s="312"/>
      <c r="C211" s="347" t="s">
        <v>1097</v>
      </c>
      <c r="D211" s="312"/>
      <c r="E211" s="359"/>
      <c r="F211" s="360"/>
      <c r="G211" s="361"/>
      <c r="H211" s="362"/>
      <c r="I211" s="363"/>
      <c r="J211" s="228"/>
      <c r="K211" s="312"/>
      <c r="L211" s="228"/>
      <c r="M211" s="312"/>
      <c r="N211" s="312"/>
      <c r="O211" s="228"/>
      <c r="P211" s="228"/>
      <c r="Q211" s="227"/>
      <c r="R211" s="228"/>
      <c r="S211" s="228"/>
      <c r="T211" s="228"/>
      <c r="U211" s="312"/>
      <c r="V211" s="227"/>
      <c r="W211" s="5"/>
      <c r="X211" s="366" t="s">
        <v>1097</v>
      </c>
      <c r="Y211" s="367"/>
      <c r="Z211" s="367"/>
      <c r="AA211" s="367"/>
      <c r="AB211" s="367"/>
      <c r="AC211" s="367"/>
      <c r="AE211" s="368"/>
      <c r="AF211" s="95"/>
      <c r="AG211" s="371" t="s">
        <v>2870</v>
      </c>
      <c r="AH211" s="367"/>
      <c r="AI211" s="370"/>
      <c r="AJ211" s="370"/>
      <c r="AK211" s="370"/>
      <c r="AL211" s="370"/>
      <c r="AM211" s="370"/>
      <c r="AN211" s="370"/>
      <c r="AO211" s="370"/>
      <c r="AP211" s="370"/>
      <c r="AQ211" s="370"/>
      <c r="AR211" s="370"/>
      <c r="AS211" s="370"/>
      <c r="AT211" s="370"/>
      <c r="AU211" s="370"/>
      <c r="AV211" s="370"/>
      <c r="AW211" s="370"/>
      <c r="AX211" s="367"/>
      <c r="AY211" s="370"/>
    </row>
    <row r="212" spans="1:78" s="2" customFormat="1" ht="11.45" hidden="1" customHeight="1" x14ac:dyDescent="0.2">
      <c r="A212" s="95"/>
      <c r="B212" s="312"/>
      <c r="C212" s="346" t="s">
        <v>1540</v>
      </c>
      <c r="D212" s="312"/>
      <c r="E212" s="355" t="s">
        <v>1860</v>
      </c>
      <c r="F212" s="356">
        <v>0</v>
      </c>
      <c r="G212" s="241" t="s">
        <v>1630</v>
      </c>
      <c r="H212" s="241" t="s">
        <v>289</v>
      </c>
      <c r="I212" s="943">
        <v>1</v>
      </c>
      <c r="J212" s="357">
        <v>1</v>
      </c>
      <c r="K212" s="104"/>
      <c r="L212" s="105"/>
      <c r="M212" s="105"/>
      <c r="N212" s="105"/>
      <c r="O212" s="372" t="s">
        <v>488</v>
      </c>
      <c r="P212" s="352"/>
      <c r="Q212" s="241">
        <v>0</v>
      </c>
      <c r="R212" s="241">
        <v>0</v>
      </c>
      <c r="S212" s="241">
        <v>0</v>
      </c>
      <c r="T212" s="228"/>
      <c r="U212" s="340">
        <v>0</v>
      </c>
      <c r="V212" s="227"/>
      <c r="W212" s="5"/>
      <c r="X212" s="106" t="s">
        <v>1540</v>
      </c>
      <c r="Y212" s="107" t="s">
        <v>2833</v>
      </c>
      <c r="Z212" s="122">
        <v>0</v>
      </c>
      <c r="AA212" s="83" t="s">
        <v>1629</v>
      </c>
      <c r="AB212" s="83" t="s">
        <v>1629</v>
      </c>
      <c r="AC212" s="83" t="s">
        <v>1265</v>
      </c>
      <c r="AE212" s="93" t="s">
        <v>2869</v>
      </c>
      <c r="AF212" s="93"/>
      <c r="AG212" s="96" t="s">
        <v>488</v>
      </c>
      <c r="AH212" s="96" t="s">
        <v>488</v>
      </c>
      <c r="AI212" s="96" t="s">
        <v>488</v>
      </c>
      <c r="AJ212" s="96" t="s">
        <v>488</v>
      </c>
      <c r="AK212" s="96" t="s">
        <v>488</v>
      </c>
      <c r="AL212" s="96" t="s">
        <v>488</v>
      </c>
      <c r="AM212" s="96" t="s">
        <v>488</v>
      </c>
      <c r="AN212" s="96" t="s">
        <v>488</v>
      </c>
      <c r="AO212" s="96" t="s">
        <v>488</v>
      </c>
      <c r="AP212" s="96" t="s">
        <v>488</v>
      </c>
      <c r="AQ212" s="96" t="s">
        <v>488</v>
      </c>
      <c r="AR212" s="96" t="s">
        <v>488</v>
      </c>
      <c r="AS212" s="96" t="s">
        <v>488</v>
      </c>
      <c r="AT212" s="96" t="s">
        <v>488</v>
      </c>
      <c r="AU212" s="96" t="s">
        <v>488</v>
      </c>
      <c r="AV212" s="96" t="s">
        <v>488</v>
      </c>
      <c r="AW212" s="96" t="s">
        <v>488</v>
      </c>
      <c r="AX212" s="96" t="s">
        <v>488</v>
      </c>
      <c r="AY212" s="344"/>
      <c r="AZ212" s="93"/>
      <c r="BA212" s="93">
        <v>0</v>
      </c>
      <c r="BB212" s="94">
        <v>0</v>
      </c>
      <c r="BC212" s="93">
        <v>0</v>
      </c>
      <c r="BD212" s="94">
        <v>0</v>
      </c>
      <c r="BE212" s="94">
        <v>0</v>
      </c>
      <c r="BF212" s="94">
        <v>0</v>
      </c>
      <c r="BG212" s="94">
        <v>0</v>
      </c>
      <c r="BH212" s="578">
        <v>0</v>
      </c>
      <c r="BI212" s="578">
        <v>0</v>
      </c>
      <c r="BJ212" s="94">
        <v>0</v>
      </c>
      <c r="BK212" s="94">
        <v>0</v>
      </c>
      <c r="BL212" s="94">
        <v>0</v>
      </c>
      <c r="BM212" s="94">
        <v>1</v>
      </c>
      <c r="BN212" s="94">
        <v>0</v>
      </c>
      <c r="BO212" s="94">
        <v>0</v>
      </c>
      <c r="BP212" s="94">
        <v>0</v>
      </c>
      <c r="BQ212" s="94">
        <v>0</v>
      </c>
      <c r="BR212" s="94">
        <v>0</v>
      </c>
      <c r="BS212" s="94">
        <v>1</v>
      </c>
      <c r="BT212" s="94">
        <v>0</v>
      </c>
      <c r="BU212" s="94">
        <v>0</v>
      </c>
      <c r="BV212" s="94">
        <v>0</v>
      </c>
      <c r="BW212" s="94">
        <v>0</v>
      </c>
      <c r="BX212" s="578">
        <v>0</v>
      </c>
      <c r="BY212" s="94">
        <v>0</v>
      </c>
      <c r="BZ212" s="94">
        <v>0</v>
      </c>
    </row>
    <row r="213" spans="1:78" s="2" customFormat="1" ht="11.45" hidden="1" customHeight="1" x14ac:dyDescent="0.2">
      <c r="A213" s="95"/>
      <c r="B213" s="312"/>
      <c r="C213" s="346" t="s">
        <v>488</v>
      </c>
      <c r="D213" s="312"/>
      <c r="E213" s="127"/>
      <c r="F213" s="126"/>
      <c r="G213" s="241" t="s">
        <v>488</v>
      </c>
      <c r="H213" s="241" t="s">
        <v>488</v>
      </c>
      <c r="I213" s="944"/>
      <c r="J213" s="103"/>
      <c r="K213" s="104"/>
      <c r="L213" s="105"/>
      <c r="M213" s="105"/>
      <c r="N213" s="105"/>
      <c r="O213" s="372" t="s">
        <v>488</v>
      </c>
      <c r="P213" s="352"/>
      <c r="Q213" s="241">
        <v>0</v>
      </c>
      <c r="R213" s="241">
        <v>0</v>
      </c>
      <c r="S213" s="241">
        <v>0</v>
      </c>
      <c r="T213" s="228"/>
      <c r="U213" s="340">
        <v>0</v>
      </c>
      <c r="V213" s="227"/>
      <c r="W213" s="5"/>
      <c r="X213" s="108" t="s">
        <v>488</v>
      </c>
      <c r="Y213" s="109" t="s">
        <v>1625</v>
      </c>
      <c r="Z213" s="123">
        <v>0</v>
      </c>
      <c r="AA213" s="83" t="s">
        <v>488</v>
      </c>
      <c r="AB213" s="83" t="s">
        <v>488</v>
      </c>
      <c r="AC213" s="83" t="s">
        <v>488</v>
      </c>
      <c r="AE213" s="93" t="s">
        <v>2869</v>
      </c>
      <c r="AF213" s="93"/>
      <c r="AG213" s="96" t="s">
        <v>488</v>
      </c>
      <c r="AH213" s="96" t="s">
        <v>488</v>
      </c>
      <c r="AI213" s="96" t="s">
        <v>488</v>
      </c>
      <c r="AJ213" s="96" t="s">
        <v>488</v>
      </c>
      <c r="AK213" s="96" t="s">
        <v>488</v>
      </c>
      <c r="AL213" s="96" t="s">
        <v>488</v>
      </c>
      <c r="AM213" s="96" t="s">
        <v>488</v>
      </c>
      <c r="AN213" s="96" t="s">
        <v>488</v>
      </c>
      <c r="AO213" s="96" t="s">
        <v>488</v>
      </c>
      <c r="AP213" s="96" t="s">
        <v>488</v>
      </c>
      <c r="AQ213" s="96" t="s">
        <v>488</v>
      </c>
      <c r="AR213" s="96" t="s">
        <v>488</v>
      </c>
      <c r="AS213" s="96" t="s">
        <v>488</v>
      </c>
      <c r="AT213" s="96" t="s">
        <v>488</v>
      </c>
      <c r="AU213" s="96" t="s">
        <v>488</v>
      </c>
      <c r="AV213" s="96" t="s">
        <v>488</v>
      </c>
      <c r="AW213" s="96" t="s">
        <v>488</v>
      </c>
      <c r="AX213" s="96" t="s">
        <v>488</v>
      </c>
      <c r="AY213" s="344"/>
      <c r="AZ213" s="93"/>
      <c r="BA213" s="93">
        <v>0</v>
      </c>
      <c r="BB213" s="94">
        <v>0</v>
      </c>
      <c r="BC213" s="93">
        <v>0</v>
      </c>
      <c r="BD213" s="94">
        <v>0</v>
      </c>
      <c r="BE213" s="94">
        <v>0</v>
      </c>
      <c r="BF213" s="94">
        <v>0</v>
      </c>
      <c r="BG213" s="94">
        <v>1</v>
      </c>
      <c r="BH213" s="94">
        <v>0</v>
      </c>
      <c r="BI213" s="94">
        <v>0</v>
      </c>
      <c r="BJ213" s="94">
        <v>0</v>
      </c>
      <c r="BK213" s="94">
        <v>0</v>
      </c>
      <c r="BL213" s="94">
        <v>0</v>
      </c>
      <c r="BM213" s="94">
        <v>0</v>
      </c>
      <c r="BN213" s="94">
        <v>0</v>
      </c>
      <c r="BO213" s="94">
        <v>0</v>
      </c>
      <c r="BP213" s="94">
        <v>0</v>
      </c>
      <c r="BQ213" s="94">
        <v>0</v>
      </c>
      <c r="BR213" s="94">
        <v>0</v>
      </c>
      <c r="BS213" s="94">
        <v>0</v>
      </c>
      <c r="BT213" s="94">
        <v>0</v>
      </c>
      <c r="BU213" s="94">
        <v>0</v>
      </c>
      <c r="BV213" s="94">
        <v>0</v>
      </c>
      <c r="BW213" s="94">
        <v>0</v>
      </c>
      <c r="BX213" s="578">
        <v>0</v>
      </c>
      <c r="BY213" s="94">
        <v>0</v>
      </c>
      <c r="BZ213" s="94">
        <v>0</v>
      </c>
    </row>
    <row r="214" spans="1:78" s="2" customFormat="1" ht="11.45" hidden="1" customHeight="1" x14ac:dyDescent="0.2">
      <c r="A214" s="95"/>
      <c r="B214" s="312"/>
      <c r="C214" s="346" t="s">
        <v>488</v>
      </c>
      <c r="D214" s="312"/>
      <c r="E214" s="127"/>
      <c r="F214" s="126"/>
      <c r="G214" s="241" t="s">
        <v>488</v>
      </c>
      <c r="H214" s="241" t="s">
        <v>488</v>
      </c>
      <c r="I214" s="944"/>
      <c r="J214" s="103"/>
      <c r="K214" s="104"/>
      <c r="L214" s="105"/>
      <c r="M214" s="105"/>
      <c r="N214" s="105"/>
      <c r="O214" s="372" t="s">
        <v>488</v>
      </c>
      <c r="P214" s="352"/>
      <c r="Q214" s="241">
        <v>0</v>
      </c>
      <c r="R214" s="241">
        <v>0</v>
      </c>
      <c r="S214" s="241">
        <v>0</v>
      </c>
      <c r="T214" s="228"/>
      <c r="U214" s="340">
        <v>0</v>
      </c>
      <c r="V214" s="227"/>
      <c r="W214" s="5"/>
      <c r="X214" s="108" t="s">
        <v>488</v>
      </c>
      <c r="Y214" s="109" t="s">
        <v>1625</v>
      </c>
      <c r="Z214" s="123">
        <v>0</v>
      </c>
      <c r="AA214" s="83" t="s">
        <v>488</v>
      </c>
      <c r="AB214" s="83" t="s">
        <v>488</v>
      </c>
      <c r="AC214" s="83" t="s">
        <v>488</v>
      </c>
      <c r="AE214" s="93" t="s">
        <v>2869</v>
      </c>
      <c r="AF214" s="93"/>
      <c r="AG214" s="96" t="s">
        <v>488</v>
      </c>
      <c r="AH214" s="96" t="s">
        <v>488</v>
      </c>
      <c r="AI214" s="96" t="s">
        <v>488</v>
      </c>
      <c r="AJ214" s="96" t="s">
        <v>488</v>
      </c>
      <c r="AK214" s="96" t="s">
        <v>488</v>
      </c>
      <c r="AL214" s="96" t="s">
        <v>488</v>
      </c>
      <c r="AM214" s="96" t="s">
        <v>488</v>
      </c>
      <c r="AN214" s="96" t="s">
        <v>488</v>
      </c>
      <c r="AO214" s="96" t="s">
        <v>488</v>
      </c>
      <c r="AP214" s="96" t="s">
        <v>488</v>
      </c>
      <c r="AQ214" s="96" t="s">
        <v>488</v>
      </c>
      <c r="AR214" s="96" t="s">
        <v>488</v>
      </c>
      <c r="AS214" s="96" t="s">
        <v>488</v>
      </c>
      <c r="AT214" s="96" t="s">
        <v>488</v>
      </c>
      <c r="AU214" s="96" t="s">
        <v>488</v>
      </c>
      <c r="AV214" s="96" t="s">
        <v>488</v>
      </c>
      <c r="AW214" s="96" t="s">
        <v>488</v>
      </c>
      <c r="AX214" s="96" t="s">
        <v>488</v>
      </c>
      <c r="AY214" s="344"/>
      <c r="AZ214" s="93"/>
      <c r="BA214" s="93">
        <v>0</v>
      </c>
      <c r="BB214" s="94">
        <v>0</v>
      </c>
      <c r="BC214" s="93">
        <v>0</v>
      </c>
      <c r="BD214" s="94">
        <v>0</v>
      </c>
      <c r="BE214" s="94">
        <v>0</v>
      </c>
      <c r="BF214" s="94">
        <v>0</v>
      </c>
      <c r="BG214" s="94">
        <v>1</v>
      </c>
      <c r="BH214" s="94">
        <v>0</v>
      </c>
      <c r="BI214" s="94">
        <v>0</v>
      </c>
      <c r="BJ214" s="94">
        <v>0</v>
      </c>
      <c r="BK214" s="94">
        <v>0</v>
      </c>
      <c r="BL214" s="94">
        <v>0</v>
      </c>
      <c r="BM214" s="94">
        <v>0</v>
      </c>
      <c r="BN214" s="94">
        <v>0</v>
      </c>
      <c r="BO214" s="94">
        <v>0</v>
      </c>
      <c r="BP214" s="94">
        <v>0</v>
      </c>
      <c r="BQ214" s="94">
        <v>0</v>
      </c>
      <c r="BR214" s="94">
        <v>0</v>
      </c>
      <c r="BS214" s="94">
        <v>0</v>
      </c>
      <c r="BT214" s="94">
        <v>0</v>
      </c>
      <c r="BU214" s="94">
        <v>0</v>
      </c>
      <c r="BV214" s="94">
        <v>0</v>
      </c>
      <c r="BW214" s="94">
        <v>0</v>
      </c>
      <c r="BX214" s="578">
        <v>0</v>
      </c>
      <c r="BY214" s="94">
        <v>0</v>
      </c>
      <c r="BZ214" s="94">
        <v>0</v>
      </c>
    </row>
    <row r="215" spans="1:78" s="2" customFormat="1" ht="11.45" hidden="1" customHeight="1" x14ac:dyDescent="0.2">
      <c r="A215" s="95"/>
      <c r="B215" s="312"/>
      <c r="C215" s="346" t="s">
        <v>488</v>
      </c>
      <c r="D215" s="312"/>
      <c r="E215" s="127"/>
      <c r="F215" s="126"/>
      <c r="G215" s="241" t="s">
        <v>488</v>
      </c>
      <c r="H215" s="241" t="s">
        <v>488</v>
      </c>
      <c r="I215" s="944"/>
      <c r="J215" s="103"/>
      <c r="K215" s="104"/>
      <c r="L215" s="105"/>
      <c r="M215" s="105"/>
      <c r="N215" s="105"/>
      <c r="O215" s="372" t="s">
        <v>488</v>
      </c>
      <c r="P215" s="352"/>
      <c r="Q215" s="241">
        <v>0</v>
      </c>
      <c r="R215" s="241">
        <v>0</v>
      </c>
      <c r="S215" s="241">
        <v>0</v>
      </c>
      <c r="T215" s="228"/>
      <c r="U215" s="340">
        <v>0</v>
      </c>
      <c r="V215" s="227"/>
      <c r="W215" s="5"/>
      <c r="X215" s="108" t="s">
        <v>488</v>
      </c>
      <c r="Y215" s="109" t="s">
        <v>1625</v>
      </c>
      <c r="Z215" s="123">
        <v>0</v>
      </c>
      <c r="AA215" s="83" t="s">
        <v>488</v>
      </c>
      <c r="AB215" s="83" t="s">
        <v>488</v>
      </c>
      <c r="AC215" s="83" t="s">
        <v>488</v>
      </c>
      <c r="AE215" s="93" t="s">
        <v>2869</v>
      </c>
      <c r="AF215" s="93"/>
      <c r="AG215" s="96" t="s">
        <v>488</v>
      </c>
      <c r="AH215" s="96" t="s">
        <v>488</v>
      </c>
      <c r="AI215" s="96" t="s">
        <v>488</v>
      </c>
      <c r="AJ215" s="96" t="s">
        <v>488</v>
      </c>
      <c r="AK215" s="96" t="s">
        <v>488</v>
      </c>
      <c r="AL215" s="96" t="s">
        <v>488</v>
      </c>
      <c r="AM215" s="96" t="s">
        <v>488</v>
      </c>
      <c r="AN215" s="96" t="s">
        <v>488</v>
      </c>
      <c r="AO215" s="96" t="s">
        <v>488</v>
      </c>
      <c r="AP215" s="96" t="s">
        <v>488</v>
      </c>
      <c r="AQ215" s="96" t="s">
        <v>488</v>
      </c>
      <c r="AR215" s="96" t="s">
        <v>488</v>
      </c>
      <c r="AS215" s="96" t="s">
        <v>488</v>
      </c>
      <c r="AT215" s="96" t="s">
        <v>488</v>
      </c>
      <c r="AU215" s="96" t="s">
        <v>488</v>
      </c>
      <c r="AV215" s="96" t="s">
        <v>488</v>
      </c>
      <c r="AW215" s="96" t="s">
        <v>488</v>
      </c>
      <c r="AX215" s="96" t="s">
        <v>488</v>
      </c>
      <c r="AY215" s="344"/>
      <c r="AZ215" s="93"/>
      <c r="BA215" s="93">
        <v>0</v>
      </c>
      <c r="BB215" s="94">
        <v>0</v>
      </c>
      <c r="BC215" s="93">
        <v>0</v>
      </c>
      <c r="BD215" s="94">
        <v>0</v>
      </c>
      <c r="BE215" s="94">
        <v>0</v>
      </c>
      <c r="BF215" s="94">
        <v>0</v>
      </c>
      <c r="BG215" s="94">
        <v>1</v>
      </c>
      <c r="BH215" s="94">
        <v>0</v>
      </c>
      <c r="BI215" s="94">
        <v>0</v>
      </c>
      <c r="BJ215" s="94">
        <v>0</v>
      </c>
      <c r="BK215" s="94">
        <v>0</v>
      </c>
      <c r="BL215" s="94">
        <v>0</v>
      </c>
      <c r="BM215" s="94">
        <v>0</v>
      </c>
      <c r="BN215" s="94">
        <v>0</v>
      </c>
      <c r="BO215" s="94">
        <v>0</v>
      </c>
      <c r="BP215" s="94">
        <v>0</v>
      </c>
      <c r="BQ215" s="94">
        <v>0</v>
      </c>
      <c r="BR215" s="94">
        <v>0</v>
      </c>
      <c r="BS215" s="94">
        <v>0</v>
      </c>
      <c r="BT215" s="94">
        <v>0</v>
      </c>
      <c r="BU215" s="94">
        <v>0</v>
      </c>
      <c r="BV215" s="94">
        <v>0</v>
      </c>
      <c r="BW215" s="94">
        <v>0</v>
      </c>
      <c r="BX215" s="578">
        <v>0</v>
      </c>
      <c r="BY215" s="94">
        <v>0</v>
      </c>
      <c r="BZ215" s="94">
        <v>0</v>
      </c>
    </row>
    <row r="216" spans="1:78" s="2" customFormat="1" ht="11.45" hidden="1" customHeight="1" x14ac:dyDescent="0.2">
      <c r="A216" s="95"/>
      <c r="B216" s="312"/>
      <c r="C216" s="346" t="s">
        <v>488</v>
      </c>
      <c r="D216" s="312"/>
      <c r="E216" s="127"/>
      <c r="F216" s="126"/>
      <c r="G216" s="241" t="s">
        <v>488</v>
      </c>
      <c r="H216" s="241" t="s">
        <v>488</v>
      </c>
      <c r="I216" s="944"/>
      <c r="J216" s="103"/>
      <c r="K216" s="104"/>
      <c r="L216" s="105"/>
      <c r="M216" s="105"/>
      <c r="N216" s="105"/>
      <c r="O216" s="372" t="s">
        <v>488</v>
      </c>
      <c r="P216" s="352"/>
      <c r="Q216" s="241">
        <v>0</v>
      </c>
      <c r="R216" s="241">
        <v>0</v>
      </c>
      <c r="S216" s="241">
        <v>0</v>
      </c>
      <c r="T216" s="228"/>
      <c r="U216" s="340">
        <v>0</v>
      </c>
      <c r="V216" s="227"/>
      <c r="W216" s="5"/>
      <c r="X216" s="108" t="s">
        <v>488</v>
      </c>
      <c r="Y216" s="109" t="s">
        <v>1625</v>
      </c>
      <c r="Z216" s="123">
        <v>0</v>
      </c>
      <c r="AA216" s="83" t="s">
        <v>488</v>
      </c>
      <c r="AB216" s="83" t="s">
        <v>488</v>
      </c>
      <c r="AC216" s="83" t="s">
        <v>488</v>
      </c>
      <c r="AE216" s="93" t="s">
        <v>2869</v>
      </c>
      <c r="AF216" s="93"/>
      <c r="AG216" s="96" t="s">
        <v>488</v>
      </c>
      <c r="AH216" s="96" t="s">
        <v>488</v>
      </c>
      <c r="AI216" s="96" t="s">
        <v>488</v>
      </c>
      <c r="AJ216" s="96" t="s">
        <v>488</v>
      </c>
      <c r="AK216" s="96" t="s">
        <v>488</v>
      </c>
      <c r="AL216" s="96" t="s">
        <v>488</v>
      </c>
      <c r="AM216" s="96" t="s">
        <v>488</v>
      </c>
      <c r="AN216" s="96" t="s">
        <v>488</v>
      </c>
      <c r="AO216" s="96" t="s">
        <v>488</v>
      </c>
      <c r="AP216" s="96" t="s">
        <v>488</v>
      </c>
      <c r="AQ216" s="96" t="s">
        <v>488</v>
      </c>
      <c r="AR216" s="96" t="s">
        <v>488</v>
      </c>
      <c r="AS216" s="96" t="s">
        <v>488</v>
      </c>
      <c r="AT216" s="96" t="s">
        <v>488</v>
      </c>
      <c r="AU216" s="96" t="s">
        <v>488</v>
      </c>
      <c r="AV216" s="96" t="s">
        <v>488</v>
      </c>
      <c r="AW216" s="96" t="s">
        <v>488</v>
      </c>
      <c r="AX216" s="96" t="s">
        <v>488</v>
      </c>
      <c r="AY216" s="344"/>
      <c r="AZ216" s="93"/>
      <c r="BA216" s="93">
        <v>0</v>
      </c>
      <c r="BB216" s="94">
        <v>0</v>
      </c>
      <c r="BC216" s="93">
        <v>0</v>
      </c>
      <c r="BD216" s="94">
        <v>0</v>
      </c>
      <c r="BE216" s="94">
        <v>0</v>
      </c>
      <c r="BF216" s="94">
        <v>0</v>
      </c>
      <c r="BG216" s="94">
        <v>1</v>
      </c>
      <c r="BH216" s="94">
        <v>0</v>
      </c>
      <c r="BI216" s="94">
        <v>0</v>
      </c>
      <c r="BJ216" s="94">
        <v>0</v>
      </c>
      <c r="BK216" s="94">
        <v>0</v>
      </c>
      <c r="BL216" s="94">
        <v>0</v>
      </c>
      <c r="BM216" s="94">
        <v>0</v>
      </c>
      <c r="BN216" s="94">
        <v>0</v>
      </c>
      <c r="BO216" s="94">
        <v>0</v>
      </c>
      <c r="BP216" s="94">
        <v>0</v>
      </c>
      <c r="BQ216" s="94">
        <v>0</v>
      </c>
      <c r="BR216" s="94">
        <v>0</v>
      </c>
      <c r="BS216" s="94">
        <v>0</v>
      </c>
      <c r="BT216" s="94">
        <v>0</v>
      </c>
      <c r="BU216" s="94">
        <v>0</v>
      </c>
      <c r="BV216" s="94">
        <v>0</v>
      </c>
      <c r="BW216" s="94">
        <v>0</v>
      </c>
      <c r="BX216" s="578">
        <v>0</v>
      </c>
      <c r="BY216" s="94">
        <v>0</v>
      </c>
      <c r="BZ216" s="94">
        <v>0</v>
      </c>
    </row>
    <row r="217" spans="1:78" s="2" customFormat="1" ht="11.45" hidden="1" customHeight="1" x14ac:dyDescent="0.2">
      <c r="A217" s="95"/>
      <c r="B217" s="312"/>
      <c r="C217" s="346" t="s">
        <v>488</v>
      </c>
      <c r="D217" s="312"/>
      <c r="E217" s="127"/>
      <c r="F217" s="126"/>
      <c r="G217" s="241" t="s">
        <v>488</v>
      </c>
      <c r="H217" s="241" t="s">
        <v>488</v>
      </c>
      <c r="I217" s="944"/>
      <c r="J217" s="103"/>
      <c r="K217" s="104"/>
      <c r="L217" s="105"/>
      <c r="M217" s="105"/>
      <c r="N217" s="105"/>
      <c r="O217" s="372" t="s">
        <v>488</v>
      </c>
      <c r="P217" s="352"/>
      <c r="Q217" s="241">
        <v>0</v>
      </c>
      <c r="R217" s="241">
        <v>0</v>
      </c>
      <c r="S217" s="241">
        <v>0</v>
      </c>
      <c r="T217" s="228"/>
      <c r="U217" s="340">
        <v>0</v>
      </c>
      <c r="V217" s="227"/>
      <c r="W217" s="5"/>
      <c r="X217" s="108" t="s">
        <v>488</v>
      </c>
      <c r="Y217" s="109" t="s">
        <v>1625</v>
      </c>
      <c r="Z217" s="123">
        <v>0</v>
      </c>
      <c r="AA217" s="83" t="s">
        <v>488</v>
      </c>
      <c r="AB217" s="83" t="s">
        <v>488</v>
      </c>
      <c r="AC217" s="83" t="s">
        <v>488</v>
      </c>
      <c r="AE217" s="93" t="s">
        <v>2869</v>
      </c>
      <c r="AF217" s="93"/>
      <c r="AG217" s="96" t="s">
        <v>488</v>
      </c>
      <c r="AH217" s="96" t="s">
        <v>488</v>
      </c>
      <c r="AI217" s="96" t="s">
        <v>488</v>
      </c>
      <c r="AJ217" s="96" t="s">
        <v>488</v>
      </c>
      <c r="AK217" s="96" t="s">
        <v>488</v>
      </c>
      <c r="AL217" s="96" t="s">
        <v>488</v>
      </c>
      <c r="AM217" s="96" t="s">
        <v>488</v>
      </c>
      <c r="AN217" s="96" t="s">
        <v>488</v>
      </c>
      <c r="AO217" s="96" t="s">
        <v>488</v>
      </c>
      <c r="AP217" s="96" t="s">
        <v>488</v>
      </c>
      <c r="AQ217" s="96" t="s">
        <v>488</v>
      </c>
      <c r="AR217" s="96" t="s">
        <v>488</v>
      </c>
      <c r="AS217" s="96" t="s">
        <v>488</v>
      </c>
      <c r="AT217" s="96" t="s">
        <v>488</v>
      </c>
      <c r="AU217" s="96" t="s">
        <v>488</v>
      </c>
      <c r="AV217" s="96" t="s">
        <v>488</v>
      </c>
      <c r="AW217" s="96" t="s">
        <v>488</v>
      </c>
      <c r="AX217" s="96" t="s">
        <v>488</v>
      </c>
      <c r="AY217" s="344"/>
      <c r="AZ217" s="93"/>
      <c r="BA217" s="93">
        <v>0</v>
      </c>
      <c r="BB217" s="94">
        <v>0</v>
      </c>
      <c r="BC217" s="93">
        <v>0</v>
      </c>
      <c r="BD217" s="94">
        <v>0</v>
      </c>
      <c r="BE217" s="94">
        <v>0</v>
      </c>
      <c r="BF217" s="94">
        <v>0</v>
      </c>
      <c r="BG217" s="94">
        <v>1</v>
      </c>
      <c r="BH217" s="94">
        <v>0</v>
      </c>
      <c r="BI217" s="94">
        <v>0</v>
      </c>
      <c r="BJ217" s="94">
        <v>0</v>
      </c>
      <c r="BK217" s="94">
        <v>0</v>
      </c>
      <c r="BL217" s="94">
        <v>0</v>
      </c>
      <c r="BM217" s="94">
        <v>0</v>
      </c>
      <c r="BN217" s="94">
        <v>0</v>
      </c>
      <c r="BO217" s="94">
        <v>0</v>
      </c>
      <c r="BP217" s="94">
        <v>0</v>
      </c>
      <c r="BQ217" s="94">
        <v>0</v>
      </c>
      <c r="BR217" s="94">
        <v>0</v>
      </c>
      <c r="BS217" s="94">
        <v>0</v>
      </c>
      <c r="BT217" s="94">
        <v>0</v>
      </c>
      <c r="BU217" s="94">
        <v>0</v>
      </c>
      <c r="BV217" s="94">
        <v>0</v>
      </c>
      <c r="BW217" s="94">
        <v>0</v>
      </c>
      <c r="BX217" s="578">
        <v>0</v>
      </c>
      <c r="BY217" s="94">
        <v>0</v>
      </c>
      <c r="BZ217" s="94">
        <v>0</v>
      </c>
    </row>
    <row r="218" spans="1:78" s="2" customFormat="1" ht="11.45" hidden="1" customHeight="1" x14ac:dyDescent="0.2">
      <c r="A218" s="95"/>
      <c r="B218" s="312"/>
      <c r="C218" s="346" t="s">
        <v>488</v>
      </c>
      <c r="D218" s="312"/>
      <c r="E218" s="127"/>
      <c r="F218" s="126"/>
      <c r="G218" s="241" t="s">
        <v>488</v>
      </c>
      <c r="H218" s="241" t="s">
        <v>488</v>
      </c>
      <c r="I218" s="944"/>
      <c r="J218" s="103"/>
      <c r="K218" s="104"/>
      <c r="L218" s="105"/>
      <c r="M218" s="105"/>
      <c r="N218" s="105"/>
      <c r="O218" s="372" t="s">
        <v>488</v>
      </c>
      <c r="P218" s="352"/>
      <c r="Q218" s="241">
        <v>0</v>
      </c>
      <c r="R218" s="241">
        <v>0</v>
      </c>
      <c r="S218" s="241">
        <v>0</v>
      </c>
      <c r="T218" s="228"/>
      <c r="U218" s="340">
        <v>0</v>
      </c>
      <c r="V218" s="227"/>
      <c r="W218" s="5"/>
      <c r="X218" s="108" t="s">
        <v>488</v>
      </c>
      <c r="Y218" s="109" t="s">
        <v>1625</v>
      </c>
      <c r="Z218" s="123">
        <v>0</v>
      </c>
      <c r="AA218" s="83" t="s">
        <v>488</v>
      </c>
      <c r="AB218" s="83" t="s">
        <v>488</v>
      </c>
      <c r="AC218" s="83" t="s">
        <v>488</v>
      </c>
      <c r="AE218" s="93" t="s">
        <v>2869</v>
      </c>
      <c r="AF218" s="93"/>
      <c r="AG218" s="96" t="s">
        <v>488</v>
      </c>
      <c r="AH218" s="96" t="s">
        <v>488</v>
      </c>
      <c r="AI218" s="96" t="s">
        <v>488</v>
      </c>
      <c r="AJ218" s="96" t="s">
        <v>488</v>
      </c>
      <c r="AK218" s="96" t="s">
        <v>488</v>
      </c>
      <c r="AL218" s="96" t="s">
        <v>488</v>
      </c>
      <c r="AM218" s="96" t="s">
        <v>488</v>
      </c>
      <c r="AN218" s="96" t="s">
        <v>488</v>
      </c>
      <c r="AO218" s="96" t="s">
        <v>488</v>
      </c>
      <c r="AP218" s="96" t="s">
        <v>488</v>
      </c>
      <c r="AQ218" s="96" t="s">
        <v>488</v>
      </c>
      <c r="AR218" s="96" t="s">
        <v>488</v>
      </c>
      <c r="AS218" s="96" t="s">
        <v>488</v>
      </c>
      <c r="AT218" s="96" t="s">
        <v>488</v>
      </c>
      <c r="AU218" s="96" t="s">
        <v>488</v>
      </c>
      <c r="AV218" s="96" t="s">
        <v>488</v>
      </c>
      <c r="AW218" s="96" t="s">
        <v>488</v>
      </c>
      <c r="AX218" s="96" t="s">
        <v>488</v>
      </c>
      <c r="AY218" s="344"/>
      <c r="AZ218" s="93"/>
      <c r="BA218" s="93">
        <v>0</v>
      </c>
      <c r="BB218" s="94">
        <v>0</v>
      </c>
      <c r="BC218" s="93">
        <v>0</v>
      </c>
      <c r="BD218" s="94">
        <v>0</v>
      </c>
      <c r="BE218" s="94">
        <v>0</v>
      </c>
      <c r="BF218" s="94">
        <v>0</v>
      </c>
      <c r="BG218" s="94">
        <v>1</v>
      </c>
      <c r="BH218" s="94">
        <v>0</v>
      </c>
      <c r="BI218" s="94">
        <v>0</v>
      </c>
      <c r="BJ218" s="94">
        <v>0</v>
      </c>
      <c r="BK218" s="94">
        <v>0</v>
      </c>
      <c r="BL218" s="94">
        <v>0</v>
      </c>
      <c r="BM218" s="94">
        <v>0</v>
      </c>
      <c r="BN218" s="94">
        <v>0</v>
      </c>
      <c r="BO218" s="94">
        <v>0</v>
      </c>
      <c r="BP218" s="94">
        <v>0</v>
      </c>
      <c r="BQ218" s="94">
        <v>0</v>
      </c>
      <c r="BR218" s="94">
        <v>0</v>
      </c>
      <c r="BS218" s="94">
        <v>0</v>
      </c>
      <c r="BT218" s="94">
        <v>0</v>
      </c>
      <c r="BU218" s="94">
        <v>0</v>
      </c>
      <c r="BV218" s="94">
        <v>0</v>
      </c>
      <c r="BW218" s="94">
        <v>0</v>
      </c>
      <c r="BX218" s="578">
        <v>0</v>
      </c>
      <c r="BY218" s="94">
        <v>0</v>
      </c>
      <c r="BZ218" s="94">
        <v>0</v>
      </c>
    </row>
    <row r="219" spans="1:78" s="2" customFormat="1" ht="11.45" hidden="1" customHeight="1" x14ac:dyDescent="0.2">
      <c r="A219" s="95"/>
      <c r="B219" s="312"/>
      <c r="C219" s="346" t="s">
        <v>488</v>
      </c>
      <c r="D219" s="312"/>
      <c r="E219" s="127"/>
      <c r="F219" s="126"/>
      <c r="G219" s="241" t="s">
        <v>488</v>
      </c>
      <c r="H219" s="241" t="s">
        <v>488</v>
      </c>
      <c r="I219" s="944"/>
      <c r="J219" s="103"/>
      <c r="K219" s="104"/>
      <c r="L219" s="105"/>
      <c r="M219" s="105"/>
      <c r="N219" s="105"/>
      <c r="O219" s="372" t="s">
        <v>488</v>
      </c>
      <c r="P219" s="352"/>
      <c r="Q219" s="241">
        <v>0</v>
      </c>
      <c r="R219" s="241">
        <v>0</v>
      </c>
      <c r="S219" s="241">
        <v>0</v>
      </c>
      <c r="T219" s="228"/>
      <c r="U219" s="340">
        <v>0</v>
      </c>
      <c r="V219" s="227"/>
      <c r="W219" s="5"/>
      <c r="X219" s="108" t="s">
        <v>488</v>
      </c>
      <c r="Y219" s="109" t="s">
        <v>1625</v>
      </c>
      <c r="Z219" s="123">
        <v>0</v>
      </c>
      <c r="AA219" s="83" t="s">
        <v>488</v>
      </c>
      <c r="AB219" s="83" t="s">
        <v>488</v>
      </c>
      <c r="AC219" s="83" t="s">
        <v>488</v>
      </c>
      <c r="AE219" s="93" t="s">
        <v>2869</v>
      </c>
      <c r="AF219" s="93"/>
      <c r="AG219" s="96" t="s">
        <v>488</v>
      </c>
      <c r="AH219" s="96" t="s">
        <v>488</v>
      </c>
      <c r="AI219" s="96" t="s">
        <v>488</v>
      </c>
      <c r="AJ219" s="96" t="s">
        <v>488</v>
      </c>
      <c r="AK219" s="96" t="s">
        <v>488</v>
      </c>
      <c r="AL219" s="96" t="s">
        <v>488</v>
      </c>
      <c r="AM219" s="96" t="s">
        <v>488</v>
      </c>
      <c r="AN219" s="96" t="s">
        <v>488</v>
      </c>
      <c r="AO219" s="96" t="s">
        <v>488</v>
      </c>
      <c r="AP219" s="96" t="s">
        <v>488</v>
      </c>
      <c r="AQ219" s="96" t="s">
        <v>488</v>
      </c>
      <c r="AR219" s="96" t="s">
        <v>488</v>
      </c>
      <c r="AS219" s="96" t="s">
        <v>488</v>
      </c>
      <c r="AT219" s="96" t="s">
        <v>488</v>
      </c>
      <c r="AU219" s="96" t="s">
        <v>488</v>
      </c>
      <c r="AV219" s="96" t="s">
        <v>488</v>
      </c>
      <c r="AW219" s="96" t="s">
        <v>488</v>
      </c>
      <c r="AX219" s="96" t="s">
        <v>488</v>
      </c>
      <c r="AY219" s="344"/>
      <c r="AZ219" s="93"/>
      <c r="BA219" s="93">
        <v>0</v>
      </c>
      <c r="BB219" s="94">
        <v>0</v>
      </c>
      <c r="BC219" s="93">
        <v>0</v>
      </c>
      <c r="BD219" s="94">
        <v>0</v>
      </c>
      <c r="BE219" s="94">
        <v>0</v>
      </c>
      <c r="BF219" s="94">
        <v>0</v>
      </c>
      <c r="BG219" s="94">
        <v>1</v>
      </c>
      <c r="BH219" s="94">
        <v>0</v>
      </c>
      <c r="BI219" s="94">
        <v>0</v>
      </c>
      <c r="BJ219" s="94">
        <v>0</v>
      </c>
      <c r="BK219" s="94">
        <v>0</v>
      </c>
      <c r="BL219" s="94">
        <v>0</v>
      </c>
      <c r="BM219" s="94">
        <v>0</v>
      </c>
      <c r="BN219" s="94">
        <v>0</v>
      </c>
      <c r="BO219" s="94">
        <v>0</v>
      </c>
      <c r="BP219" s="94">
        <v>0</v>
      </c>
      <c r="BQ219" s="94">
        <v>0</v>
      </c>
      <c r="BR219" s="94">
        <v>0</v>
      </c>
      <c r="BS219" s="94">
        <v>0</v>
      </c>
      <c r="BT219" s="94">
        <v>0</v>
      </c>
      <c r="BU219" s="94">
        <v>0</v>
      </c>
      <c r="BV219" s="94">
        <v>0</v>
      </c>
      <c r="BW219" s="94">
        <v>0</v>
      </c>
      <c r="BX219" s="578">
        <v>0</v>
      </c>
      <c r="BY219" s="94">
        <v>0</v>
      </c>
      <c r="BZ219" s="94">
        <v>0</v>
      </c>
    </row>
    <row r="220" spans="1:78" s="2" customFormat="1" ht="11.45" hidden="1" customHeight="1" x14ac:dyDescent="0.2">
      <c r="A220" s="95"/>
      <c r="B220" s="312"/>
      <c r="C220" s="346" t="s">
        <v>488</v>
      </c>
      <c r="D220" s="312"/>
      <c r="E220" s="127"/>
      <c r="F220" s="126"/>
      <c r="G220" s="241" t="s">
        <v>488</v>
      </c>
      <c r="H220" s="241" t="s">
        <v>488</v>
      </c>
      <c r="I220" s="944"/>
      <c r="J220" s="103"/>
      <c r="K220" s="104"/>
      <c r="L220" s="105"/>
      <c r="M220" s="105"/>
      <c r="N220" s="105"/>
      <c r="O220" s="372" t="s">
        <v>488</v>
      </c>
      <c r="P220" s="352"/>
      <c r="Q220" s="241">
        <v>0</v>
      </c>
      <c r="R220" s="241">
        <v>0</v>
      </c>
      <c r="S220" s="241">
        <v>0</v>
      </c>
      <c r="T220" s="228"/>
      <c r="U220" s="340">
        <v>0</v>
      </c>
      <c r="V220" s="227"/>
      <c r="W220" s="5"/>
      <c r="X220" s="108" t="s">
        <v>488</v>
      </c>
      <c r="Y220" s="109" t="s">
        <v>1625</v>
      </c>
      <c r="Z220" s="123">
        <v>0</v>
      </c>
      <c r="AA220" s="83" t="s">
        <v>488</v>
      </c>
      <c r="AB220" s="83" t="s">
        <v>488</v>
      </c>
      <c r="AC220" s="83" t="s">
        <v>488</v>
      </c>
      <c r="AE220" s="93" t="s">
        <v>2869</v>
      </c>
      <c r="AF220" s="93"/>
      <c r="AG220" s="96" t="s">
        <v>488</v>
      </c>
      <c r="AH220" s="96" t="s">
        <v>488</v>
      </c>
      <c r="AI220" s="96" t="s">
        <v>488</v>
      </c>
      <c r="AJ220" s="96" t="s">
        <v>488</v>
      </c>
      <c r="AK220" s="96" t="s">
        <v>488</v>
      </c>
      <c r="AL220" s="96" t="s">
        <v>488</v>
      </c>
      <c r="AM220" s="96" t="s">
        <v>488</v>
      </c>
      <c r="AN220" s="96" t="s">
        <v>488</v>
      </c>
      <c r="AO220" s="96" t="s">
        <v>488</v>
      </c>
      <c r="AP220" s="96" t="s">
        <v>488</v>
      </c>
      <c r="AQ220" s="96" t="s">
        <v>488</v>
      </c>
      <c r="AR220" s="96" t="s">
        <v>488</v>
      </c>
      <c r="AS220" s="96" t="s">
        <v>488</v>
      </c>
      <c r="AT220" s="96" t="s">
        <v>488</v>
      </c>
      <c r="AU220" s="96" t="s">
        <v>488</v>
      </c>
      <c r="AV220" s="96" t="s">
        <v>488</v>
      </c>
      <c r="AW220" s="96" t="s">
        <v>488</v>
      </c>
      <c r="AX220" s="96" t="s">
        <v>488</v>
      </c>
      <c r="AY220" s="344"/>
      <c r="AZ220" s="93"/>
      <c r="BA220" s="93">
        <v>0</v>
      </c>
      <c r="BB220" s="94">
        <v>0</v>
      </c>
      <c r="BC220" s="93">
        <v>0</v>
      </c>
      <c r="BD220" s="94">
        <v>0</v>
      </c>
      <c r="BE220" s="94">
        <v>0</v>
      </c>
      <c r="BF220" s="94">
        <v>0</v>
      </c>
      <c r="BG220" s="94">
        <v>1</v>
      </c>
      <c r="BH220" s="94">
        <v>0</v>
      </c>
      <c r="BI220" s="94">
        <v>0</v>
      </c>
      <c r="BJ220" s="94">
        <v>0</v>
      </c>
      <c r="BK220" s="94">
        <v>0</v>
      </c>
      <c r="BL220" s="94">
        <v>0</v>
      </c>
      <c r="BM220" s="94">
        <v>0</v>
      </c>
      <c r="BN220" s="94">
        <v>0</v>
      </c>
      <c r="BO220" s="94">
        <v>0</v>
      </c>
      <c r="BP220" s="94">
        <v>0</v>
      </c>
      <c r="BQ220" s="94">
        <v>0</v>
      </c>
      <c r="BR220" s="94">
        <v>0</v>
      </c>
      <c r="BS220" s="94">
        <v>0</v>
      </c>
      <c r="BT220" s="94">
        <v>0</v>
      </c>
      <c r="BU220" s="94">
        <v>0</v>
      </c>
      <c r="BV220" s="94">
        <v>0</v>
      </c>
      <c r="BW220" s="94">
        <v>0</v>
      </c>
      <c r="BX220" s="578">
        <v>0</v>
      </c>
      <c r="BY220" s="94">
        <v>0</v>
      </c>
      <c r="BZ220" s="94">
        <v>0</v>
      </c>
    </row>
    <row r="221" spans="1:78" s="2" customFormat="1" ht="11.45" hidden="1" customHeight="1" x14ac:dyDescent="0.2">
      <c r="A221" s="95"/>
      <c r="B221" s="312"/>
      <c r="C221" s="346" t="s">
        <v>488</v>
      </c>
      <c r="D221" s="312"/>
      <c r="E221" s="127"/>
      <c r="F221" s="126"/>
      <c r="G221" s="241" t="s">
        <v>488</v>
      </c>
      <c r="H221" s="241" t="s">
        <v>488</v>
      </c>
      <c r="I221" s="944"/>
      <c r="J221" s="103"/>
      <c r="K221" s="104"/>
      <c r="L221" s="105"/>
      <c r="M221" s="105"/>
      <c r="N221" s="105"/>
      <c r="O221" s="372" t="s">
        <v>488</v>
      </c>
      <c r="P221" s="352"/>
      <c r="Q221" s="241">
        <v>0</v>
      </c>
      <c r="R221" s="241">
        <v>0</v>
      </c>
      <c r="S221" s="241">
        <v>0</v>
      </c>
      <c r="T221" s="228"/>
      <c r="U221" s="340">
        <v>0</v>
      </c>
      <c r="V221" s="227"/>
      <c r="W221" s="5"/>
      <c r="X221" s="108" t="s">
        <v>488</v>
      </c>
      <c r="Y221" s="109" t="s">
        <v>1625</v>
      </c>
      <c r="Z221" s="123">
        <v>0</v>
      </c>
      <c r="AA221" s="83" t="s">
        <v>488</v>
      </c>
      <c r="AB221" s="83" t="s">
        <v>488</v>
      </c>
      <c r="AC221" s="83" t="s">
        <v>488</v>
      </c>
      <c r="AE221" s="93" t="s">
        <v>2869</v>
      </c>
      <c r="AF221" s="93"/>
      <c r="AG221" s="96" t="s">
        <v>488</v>
      </c>
      <c r="AH221" s="96" t="s">
        <v>488</v>
      </c>
      <c r="AI221" s="96" t="s">
        <v>488</v>
      </c>
      <c r="AJ221" s="96" t="s">
        <v>488</v>
      </c>
      <c r="AK221" s="96" t="s">
        <v>488</v>
      </c>
      <c r="AL221" s="96" t="s">
        <v>488</v>
      </c>
      <c r="AM221" s="96" t="s">
        <v>488</v>
      </c>
      <c r="AN221" s="96" t="s">
        <v>488</v>
      </c>
      <c r="AO221" s="96" t="s">
        <v>488</v>
      </c>
      <c r="AP221" s="96" t="s">
        <v>488</v>
      </c>
      <c r="AQ221" s="96" t="s">
        <v>488</v>
      </c>
      <c r="AR221" s="96" t="s">
        <v>488</v>
      </c>
      <c r="AS221" s="96" t="s">
        <v>488</v>
      </c>
      <c r="AT221" s="96" t="s">
        <v>488</v>
      </c>
      <c r="AU221" s="96" t="s">
        <v>488</v>
      </c>
      <c r="AV221" s="96" t="s">
        <v>488</v>
      </c>
      <c r="AW221" s="96" t="s">
        <v>488</v>
      </c>
      <c r="AX221" s="96" t="s">
        <v>488</v>
      </c>
      <c r="AY221" s="344"/>
      <c r="AZ221" s="93"/>
      <c r="BA221" s="93">
        <v>0</v>
      </c>
      <c r="BB221" s="94">
        <v>0</v>
      </c>
      <c r="BC221" s="93">
        <v>0</v>
      </c>
      <c r="BD221" s="94">
        <v>0</v>
      </c>
      <c r="BE221" s="94">
        <v>0</v>
      </c>
      <c r="BF221" s="94">
        <v>0</v>
      </c>
      <c r="BG221" s="94">
        <v>1</v>
      </c>
      <c r="BH221" s="94">
        <v>0</v>
      </c>
      <c r="BI221" s="94">
        <v>0</v>
      </c>
      <c r="BJ221" s="94">
        <v>0</v>
      </c>
      <c r="BK221" s="94">
        <v>0</v>
      </c>
      <c r="BL221" s="94">
        <v>0</v>
      </c>
      <c r="BM221" s="94">
        <v>0</v>
      </c>
      <c r="BN221" s="94">
        <v>0</v>
      </c>
      <c r="BO221" s="94">
        <v>0</v>
      </c>
      <c r="BP221" s="94">
        <v>0</v>
      </c>
      <c r="BQ221" s="94">
        <v>0</v>
      </c>
      <c r="BR221" s="94">
        <v>0</v>
      </c>
      <c r="BS221" s="94">
        <v>0</v>
      </c>
      <c r="BT221" s="94">
        <v>0</v>
      </c>
      <c r="BU221" s="94">
        <v>0</v>
      </c>
      <c r="BV221" s="94">
        <v>0</v>
      </c>
      <c r="BW221" s="94">
        <v>0</v>
      </c>
      <c r="BX221" s="578">
        <v>0</v>
      </c>
      <c r="BY221" s="94">
        <v>0</v>
      </c>
      <c r="BZ221" s="94">
        <v>0</v>
      </c>
    </row>
    <row r="222" spans="1:78" s="2" customFormat="1" ht="11.45" hidden="1" customHeight="1" x14ac:dyDescent="0.2">
      <c r="A222" s="95"/>
      <c r="B222" s="312"/>
      <c r="C222" s="346" t="s">
        <v>488</v>
      </c>
      <c r="D222" s="312"/>
      <c r="E222" s="127"/>
      <c r="F222" s="126"/>
      <c r="G222" s="241" t="s">
        <v>488</v>
      </c>
      <c r="H222" s="241" t="s">
        <v>488</v>
      </c>
      <c r="I222" s="944"/>
      <c r="J222" s="103"/>
      <c r="K222" s="104"/>
      <c r="L222" s="105"/>
      <c r="M222" s="105"/>
      <c r="N222" s="105"/>
      <c r="O222" s="372" t="s">
        <v>488</v>
      </c>
      <c r="P222" s="352"/>
      <c r="Q222" s="241">
        <v>0</v>
      </c>
      <c r="R222" s="241">
        <v>0</v>
      </c>
      <c r="S222" s="241">
        <v>0</v>
      </c>
      <c r="T222" s="228"/>
      <c r="U222" s="340">
        <v>0</v>
      </c>
      <c r="V222" s="227"/>
      <c r="W222" s="5"/>
      <c r="X222" s="108" t="s">
        <v>488</v>
      </c>
      <c r="Y222" s="109" t="s">
        <v>1625</v>
      </c>
      <c r="Z222" s="123">
        <v>0</v>
      </c>
      <c r="AA222" s="83" t="s">
        <v>488</v>
      </c>
      <c r="AB222" s="83" t="s">
        <v>488</v>
      </c>
      <c r="AC222" s="83" t="s">
        <v>488</v>
      </c>
      <c r="AE222" s="93" t="s">
        <v>2869</v>
      </c>
      <c r="AF222" s="93"/>
      <c r="AG222" s="96" t="s">
        <v>488</v>
      </c>
      <c r="AH222" s="96" t="s">
        <v>488</v>
      </c>
      <c r="AI222" s="96" t="s">
        <v>488</v>
      </c>
      <c r="AJ222" s="96" t="s">
        <v>488</v>
      </c>
      <c r="AK222" s="96" t="s">
        <v>488</v>
      </c>
      <c r="AL222" s="96" t="s">
        <v>488</v>
      </c>
      <c r="AM222" s="96" t="s">
        <v>488</v>
      </c>
      <c r="AN222" s="96" t="s">
        <v>488</v>
      </c>
      <c r="AO222" s="96" t="s">
        <v>488</v>
      </c>
      <c r="AP222" s="96" t="s">
        <v>488</v>
      </c>
      <c r="AQ222" s="96" t="s">
        <v>488</v>
      </c>
      <c r="AR222" s="96" t="s">
        <v>488</v>
      </c>
      <c r="AS222" s="96" t="s">
        <v>488</v>
      </c>
      <c r="AT222" s="96" t="s">
        <v>488</v>
      </c>
      <c r="AU222" s="96" t="s">
        <v>488</v>
      </c>
      <c r="AV222" s="96" t="s">
        <v>488</v>
      </c>
      <c r="AW222" s="96" t="s">
        <v>488</v>
      </c>
      <c r="AX222" s="96" t="s">
        <v>488</v>
      </c>
      <c r="AY222" s="344"/>
      <c r="AZ222" s="93"/>
      <c r="BA222" s="93">
        <v>0</v>
      </c>
      <c r="BB222" s="94">
        <v>0</v>
      </c>
      <c r="BC222" s="93">
        <v>0</v>
      </c>
      <c r="BD222" s="94">
        <v>0</v>
      </c>
      <c r="BE222" s="94">
        <v>0</v>
      </c>
      <c r="BF222" s="94">
        <v>0</v>
      </c>
      <c r="BG222" s="94">
        <v>1</v>
      </c>
      <c r="BH222" s="94">
        <v>0</v>
      </c>
      <c r="BI222" s="94">
        <v>0</v>
      </c>
      <c r="BJ222" s="94">
        <v>0</v>
      </c>
      <c r="BK222" s="94">
        <v>0</v>
      </c>
      <c r="BL222" s="94">
        <v>0</v>
      </c>
      <c r="BM222" s="94">
        <v>0</v>
      </c>
      <c r="BN222" s="94">
        <v>0</v>
      </c>
      <c r="BO222" s="94">
        <v>0</v>
      </c>
      <c r="BP222" s="94">
        <v>0</v>
      </c>
      <c r="BQ222" s="94">
        <v>0</v>
      </c>
      <c r="BR222" s="94">
        <v>0</v>
      </c>
      <c r="BS222" s="94">
        <v>0</v>
      </c>
      <c r="BT222" s="94">
        <v>0</v>
      </c>
      <c r="BU222" s="94">
        <v>0</v>
      </c>
      <c r="BV222" s="94">
        <v>0</v>
      </c>
      <c r="BW222" s="94">
        <v>0</v>
      </c>
      <c r="BX222" s="578">
        <v>0</v>
      </c>
      <c r="BY222" s="94">
        <v>0</v>
      </c>
      <c r="BZ222" s="94">
        <v>0</v>
      </c>
    </row>
    <row r="223" spans="1:78" s="2" customFormat="1" ht="11.45" hidden="1" customHeight="1" x14ac:dyDescent="0.2">
      <c r="A223" s="95"/>
      <c r="B223" s="312"/>
      <c r="C223" s="346" t="s">
        <v>488</v>
      </c>
      <c r="D223" s="312"/>
      <c r="E223" s="127"/>
      <c r="F223" s="126"/>
      <c r="G223" s="241" t="s">
        <v>488</v>
      </c>
      <c r="H223" s="241" t="s">
        <v>488</v>
      </c>
      <c r="I223" s="944"/>
      <c r="J223" s="103"/>
      <c r="K223" s="104"/>
      <c r="L223" s="105"/>
      <c r="M223" s="105"/>
      <c r="N223" s="105"/>
      <c r="O223" s="372" t="s">
        <v>488</v>
      </c>
      <c r="P223" s="352"/>
      <c r="Q223" s="241">
        <v>0</v>
      </c>
      <c r="R223" s="241">
        <v>0</v>
      </c>
      <c r="S223" s="241">
        <v>0</v>
      </c>
      <c r="T223" s="228"/>
      <c r="U223" s="340">
        <v>0</v>
      </c>
      <c r="V223" s="227"/>
      <c r="W223" s="5"/>
      <c r="X223" s="108" t="s">
        <v>488</v>
      </c>
      <c r="Y223" s="109" t="s">
        <v>1625</v>
      </c>
      <c r="Z223" s="123">
        <v>0</v>
      </c>
      <c r="AA223" s="83" t="s">
        <v>488</v>
      </c>
      <c r="AB223" s="83" t="s">
        <v>488</v>
      </c>
      <c r="AC223" s="83" t="s">
        <v>488</v>
      </c>
      <c r="AE223" s="93" t="s">
        <v>2869</v>
      </c>
      <c r="AF223" s="93"/>
      <c r="AG223" s="96" t="s">
        <v>488</v>
      </c>
      <c r="AH223" s="96" t="s">
        <v>488</v>
      </c>
      <c r="AI223" s="96" t="s">
        <v>488</v>
      </c>
      <c r="AJ223" s="96" t="s">
        <v>488</v>
      </c>
      <c r="AK223" s="96" t="s">
        <v>488</v>
      </c>
      <c r="AL223" s="96" t="s">
        <v>488</v>
      </c>
      <c r="AM223" s="96" t="s">
        <v>488</v>
      </c>
      <c r="AN223" s="96" t="s">
        <v>488</v>
      </c>
      <c r="AO223" s="96" t="s">
        <v>488</v>
      </c>
      <c r="AP223" s="96" t="s">
        <v>488</v>
      </c>
      <c r="AQ223" s="96" t="s">
        <v>488</v>
      </c>
      <c r="AR223" s="96" t="s">
        <v>488</v>
      </c>
      <c r="AS223" s="96" t="s">
        <v>488</v>
      </c>
      <c r="AT223" s="96" t="s">
        <v>488</v>
      </c>
      <c r="AU223" s="96" t="s">
        <v>488</v>
      </c>
      <c r="AV223" s="96" t="s">
        <v>488</v>
      </c>
      <c r="AW223" s="96" t="s">
        <v>488</v>
      </c>
      <c r="AX223" s="96" t="s">
        <v>488</v>
      </c>
      <c r="AY223" s="344"/>
      <c r="AZ223" s="93"/>
      <c r="BA223" s="93">
        <v>0</v>
      </c>
      <c r="BB223" s="94">
        <v>0</v>
      </c>
      <c r="BC223" s="93">
        <v>0</v>
      </c>
      <c r="BD223" s="94">
        <v>0</v>
      </c>
      <c r="BE223" s="94">
        <v>0</v>
      </c>
      <c r="BF223" s="94">
        <v>0</v>
      </c>
      <c r="BG223" s="94">
        <v>1</v>
      </c>
      <c r="BH223" s="94">
        <v>0</v>
      </c>
      <c r="BI223" s="94">
        <v>0</v>
      </c>
      <c r="BJ223" s="94">
        <v>0</v>
      </c>
      <c r="BK223" s="94">
        <v>0</v>
      </c>
      <c r="BL223" s="94">
        <v>0</v>
      </c>
      <c r="BM223" s="94">
        <v>0</v>
      </c>
      <c r="BN223" s="94">
        <v>0</v>
      </c>
      <c r="BO223" s="94">
        <v>0</v>
      </c>
      <c r="BP223" s="94">
        <v>0</v>
      </c>
      <c r="BQ223" s="94">
        <v>0</v>
      </c>
      <c r="BR223" s="94">
        <v>0</v>
      </c>
      <c r="BS223" s="94">
        <v>0</v>
      </c>
      <c r="BT223" s="94">
        <v>0</v>
      </c>
      <c r="BU223" s="94">
        <v>0</v>
      </c>
      <c r="BV223" s="94">
        <v>0</v>
      </c>
      <c r="BW223" s="94">
        <v>0</v>
      </c>
      <c r="BX223" s="578">
        <v>0</v>
      </c>
      <c r="BY223" s="94">
        <v>0</v>
      </c>
      <c r="BZ223" s="94">
        <v>0</v>
      </c>
    </row>
    <row r="224" spans="1:78" s="2" customFormat="1" ht="11.45" hidden="1" customHeight="1" x14ac:dyDescent="0.2">
      <c r="A224" s="95"/>
      <c r="B224" s="312"/>
      <c r="C224" s="346" t="s">
        <v>488</v>
      </c>
      <c r="D224" s="312"/>
      <c r="E224" s="127"/>
      <c r="F224" s="126"/>
      <c r="G224" s="241" t="s">
        <v>488</v>
      </c>
      <c r="H224" s="241" t="s">
        <v>488</v>
      </c>
      <c r="I224" s="944"/>
      <c r="J224" s="103"/>
      <c r="K224" s="104"/>
      <c r="L224" s="105"/>
      <c r="M224" s="105"/>
      <c r="N224" s="105"/>
      <c r="O224" s="372" t="s">
        <v>488</v>
      </c>
      <c r="P224" s="352"/>
      <c r="Q224" s="241">
        <v>0</v>
      </c>
      <c r="R224" s="241">
        <v>0</v>
      </c>
      <c r="S224" s="241">
        <v>0</v>
      </c>
      <c r="T224" s="228"/>
      <c r="U224" s="340">
        <v>0</v>
      </c>
      <c r="V224" s="227"/>
      <c r="W224" s="5"/>
      <c r="X224" s="108" t="s">
        <v>488</v>
      </c>
      <c r="Y224" s="109" t="s">
        <v>1625</v>
      </c>
      <c r="Z224" s="123">
        <v>0</v>
      </c>
      <c r="AA224" s="83" t="s">
        <v>488</v>
      </c>
      <c r="AB224" s="83" t="s">
        <v>488</v>
      </c>
      <c r="AC224" s="83" t="s">
        <v>488</v>
      </c>
      <c r="AE224" s="93" t="s">
        <v>2869</v>
      </c>
      <c r="AF224" s="93"/>
      <c r="AG224" s="96" t="s">
        <v>488</v>
      </c>
      <c r="AH224" s="96" t="s">
        <v>488</v>
      </c>
      <c r="AI224" s="96" t="s">
        <v>488</v>
      </c>
      <c r="AJ224" s="96" t="s">
        <v>488</v>
      </c>
      <c r="AK224" s="96" t="s">
        <v>488</v>
      </c>
      <c r="AL224" s="96" t="s">
        <v>488</v>
      </c>
      <c r="AM224" s="96" t="s">
        <v>488</v>
      </c>
      <c r="AN224" s="96" t="s">
        <v>488</v>
      </c>
      <c r="AO224" s="96" t="s">
        <v>488</v>
      </c>
      <c r="AP224" s="96" t="s">
        <v>488</v>
      </c>
      <c r="AQ224" s="96" t="s">
        <v>488</v>
      </c>
      <c r="AR224" s="96" t="s">
        <v>488</v>
      </c>
      <c r="AS224" s="96" t="s">
        <v>488</v>
      </c>
      <c r="AT224" s="96" t="s">
        <v>488</v>
      </c>
      <c r="AU224" s="96" t="s">
        <v>488</v>
      </c>
      <c r="AV224" s="96" t="s">
        <v>488</v>
      </c>
      <c r="AW224" s="96" t="s">
        <v>488</v>
      </c>
      <c r="AX224" s="96" t="s">
        <v>488</v>
      </c>
      <c r="AY224" s="344"/>
      <c r="AZ224" s="93"/>
      <c r="BA224" s="93">
        <v>0</v>
      </c>
      <c r="BB224" s="94">
        <v>0</v>
      </c>
      <c r="BC224" s="93">
        <v>0</v>
      </c>
      <c r="BD224" s="94">
        <v>0</v>
      </c>
      <c r="BE224" s="94">
        <v>0</v>
      </c>
      <c r="BF224" s="94">
        <v>0</v>
      </c>
      <c r="BG224" s="94">
        <v>1</v>
      </c>
      <c r="BH224" s="94">
        <v>0</v>
      </c>
      <c r="BI224" s="94">
        <v>0</v>
      </c>
      <c r="BJ224" s="94">
        <v>0</v>
      </c>
      <c r="BK224" s="94">
        <v>0</v>
      </c>
      <c r="BL224" s="94">
        <v>0</v>
      </c>
      <c r="BM224" s="94">
        <v>0</v>
      </c>
      <c r="BN224" s="94">
        <v>0</v>
      </c>
      <c r="BO224" s="94">
        <v>0</v>
      </c>
      <c r="BP224" s="94">
        <v>0</v>
      </c>
      <c r="BQ224" s="94">
        <v>0</v>
      </c>
      <c r="BR224" s="94">
        <v>0</v>
      </c>
      <c r="BS224" s="94">
        <v>0</v>
      </c>
      <c r="BT224" s="94">
        <v>0</v>
      </c>
      <c r="BU224" s="94">
        <v>0</v>
      </c>
      <c r="BV224" s="94">
        <v>0</v>
      </c>
      <c r="BW224" s="94">
        <v>0</v>
      </c>
      <c r="BX224" s="578">
        <v>0</v>
      </c>
      <c r="BY224" s="94">
        <v>0</v>
      </c>
      <c r="BZ224" s="94">
        <v>0</v>
      </c>
    </row>
    <row r="225" spans="1:78" s="2" customFormat="1" ht="11.45" hidden="1" customHeight="1" x14ac:dyDescent="0.2">
      <c r="A225" s="95"/>
      <c r="B225" s="312"/>
      <c r="C225" s="346" t="s">
        <v>488</v>
      </c>
      <c r="D225" s="312"/>
      <c r="E225" s="127"/>
      <c r="F225" s="126"/>
      <c r="G225" s="241" t="s">
        <v>488</v>
      </c>
      <c r="H225" s="241" t="s">
        <v>488</v>
      </c>
      <c r="I225" s="944"/>
      <c r="J225" s="103"/>
      <c r="K225" s="104"/>
      <c r="L225" s="105"/>
      <c r="M225" s="105"/>
      <c r="N225" s="105"/>
      <c r="O225" s="372" t="s">
        <v>488</v>
      </c>
      <c r="P225" s="352"/>
      <c r="Q225" s="241">
        <v>0</v>
      </c>
      <c r="R225" s="241">
        <v>0</v>
      </c>
      <c r="S225" s="241">
        <v>0</v>
      </c>
      <c r="T225" s="228"/>
      <c r="U225" s="340">
        <v>0</v>
      </c>
      <c r="V225" s="227"/>
      <c r="W225" s="5"/>
      <c r="X225" s="108" t="s">
        <v>488</v>
      </c>
      <c r="Y225" s="109" t="s">
        <v>1625</v>
      </c>
      <c r="Z225" s="123">
        <v>0</v>
      </c>
      <c r="AA225" s="83" t="s">
        <v>488</v>
      </c>
      <c r="AB225" s="83" t="s">
        <v>488</v>
      </c>
      <c r="AC225" s="83" t="s">
        <v>488</v>
      </c>
      <c r="AE225" s="93" t="s">
        <v>2869</v>
      </c>
      <c r="AF225" s="93"/>
      <c r="AG225" s="96" t="s">
        <v>488</v>
      </c>
      <c r="AH225" s="96" t="s">
        <v>488</v>
      </c>
      <c r="AI225" s="96" t="s">
        <v>488</v>
      </c>
      <c r="AJ225" s="96" t="s">
        <v>488</v>
      </c>
      <c r="AK225" s="96" t="s">
        <v>488</v>
      </c>
      <c r="AL225" s="96" t="s">
        <v>488</v>
      </c>
      <c r="AM225" s="96" t="s">
        <v>488</v>
      </c>
      <c r="AN225" s="96" t="s">
        <v>488</v>
      </c>
      <c r="AO225" s="96" t="s">
        <v>488</v>
      </c>
      <c r="AP225" s="96" t="s">
        <v>488</v>
      </c>
      <c r="AQ225" s="96" t="s">
        <v>488</v>
      </c>
      <c r="AR225" s="96" t="s">
        <v>488</v>
      </c>
      <c r="AS225" s="96" t="s">
        <v>488</v>
      </c>
      <c r="AT225" s="96" t="s">
        <v>488</v>
      </c>
      <c r="AU225" s="96" t="s">
        <v>488</v>
      </c>
      <c r="AV225" s="96" t="s">
        <v>488</v>
      </c>
      <c r="AW225" s="96" t="s">
        <v>488</v>
      </c>
      <c r="AX225" s="96" t="s">
        <v>488</v>
      </c>
      <c r="AY225" s="344"/>
      <c r="AZ225" s="93"/>
      <c r="BA225" s="93">
        <v>0</v>
      </c>
      <c r="BB225" s="94">
        <v>0</v>
      </c>
      <c r="BC225" s="93">
        <v>0</v>
      </c>
      <c r="BD225" s="94">
        <v>0</v>
      </c>
      <c r="BE225" s="94">
        <v>0</v>
      </c>
      <c r="BF225" s="94">
        <v>0</v>
      </c>
      <c r="BG225" s="94">
        <v>1</v>
      </c>
      <c r="BH225" s="94">
        <v>0</v>
      </c>
      <c r="BI225" s="94">
        <v>0</v>
      </c>
      <c r="BJ225" s="94">
        <v>0</v>
      </c>
      <c r="BK225" s="94">
        <v>0</v>
      </c>
      <c r="BL225" s="94">
        <v>0</v>
      </c>
      <c r="BM225" s="94">
        <v>0</v>
      </c>
      <c r="BN225" s="94">
        <v>0</v>
      </c>
      <c r="BO225" s="94">
        <v>0</v>
      </c>
      <c r="BP225" s="94">
        <v>0</v>
      </c>
      <c r="BQ225" s="94">
        <v>0</v>
      </c>
      <c r="BR225" s="94">
        <v>0</v>
      </c>
      <c r="BS225" s="94">
        <v>0</v>
      </c>
      <c r="BT225" s="94">
        <v>0</v>
      </c>
      <c r="BU225" s="94">
        <v>0</v>
      </c>
      <c r="BV225" s="94">
        <v>0</v>
      </c>
      <c r="BW225" s="94">
        <v>0</v>
      </c>
      <c r="BX225" s="578">
        <v>0</v>
      </c>
      <c r="BY225" s="94">
        <v>0</v>
      </c>
      <c r="BZ225" s="94">
        <v>0</v>
      </c>
    </row>
    <row r="226" spans="1:78" s="2" customFormat="1" ht="11.45" hidden="1" customHeight="1" x14ac:dyDescent="0.2">
      <c r="A226" s="95"/>
      <c r="B226" s="312"/>
      <c r="C226" s="346" t="s">
        <v>488</v>
      </c>
      <c r="D226" s="312"/>
      <c r="E226" s="127"/>
      <c r="F226" s="126"/>
      <c r="G226" s="241" t="s">
        <v>488</v>
      </c>
      <c r="H226" s="241" t="s">
        <v>488</v>
      </c>
      <c r="I226" s="944"/>
      <c r="J226" s="103"/>
      <c r="K226" s="104"/>
      <c r="L226" s="105"/>
      <c r="M226" s="105"/>
      <c r="N226" s="105"/>
      <c r="O226" s="372" t="s">
        <v>488</v>
      </c>
      <c r="P226" s="352"/>
      <c r="Q226" s="241">
        <v>0</v>
      </c>
      <c r="R226" s="241">
        <v>0</v>
      </c>
      <c r="S226" s="241">
        <v>0</v>
      </c>
      <c r="T226" s="228"/>
      <c r="U226" s="340">
        <v>0</v>
      </c>
      <c r="V226" s="227"/>
      <c r="W226" s="5"/>
      <c r="X226" s="108" t="s">
        <v>488</v>
      </c>
      <c r="Y226" s="109" t="s">
        <v>1625</v>
      </c>
      <c r="Z226" s="123">
        <v>0</v>
      </c>
      <c r="AA226" s="83" t="s">
        <v>488</v>
      </c>
      <c r="AB226" s="83" t="s">
        <v>488</v>
      </c>
      <c r="AC226" s="83" t="s">
        <v>488</v>
      </c>
      <c r="AE226" s="93" t="s">
        <v>2869</v>
      </c>
      <c r="AF226" s="93"/>
      <c r="AG226" s="96" t="s">
        <v>488</v>
      </c>
      <c r="AH226" s="96" t="s">
        <v>488</v>
      </c>
      <c r="AI226" s="96" t="s">
        <v>488</v>
      </c>
      <c r="AJ226" s="96" t="s">
        <v>488</v>
      </c>
      <c r="AK226" s="96" t="s">
        <v>488</v>
      </c>
      <c r="AL226" s="96" t="s">
        <v>488</v>
      </c>
      <c r="AM226" s="96" t="s">
        <v>488</v>
      </c>
      <c r="AN226" s="96" t="s">
        <v>488</v>
      </c>
      <c r="AO226" s="96" t="s">
        <v>488</v>
      </c>
      <c r="AP226" s="96" t="s">
        <v>488</v>
      </c>
      <c r="AQ226" s="96" t="s">
        <v>488</v>
      </c>
      <c r="AR226" s="96" t="s">
        <v>488</v>
      </c>
      <c r="AS226" s="96" t="s">
        <v>488</v>
      </c>
      <c r="AT226" s="96" t="s">
        <v>488</v>
      </c>
      <c r="AU226" s="96" t="s">
        <v>488</v>
      </c>
      <c r="AV226" s="96" t="s">
        <v>488</v>
      </c>
      <c r="AW226" s="96" t="s">
        <v>488</v>
      </c>
      <c r="AX226" s="96" t="s">
        <v>488</v>
      </c>
      <c r="AY226" s="344"/>
      <c r="AZ226" s="93"/>
      <c r="BA226" s="93">
        <v>0</v>
      </c>
      <c r="BB226" s="94">
        <v>0</v>
      </c>
      <c r="BC226" s="93">
        <v>0</v>
      </c>
      <c r="BD226" s="94">
        <v>0</v>
      </c>
      <c r="BE226" s="94">
        <v>0</v>
      </c>
      <c r="BF226" s="94">
        <v>0</v>
      </c>
      <c r="BG226" s="94">
        <v>1</v>
      </c>
      <c r="BH226" s="94">
        <v>0</v>
      </c>
      <c r="BI226" s="94">
        <v>0</v>
      </c>
      <c r="BJ226" s="94">
        <v>0</v>
      </c>
      <c r="BK226" s="94">
        <v>0</v>
      </c>
      <c r="BL226" s="94">
        <v>0</v>
      </c>
      <c r="BM226" s="94">
        <v>0</v>
      </c>
      <c r="BN226" s="94">
        <v>0</v>
      </c>
      <c r="BO226" s="94">
        <v>0</v>
      </c>
      <c r="BP226" s="94">
        <v>0</v>
      </c>
      <c r="BQ226" s="94">
        <v>0</v>
      </c>
      <c r="BR226" s="94">
        <v>0</v>
      </c>
      <c r="BS226" s="94">
        <v>0</v>
      </c>
      <c r="BT226" s="94">
        <v>0</v>
      </c>
      <c r="BU226" s="94">
        <v>0</v>
      </c>
      <c r="BV226" s="94">
        <v>0</v>
      </c>
      <c r="BW226" s="94">
        <v>0</v>
      </c>
      <c r="BX226" s="578">
        <v>0</v>
      </c>
      <c r="BY226" s="94">
        <v>0</v>
      </c>
      <c r="BZ226" s="94">
        <v>0</v>
      </c>
    </row>
    <row r="227" spans="1:78" s="2" customFormat="1" ht="11.45" hidden="1" customHeight="1" x14ac:dyDescent="0.2">
      <c r="A227" s="95"/>
      <c r="B227" s="312"/>
      <c r="C227" s="346" t="s">
        <v>488</v>
      </c>
      <c r="D227" s="312"/>
      <c r="E227" s="127"/>
      <c r="F227" s="126"/>
      <c r="G227" s="241" t="s">
        <v>488</v>
      </c>
      <c r="H227" s="241" t="s">
        <v>488</v>
      </c>
      <c r="I227" s="944"/>
      <c r="J227" s="103"/>
      <c r="K227" s="104"/>
      <c r="L227" s="105"/>
      <c r="M227" s="105"/>
      <c r="N227" s="105"/>
      <c r="O227" s="372" t="s">
        <v>488</v>
      </c>
      <c r="P227" s="352"/>
      <c r="Q227" s="241">
        <v>0</v>
      </c>
      <c r="R227" s="241">
        <v>0</v>
      </c>
      <c r="S227" s="241">
        <v>0</v>
      </c>
      <c r="T227" s="228"/>
      <c r="U227" s="340">
        <v>0</v>
      </c>
      <c r="V227" s="227"/>
      <c r="W227" s="5"/>
      <c r="X227" s="108" t="s">
        <v>488</v>
      </c>
      <c r="Y227" s="109" t="s">
        <v>1625</v>
      </c>
      <c r="Z227" s="123">
        <v>0</v>
      </c>
      <c r="AA227" s="83" t="s">
        <v>488</v>
      </c>
      <c r="AB227" s="83" t="s">
        <v>488</v>
      </c>
      <c r="AC227" s="83" t="s">
        <v>488</v>
      </c>
      <c r="AE227" s="93" t="s">
        <v>2869</v>
      </c>
      <c r="AF227" s="93"/>
      <c r="AG227" s="96" t="s">
        <v>488</v>
      </c>
      <c r="AH227" s="96" t="s">
        <v>488</v>
      </c>
      <c r="AI227" s="96" t="s">
        <v>488</v>
      </c>
      <c r="AJ227" s="96" t="s">
        <v>488</v>
      </c>
      <c r="AK227" s="96" t="s">
        <v>488</v>
      </c>
      <c r="AL227" s="96" t="s">
        <v>488</v>
      </c>
      <c r="AM227" s="96" t="s">
        <v>488</v>
      </c>
      <c r="AN227" s="96" t="s">
        <v>488</v>
      </c>
      <c r="AO227" s="96" t="s">
        <v>488</v>
      </c>
      <c r="AP227" s="96" t="s">
        <v>488</v>
      </c>
      <c r="AQ227" s="96" t="s">
        <v>488</v>
      </c>
      <c r="AR227" s="96" t="s">
        <v>488</v>
      </c>
      <c r="AS227" s="96" t="s">
        <v>488</v>
      </c>
      <c r="AT227" s="96" t="s">
        <v>488</v>
      </c>
      <c r="AU227" s="96" t="s">
        <v>488</v>
      </c>
      <c r="AV227" s="96" t="s">
        <v>488</v>
      </c>
      <c r="AW227" s="96" t="s">
        <v>488</v>
      </c>
      <c r="AX227" s="96" t="s">
        <v>488</v>
      </c>
      <c r="AY227" s="344"/>
      <c r="AZ227" s="93"/>
      <c r="BA227" s="93">
        <v>0</v>
      </c>
      <c r="BB227" s="94">
        <v>0</v>
      </c>
      <c r="BC227" s="93">
        <v>0</v>
      </c>
      <c r="BD227" s="94">
        <v>0</v>
      </c>
      <c r="BE227" s="94">
        <v>0</v>
      </c>
      <c r="BF227" s="94">
        <v>0</v>
      </c>
      <c r="BG227" s="94">
        <v>1</v>
      </c>
      <c r="BH227" s="94">
        <v>0</v>
      </c>
      <c r="BI227" s="94">
        <v>0</v>
      </c>
      <c r="BJ227" s="94">
        <v>0</v>
      </c>
      <c r="BK227" s="94">
        <v>0</v>
      </c>
      <c r="BL227" s="94">
        <v>0</v>
      </c>
      <c r="BM227" s="94">
        <v>0</v>
      </c>
      <c r="BN227" s="94">
        <v>0</v>
      </c>
      <c r="BO227" s="94">
        <v>0</v>
      </c>
      <c r="BP227" s="94">
        <v>0</v>
      </c>
      <c r="BQ227" s="94">
        <v>0</v>
      </c>
      <c r="BR227" s="94">
        <v>0</v>
      </c>
      <c r="BS227" s="94">
        <v>0</v>
      </c>
      <c r="BT227" s="94">
        <v>0</v>
      </c>
      <c r="BU227" s="94">
        <v>0</v>
      </c>
      <c r="BV227" s="94">
        <v>0</v>
      </c>
      <c r="BW227" s="94">
        <v>0</v>
      </c>
      <c r="BX227" s="578">
        <v>0</v>
      </c>
      <c r="BY227" s="94">
        <v>0</v>
      </c>
      <c r="BZ227" s="94">
        <v>0</v>
      </c>
    </row>
    <row r="228" spans="1:78" s="2" customFormat="1" ht="11.45" hidden="1" customHeight="1" x14ac:dyDescent="0.2">
      <c r="A228" s="95"/>
      <c r="B228" s="312"/>
      <c r="C228" s="346" t="s">
        <v>488</v>
      </c>
      <c r="D228" s="312"/>
      <c r="E228" s="127"/>
      <c r="F228" s="126"/>
      <c r="G228" s="241" t="s">
        <v>488</v>
      </c>
      <c r="H228" s="241" t="s">
        <v>488</v>
      </c>
      <c r="I228" s="944"/>
      <c r="J228" s="103"/>
      <c r="K228" s="104"/>
      <c r="L228" s="105"/>
      <c r="M228" s="105"/>
      <c r="N228" s="105"/>
      <c r="O228" s="372" t="s">
        <v>488</v>
      </c>
      <c r="P228" s="352"/>
      <c r="Q228" s="241">
        <v>0</v>
      </c>
      <c r="R228" s="241">
        <v>0</v>
      </c>
      <c r="S228" s="241">
        <v>0</v>
      </c>
      <c r="T228" s="228"/>
      <c r="U228" s="340">
        <v>0</v>
      </c>
      <c r="V228" s="227"/>
      <c r="W228" s="5"/>
      <c r="X228" s="108" t="s">
        <v>488</v>
      </c>
      <c r="Y228" s="109" t="s">
        <v>1625</v>
      </c>
      <c r="Z228" s="123">
        <v>0</v>
      </c>
      <c r="AA228" s="83" t="s">
        <v>488</v>
      </c>
      <c r="AB228" s="83" t="s">
        <v>488</v>
      </c>
      <c r="AC228" s="83" t="s">
        <v>488</v>
      </c>
      <c r="AE228" s="93" t="s">
        <v>2869</v>
      </c>
      <c r="AF228" s="93"/>
      <c r="AG228" s="96" t="s">
        <v>488</v>
      </c>
      <c r="AH228" s="96" t="s">
        <v>488</v>
      </c>
      <c r="AI228" s="96" t="s">
        <v>488</v>
      </c>
      <c r="AJ228" s="96" t="s">
        <v>488</v>
      </c>
      <c r="AK228" s="96" t="s">
        <v>488</v>
      </c>
      <c r="AL228" s="96" t="s">
        <v>488</v>
      </c>
      <c r="AM228" s="96" t="s">
        <v>488</v>
      </c>
      <c r="AN228" s="96" t="s">
        <v>488</v>
      </c>
      <c r="AO228" s="96" t="s">
        <v>488</v>
      </c>
      <c r="AP228" s="96" t="s">
        <v>488</v>
      </c>
      <c r="AQ228" s="96" t="s">
        <v>488</v>
      </c>
      <c r="AR228" s="96" t="s">
        <v>488</v>
      </c>
      <c r="AS228" s="96" t="s">
        <v>488</v>
      </c>
      <c r="AT228" s="96" t="s">
        <v>488</v>
      </c>
      <c r="AU228" s="96" t="s">
        <v>488</v>
      </c>
      <c r="AV228" s="96" t="s">
        <v>488</v>
      </c>
      <c r="AW228" s="96" t="s">
        <v>488</v>
      </c>
      <c r="AX228" s="96" t="s">
        <v>488</v>
      </c>
      <c r="AY228" s="344"/>
      <c r="AZ228" s="93"/>
      <c r="BA228" s="93">
        <v>0</v>
      </c>
      <c r="BB228" s="94">
        <v>0</v>
      </c>
      <c r="BC228" s="93">
        <v>0</v>
      </c>
      <c r="BD228" s="94">
        <v>0</v>
      </c>
      <c r="BE228" s="94">
        <v>0</v>
      </c>
      <c r="BF228" s="94">
        <v>0</v>
      </c>
      <c r="BG228" s="94">
        <v>1</v>
      </c>
      <c r="BH228" s="94">
        <v>0</v>
      </c>
      <c r="BI228" s="94">
        <v>0</v>
      </c>
      <c r="BJ228" s="94">
        <v>0</v>
      </c>
      <c r="BK228" s="94">
        <v>0</v>
      </c>
      <c r="BL228" s="94">
        <v>0</v>
      </c>
      <c r="BM228" s="94">
        <v>0</v>
      </c>
      <c r="BN228" s="94">
        <v>0</v>
      </c>
      <c r="BO228" s="94">
        <v>0</v>
      </c>
      <c r="BP228" s="94">
        <v>0</v>
      </c>
      <c r="BQ228" s="94">
        <v>0</v>
      </c>
      <c r="BR228" s="94">
        <v>0</v>
      </c>
      <c r="BS228" s="94">
        <v>0</v>
      </c>
      <c r="BT228" s="94">
        <v>0</v>
      </c>
      <c r="BU228" s="94">
        <v>0</v>
      </c>
      <c r="BV228" s="94">
        <v>0</v>
      </c>
      <c r="BW228" s="94">
        <v>0</v>
      </c>
      <c r="BX228" s="578">
        <v>0</v>
      </c>
      <c r="BY228" s="94">
        <v>0</v>
      </c>
      <c r="BZ228" s="94">
        <v>0</v>
      </c>
    </row>
    <row r="229" spans="1:78" s="2" customFormat="1" ht="11.45" hidden="1" customHeight="1" x14ac:dyDescent="0.2">
      <c r="A229" s="95"/>
      <c r="B229" s="312"/>
      <c r="C229" s="346" t="s">
        <v>488</v>
      </c>
      <c r="D229" s="312"/>
      <c r="E229" s="127"/>
      <c r="F229" s="126"/>
      <c r="G229" s="241" t="s">
        <v>488</v>
      </c>
      <c r="H229" s="241" t="s">
        <v>488</v>
      </c>
      <c r="I229" s="944"/>
      <c r="J229" s="103"/>
      <c r="K229" s="104"/>
      <c r="L229" s="105"/>
      <c r="M229" s="105"/>
      <c r="N229" s="105"/>
      <c r="O229" s="372" t="s">
        <v>488</v>
      </c>
      <c r="P229" s="352"/>
      <c r="Q229" s="241">
        <v>0</v>
      </c>
      <c r="R229" s="241">
        <v>0</v>
      </c>
      <c r="S229" s="241">
        <v>0</v>
      </c>
      <c r="T229" s="228"/>
      <c r="U229" s="340">
        <v>0</v>
      </c>
      <c r="V229" s="227"/>
      <c r="W229" s="5"/>
      <c r="X229" s="108" t="s">
        <v>488</v>
      </c>
      <c r="Y229" s="109" t="s">
        <v>1625</v>
      </c>
      <c r="Z229" s="123">
        <v>0</v>
      </c>
      <c r="AA229" s="83" t="s">
        <v>488</v>
      </c>
      <c r="AB229" s="83" t="s">
        <v>488</v>
      </c>
      <c r="AC229" s="83" t="s">
        <v>488</v>
      </c>
      <c r="AE229" s="93" t="s">
        <v>2869</v>
      </c>
      <c r="AF229" s="93"/>
      <c r="AG229" s="96" t="s">
        <v>488</v>
      </c>
      <c r="AH229" s="96" t="s">
        <v>488</v>
      </c>
      <c r="AI229" s="96" t="s">
        <v>488</v>
      </c>
      <c r="AJ229" s="96" t="s">
        <v>488</v>
      </c>
      <c r="AK229" s="96" t="s">
        <v>488</v>
      </c>
      <c r="AL229" s="96" t="s">
        <v>488</v>
      </c>
      <c r="AM229" s="96" t="s">
        <v>488</v>
      </c>
      <c r="AN229" s="96" t="s">
        <v>488</v>
      </c>
      <c r="AO229" s="96" t="s">
        <v>488</v>
      </c>
      <c r="AP229" s="96" t="s">
        <v>488</v>
      </c>
      <c r="AQ229" s="96" t="s">
        <v>488</v>
      </c>
      <c r="AR229" s="96" t="s">
        <v>488</v>
      </c>
      <c r="AS229" s="96" t="s">
        <v>488</v>
      </c>
      <c r="AT229" s="96" t="s">
        <v>488</v>
      </c>
      <c r="AU229" s="96" t="s">
        <v>488</v>
      </c>
      <c r="AV229" s="96" t="s">
        <v>488</v>
      </c>
      <c r="AW229" s="96" t="s">
        <v>488</v>
      </c>
      <c r="AX229" s="96" t="s">
        <v>488</v>
      </c>
      <c r="AY229" s="344"/>
      <c r="AZ229" s="93"/>
      <c r="BA229" s="93">
        <v>0</v>
      </c>
      <c r="BB229" s="94">
        <v>0</v>
      </c>
      <c r="BC229" s="93">
        <v>0</v>
      </c>
      <c r="BD229" s="94">
        <v>0</v>
      </c>
      <c r="BE229" s="94">
        <v>0</v>
      </c>
      <c r="BF229" s="94">
        <v>0</v>
      </c>
      <c r="BG229" s="94">
        <v>1</v>
      </c>
      <c r="BH229" s="94">
        <v>0</v>
      </c>
      <c r="BI229" s="94">
        <v>0</v>
      </c>
      <c r="BJ229" s="94">
        <v>0</v>
      </c>
      <c r="BK229" s="94">
        <v>0</v>
      </c>
      <c r="BL229" s="94">
        <v>0</v>
      </c>
      <c r="BM229" s="94">
        <v>0</v>
      </c>
      <c r="BN229" s="94">
        <v>0</v>
      </c>
      <c r="BO229" s="94">
        <v>0</v>
      </c>
      <c r="BP229" s="94">
        <v>0</v>
      </c>
      <c r="BQ229" s="94">
        <v>0</v>
      </c>
      <c r="BR229" s="94">
        <v>0</v>
      </c>
      <c r="BS229" s="94">
        <v>0</v>
      </c>
      <c r="BT229" s="94">
        <v>0</v>
      </c>
      <c r="BU229" s="94">
        <v>0</v>
      </c>
      <c r="BV229" s="94">
        <v>0</v>
      </c>
      <c r="BW229" s="94">
        <v>0</v>
      </c>
      <c r="BX229" s="578">
        <v>0</v>
      </c>
      <c r="BY229" s="94">
        <v>0</v>
      </c>
      <c r="BZ229" s="94">
        <v>0</v>
      </c>
    </row>
    <row r="230" spans="1:78" s="2" customFormat="1" ht="11.45" hidden="1" customHeight="1" x14ac:dyDescent="0.2">
      <c r="A230" s="95"/>
      <c r="B230" s="312"/>
      <c r="C230" s="346" t="s">
        <v>488</v>
      </c>
      <c r="D230" s="312"/>
      <c r="E230" s="127"/>
      <c r="F230" s="126"/>
      <c r="G230" s="241" t="s">
        <v>488</v>
      </c>
      <c r="H230" s="241" t="s">
        <v>488</v>
      </c>
      <c r="I230" s="944"/>
      <c r="J230" s="103"/>
      <c r="K230" s="104"/>
      <c r="L230" s="105"/>
      <c r="M230" s="105"/>
      <c r="N230" s="105"/>
      <c r="O230" s="372" t="s">
        <v>488</v>
      </c>
      <c r="P230" s="352"/>
      <c r="Q230" s="241">
        <v>0</v>
      </c>
      <c r="R230" s="241">
        <v>0</v>
      </c>
      <c r="S230" s="241">
        <v>0</v>
      </c>
      <c r="T230" s="228"/>
      <c r="U230" s="340">
        <v>0</v>
      </c>
      <c r="V230" s="227"/>
      <c r="W230" s="5"/>
      <c r="X230" s="108" t="s">
        <v>488</v>
      </c>
      <c r="Y230" s="109" t="s">
        <v>1625</v>
      </c>
      <c r="Z230" s="123">
        <v>0</v>
      </c>
      <c r="AA230" s="83" t="s">
        <v>488</v>
      </c>
      <c r="AB230" s="83" t="s">
        <v>488</v>
      </c>
      <c r="AC230" s="83" t="s">
        <v>488</v>
      </c>
      <c r="AE230" s="93" t="s">
        <v>2869</v>
      </c>
      <c r="AF230" s="93"/>
      <c r="AG230" s="96" t="s">
        <v>488</v>
      </c>
      <c r="AH230" s="96" t="s">
        <v>488</v>
      </c>
      <c r="AI230" s="96" t="s">
        <v>488</v>
      </c>
      <c r="AJ230" s="96" t="s">
        <v>488</v>
      </c>
      <c r="AK230" s="96" t="s">
        <v>488</v>
      </c>
      <c r="AL230" s="96" t="s">
        <v>488</v>
      </c>
      <c r="AM230" s="96" t="s">
        <v>488</v>
      </c>
      <c r="AN230" s="96" t="s">
        <v>488</v>
      </c>
      <c r="AO230" s="96" t="s">
        <v>488</v>
      </c>
      <c r="AP230" s="96" t="s">
        <v>488</v>
      </c>
      <c r="AQ230" s="96" t="s">
        <v>488</v>
      </c>
      <c r="AR230" s="96" t="s">
        <v>488</v>
      </c>
      <c r="AS230" s="96" t="s">
        <v>488</v>
      </c>
      <c r="AT230" s="96" t="s">
        <v>488</v>
      </c>
      <c r="AU230" s="96" t="s">
        <v>488</v>
      </c>
      <c r="AV230" s="96" t="s">
        <v>488</v>
      </c>
      <c r="AW230" s="96" t="s">
        <v>488</v>
      </c>
      <c r="AX230" s="96" t="s">
        <v>488</v>
      </c>
      <c r="AY230" s="344"/>
      <c r="AZ230" s="93"/>
      <c r="BA230" s="93">
        <v>0</v>
      </c>
      <c r="BB230" s="94">
        <v>0</v>
      </c>
      <c r="BC230" s="93">
        <v>0</v>
      </c>
      <c r="BD230" s="94">
        <v>0</v>
      </c>
      <c r="BE230" s="94">
        <v>0</v>
      </c>
      <c r="BF230" s="94">
        <v>0</v>
      </c>
      <c r="BG230" s="94">
        <v>1</v>
      </c>
      <c r="BH230" s="94">
        <v>0</v>
      </c>
      <c r="BI230" s="94">
        <v>0</v>
      </c>
      <c r="BJ230" s="94">
        <v>0</v>
      </c>
      <c r="BK230" s="94">
        <v>0</v>
      </c>
      <c r="BL230" s="94">
        <v>0</v>
      </c>
      <c r="BM230" s="94">
        <v>0</v>
      </c>
      <c r="BN230" s="94">
        <v>0</v>
      </c>
      <c r="BO230" s="94">
        <v>0</v>
      </c>
      <c r="BP230" s="94">
        <v>0</v>
      </c>
      <c r="BQ230" s="94">
        <v>0</v>
      </c>
      <c r="BR230" s="94">
        <v>0</v>
      </c>
      <c r="BS230" s="94">
        <v>0</v>
      </c>
      <c r="BT230" s="94">
        <v>0</v>
      </c>
      <c r="BU230" s="94">
        <v>0</v>
      </c>
      <c r="BV230" s="94">
        <v>0</v>
      </c>
      <c r="BW230" s="94">
        <v>0</v>
      </c>
      <c r="BX230" s="578">
        <v>0</v>
      </c>
      <c r="BY230" s="94">
        <v>0</v>
      </c>
      <c r="BZ230" s="94">
        <v>0</v>
      </c>
    </row>
    <row r="231" spans="1:78" s="2" customFormat="1" ht="11.45" hidden="1" customHeight="1" x14ac:dyDescent="0.2">
      <c r="A231" s="95"/>
      <c r="B231" s="312"/>
      <c r="C231" s="346" t="s">
        <v>488</v>
      </c>
      <c r="D231" s="312"/>
      <c r="E231" s="127"/>
      <c r="F231" s="126"/>
      <c r="G231" s="241" t="s">
        <v>488</v>
      </c>
      <c r="H231" s="241" t="s">
        <v>488</v>
      </c>
      <c r="I231" s="944"/>
      <c r="J231" s="103"/>
      <c r="K231" s="104"/>
      <c r="L231" s="105"/>
      <c r="M231" s="105"/>
      <c r="N231" s="105"/>
      <c r="O231" s="372" t="s">
        <v>488</v>
      </c>
      <c r="P231" s="352"/>
      <c r="Q231" s="241">
        <v>0</v>
      </c>
      <c r="R231" s="241">
        <v>0</v>
      </c>
      <c r="S231" s="241">
        <v>0</v>
      </c>
      <c r="T231" s="228"/>
      <c r="U231" s="340">
        <v>0</v>
      </c>
      <c r="V231" s="227"/>
      <c r="W231" s="5"/>
      <c r="X231" s="108" t="s">
        <v>488</v>
      </c>
      <c r="Y231" s="109" t="s">
        <v>1625</v>
      </c>
      <c r="Z231" s="123">
        <v>0</v>
      </c>
      <c r="AA231" s="83" t="s">
        <v>488</v>
      </c>
      <c r="AB231" s="83" t="s">
        <v>488</v>
      </c>
      <c r="AC231" s="83" t="s">
        <v>488</v>
      </c>
      <c r="AE231" s="93" t="s">
        <v>2869</v>
      </c>
      <c r="AF231" s="93"/>
      <c r="AG231" s="96" t="s">
        <v>488</v>
      </c>
      <c r="AH231" s="96" t="s">
        <v>488</v>
      </c>
      <c r="AI231" s="96" t="s">
        <v>488</v>
      </c>
      <c r="AJ231" s="96" t="s">
        <v>488</v>
      </c>
      <c r="AK231" s="96" t="s">
        <v>488</v>
      </c>
      <c r="AL231" s="96" t="s">
        <v>488</v>
      </c>
      <c r="AM231" s="96" t="s">
        <v>488</v>
      </c>
      <c r="AN231" s="96" t="s">
        <v>488</v>
      </c>
      <c r="AO231" s="96" t="s">
        <v>488</v>
      </c>
      <c r="AP231" s="96" t="s">
        <v>488</v>
      </c>
      <c r="AQ231" s="96" t="s">
        <v>488</v>
      </c>
      <c r="AR231" s="96" t="s">
        <v>488</v>
      </c>
      <c r="AS231" s="96" t="s">
        <v>488</v>
      </c>
      <c r="AT231" s="96" t="s">
        <v>488</v>
      </c>
      <c r="AU231" s="96" t="s">
        <v>488</v>
      </c>
      <c r="AV231" s="96" t="s">
        <v>488</v>
      </c>
      <c r="AW231" s="96" t="s">
        <v>488</v>
      </c>
      <c r="AX231" s="96" t="s">
        <v>488</v>
      </c>
      <c r="AY231" s="344"/>
      <c r="AZ231" s="93"/>
      <c r="BA231" s="93">
        <v>0</v>
      </c>
      <c r="BB231" s="94">
        <v>0</v>
      </c>
      <c r="BC231" s="93">
        <v>0</v>
      </c>
      <c r="BD231" s="94">
        <v>0</v>
      </c>
      <c r="BE231" s="94">
        <v>0</v>
      </c>
      <c r="BF231" s="94">
        <v>0</v>
      </c>
      <c r="BG231" s="94">
        <v>1</v>
      </c>
      <c r="BH231" s="94">
        <v>0</v>
      </c>
      <c r="BI231" s="94">
        <v>0</v>
      </c>
      <c r="BJ231" s="94">
        <v>0</v>
      </c>
      <c r="BK231" s="94">
        <v>0</v>
      </c>
      <c r="BL231" s="94">
        <v>0</v>
      </c>
      <c r="BM231" s="94">
        <v>0</v>
      </c>
      <c r="BN231" s="94">
        <v>0</v>
      </c>
      <c r="BO231" s="94">
        <v>0</v>
      </c>
      <c r="BP231" s="94">
        <v>0</v>
      </c>
      <c r="BQ231" s="94">
        <v>0</v>
      </c>
      <c r="BR231" s="94">
        <v>0</v>
      </c>
      <c r="BS231" s="94">
        <v>0</v>
      </c>
      <c r="BT231" s="94">
        <v>0</v>
      </c>
      <c r="BU231" s="94">
        <v>0</v>
      </c>
      <c r="BV231" s="94">
        <v>0</v>
      </c>
      <c r="BW231" s="94">
        <v>0</v>
      </c>
      <c r="BX231" s="578">
        <v>0</v>
      </c>
      <c r="BY231" s="94">
        <v>0</v>
      </c>
      <c r="BZ231" s="94">
        <v>0</v>
      </c>
    </row>
    <row r="232" spans="1:78" s="2" customFormat="1" ht="11.45" hidden="1" customHeight="1" x14ac:dyDescent="0.2">
      <c r="A232" s="95"/>
      <c r="B232" s="312"/>
      <c r="C232" s="347" t="s">
        <v>1098</v>
      </c>
      <c r="D232" s="312"/>
      <c r="E232" s="227"/>
      <c r="F232" s="228"/>
      <c r="G232" s="228"/>
      <c r="H232" s="353" t="s">
        <v>796</v>
      </c>
      <c r="I232" s="354"/>
      <c r="J232" s="259"/>
      <c r="K232" s="358">
        <v>0</v>
      </c>
      <c r="L232" s="352"/>
      <c r="M232" s="352"/>
      <c r="N232" s="352"/>
      <c r="O232" s="352"/>
      <c r="P232" s="352"/>
      <c r="Q232" s="358">
        <v>0</v>
      </c>
      <c r="R232" s="358">
        <v>0</v>
      </c>
      <c r="S232" s="358">
        <v>0</v>
      </c>
      <c r="T232" s="228"/>
      <c r="U232" s="358">
        <v>0</v>
      </c>
      <c r="V232" s="227"/>
      <c r="W232" s="5"/>
      <c r="X232" s="97" t="s">
        <v>1098</v>
      </c>
      <c r="Y232" s="83"/>
      <c r="AE232" s="93"/>
      <c r="AF232" s="93"/>
      <c r="AG232" s="93"/>
      <c r="AH232" s="93"/>
      <c r="AI232" s="93"/>
      <c r="AJ232" s="93"/>
      <c r="AK232" s="93"/>
      <c r="AL232" s="93"/>
      <c r="AM232" s="93"/>
      <c r="AN232" s="93"/>
      <c r="AO232" s="93"/>
      <c r="AP232" s="93"/>
      <c r="AQ232" s="93"/>
      <c r="AR232" s="93"/>
      <c r="AS232" s="93"/>
      <c r="AT232" s="93"/>
      <c r="AU232" s="93"/>
      <c r="AV232" s="93"/>
      <c r="AW232" s="93"/>
      <c r="AX232" s="93"/>
      <c r="AY232" s="93"/>
      <c r="AZ232" s="93"/>
    </row>
    <row r="233" spans="1:78" s="2" customFormat="1" ht="11.45" hidden="1" customHeight="1" x14ac:dyDescent="0.2">
      <c r="A233" s="95"/>
      <c r="B233" s="312"/>
      <c r="C233" s="312"/>
      <c r="D233" s="312"/>
      <c r="E233" s="227"/>
      <c r="F233" s="228"/>
      <c r="G233" s="228"/>
      <c r="H233" s="228"/>
      <c r="I233" s="354"/>
      <c r="J233" s="259"/>
      <c r="K233" s="259"/>
      <c r="L233" s="352"/>
      <c r="M233" s="352"/>
      <c r="N233" s="352"/>
      <c r="O233" s="352"/>
      <c r="P233" s="352"/>
      <c r="Q233" s="228"/>
      <c r="R233" s="228"/>
      <c r="S233" s="228"/>
      <c r="T233" s="228"/>
      <c r="U233" s="228"/>
      <c r="V233" s="227"/>
      <c r="Y233" s="83"/>
    </row>
    <row r="234" spans="1:78" s="2" customFormat="1" ht="11.45" hidden="1" customHeight="1" x14ac:dyDescent="0.2">
      <c r="A234" s="95"/>
      <c r="B234" s="312"/>
      <c r="C234" s="312"/>
      <c r="D234" s="312"/>
      <c r="E234" s="227"/>
      <c r="F234" s="228"/>
      <c r="G234" s="228"/>
      <c r="H234" s="228"/>
      <c r="I234" s="354"/>
      <c r="J234" s="259"/>
      <c r="K234" s="259"/>
      <c r="L234" s="352"/>
      <c r="M234" s="352"/>
      <c r="N234" s="352"/>
      <c r="O234" s="352"/>
      <c r="P234" s="352"/>
      <c r="Q234" s="228"/>
      <c r="R234" s="228"/>
      <c r="S234" s="228"/>
      <c r="T234" s="228"/>
      <c r="U234" s="228"/>
      <c r="V234" s="227"/>
      <c r="Y234" s="83"/>
    </row>
    <row r="235" spans="1:78" s="2" customFormat="1" ht="11.45" hidden="1" customHeight="1" x14ac:dyDescent="0.2">
      <c r="A235" s="95"/>
      <c r="B235" s="312"/>
      <c r="C235" s="312"/>
      <c r="D235" s="312"/>
      <c r="E235" s="227"/>
      <c r="F235" s="228"/>
      <c r="G235" s="228"/>
      <c r="H235" s="228"/>
      <c r="I235" s="354"/>
      <c r="J235" s="259"/>
      <c r="K235" s="259"/>
      <c r="L235" s="352"/>
      <c r="M235" s="352"/>
      <c r="N235" s="352"/>
      <c r="O235" s="352"/>
      <c r="P235" s="352"/>
      <c r="Q235" s="228"/>
      <c r="R235" s="228"/>
      <c r="S235" s="228"/>
      <c r="T235" s="228"/>
      <c r="U235" s="228"/>
      <c r="V235" s="227"/>
      <c r="Y235" s="83"/>
    </row>
    <row r="236" spans="1:78" s="2" customFormat="1" ht="11.45" customHeight="1" x14ac:dyDescent="0.2">
      <c r="A236" s="95"/>
      <c r="B236" s="312"/>
      <c r="C236" s="346"/>
      <c r="D236" s="312"/>
      <c r="E236" s="227"/>
      <c r="F236" s="227"/>
      <c r="G236" s="227"/>
      <c r="H236" s="227"/>
      <c r="I236" s="227"/>
      <c r="J236" s="259"/>
      <c r="K236" s="227"/>
      <c r="L236" s="227"/>
      <c r="M236" s="227"/>
      <c r="N236" s="227"/>
      <c r="O236" s="227"/>
      <c r="P236" s="227"/>
      <c r="Q236" s="227"/>
      <c r="R236" s="227"/>
      <c r="S236" s="227"/>
      <c r="T236" s="227"/>
      <c r="U236" s="227"/>
      <c r="V236" s="227"/>
      <c r="Y236" s="83"/>
    </row>
    <row r="237" spans="1:78" ht="12.75" customHeight="1" x14ac:dyDescent="0.2"/>
    <row r="238" spans="1:78" hidden="1" x14ac:dyDescent="0.2"/>
  </sheetData>
  <mergeCells count="126">
    <mergeCell ref="S205:S206"/>
    <mergeCell ref="U205:U206"/>
    <mergeCell ref="K174:K175"/>
    <mergeCell ref="S174:S175"/>
    <mergeCell ref="U174:U175"/>
    <mergeCell ref="E205:E206"/>
    <mergeCell ref="F205:F206"/>
    <mergeCell ref="G205:G206"/>
    <mergeCell ref="H205:H206"/>
    <mergeCell ref="I205:I206"/>
    <mergeCell ref="J205:J206"/>
    <mergeCell ref="K205:K206"/>
    <mergeCell ref="E174:E175"/>
    <mergeCell ref="F174:F175"/>
    <mergeCell ref="G174:G175"/>
    <mergeCell ref="H174:H175"/>
    <mergeCell ref="I174:I175"/>
    <mergeCell ref="J174:J175"/>
    <mergeCell ref="U112:U113"/>
    <mergeCell ref="E143:E144"/>
    <mergeCell ref="F143:F144"/>
    <mergeCell ref="G143:G144"/>
    <mergeCell ref="H143:H144"/>
    <mergeCell ref="I143:I144"/>
    <mergeCell ref="J143:J144"/>
    <mergeCell ref="K143:K144"/>
    <mergeCell ref="S143:S144"/>
    <mergeCell ref="U143:U144"/>
    <mergeCell ref="S81:S82"/>
    <mergeCell ref="U81:U82"/>
    <mergeCell ref="E112:E113"/>
    <mergeCell ref="F112:F113"/>
    <mergeCell ref="G112:G113"/>
    <mergeCell ref="H112:H113"/>
    <mergeCell ref="I112:I113"/>
    <mergeCell ref="J112:J113"/>
    <mergeCell ref="K112:K113"/>
    <mergeCell ref="S112:S113"/>
    <mergeCell ref="K50:K51"/>
    <mergeCell ref="S50:S51"/>
    <mergeCell ref="U50:U51"/>
    <mergeCell ref="E81:E82"/>
    <mergeCell ref="F81:F82"/>
    <mergeCell ref="G81:G82"/>
    <mergeCell ref="H81:H82"/>
    <mergeCell ref="I81:I82"/>
    <mergeCell ref="J81:J82"/>
    <mergeCell ref="K81:K82"/>
    <mergeCell ref="E50:E51"/>
    <mergeCell ref="F50:F51"/>
    <mergeCell ref="G50:G51"/>
    <mergeCell ref="H50:H51"/>
    <mergeCell ref="I50:I51"/>
    <mergeCell ref="J50:J51"/>
    <mergeCell ref="U19:U20"/>
    <mergeCell ref="E19:E20"/>
    <mergeCell ref="F19:F20"/>
    <mergeCell ref="G19:G20"/>
    <mergeCell ref="H19:H20"/>
    <mergeCell ref="I19:I20"/>
    <mergeCell ref="J19:J20"/>
    <mergeCell ref="K19:K20"/>
    <mergeCell ref="S19:S20"/>
    <mergeCell ref="I21:I22"/>
    <mergeCell ref="J21:J22"/>
    <mergeCell ref="K21:K22"/>
    <mergeCell ref="S21:S22"/>
    <mergeCell ref="E21:E22"/>
    <mergeCell ref="F21:F22"/>
    <mergeCell ref="G21:G22"/>
    <mergeCell ref="H21:H22"/>
    <mergeCell ref="U21:U22"/>
    <mergeCell ref="E52:E53"/>
    <mergeCell ref="F52:F53"/>
    <mergeCell ref="G52:G53"/>
    <mergeCell ref="H52:H53"/>
    <mergeCell ref="I52:I53"/>
    <mergeCell ref="J52:J53"/>
    <mergeCell ref="K52:K53"/>
    <mergeCell ref="S52:S53"/>
    <mergeCell ref="U52:U53"/>
    <mergeCell ref="I83:I84"/>
    <mergeCell ref="J83:J84"/>
    <mergeCell ref="K83:K84"/>
    <mergeCell ref="S83:S84"/>
    <mergeCell ref="E83:E84"/>
    <mergeCell ref="F83:F84"/>
    <mergeCell ref="G83:G84"/>
    <mergeCell ref="H83:H84"/>
    <mergeCell ref="U83:U84"/>
    <mergeCell ref="E114:E115"/>
    <mergeCell ref="F114:F115"/>
    <mergeCell ref="G114:G115"/>
    <mergeCell ref="H114:H115"/>
    <mergeCell ref="I114:I115"/>
    <mergeCell ref="J114:J115"/>
    <mergeCell ref="K114:K115"/>
    <mergeCell ref="S114:S115"/>
    <mergeCell ref="U114:U115"/>
    <mergeCell ref="I145:I146"/>
    <mergeCell ref="J145:J146"/>
    <mergeCell ref="K145:K146"/>
    <mergeCell ref="S145:S146"/>
    <mergeCell ref="E145:E146"/>
    <mergeCell ref="F145:F146"/>
    <mergeCell ref="G145:G146"/>
    <mergeCell ref="H145:H146"/>
    <mergeCell ref="U145:U146"/>
    <mergeCell ref="E176:E177"/>
    <mergeCell ref="F176:F177"/>
    <mergeCell ref="G176:G177"/>
    <mergeCell ref="H176:H177"/>
    <mergeCell ref="I176:I177"/>
    <mergeCell ref="J176:J177"/>
    <mergeCell ref="K176:K177"/>
    <mergeCell ref="S176:S177"/>
    <mergeCell ref="U176:U177"/>
    <mergeCell ref="U207:U208"/>
    <mergeCell ref="I207:I208"/>
    <mergeCell ref="J207:J208"/>
    <mergeCell ref="K207:K208"/>
    <mergeCell ref="S207:S208"/>
    <mergeCell ref="E207:E208"/>
    <mergeCell ref="F207:F208"/>
    <mergeCell ref="G207:G208"/>
    <mergeCell ref="H207:H208"/>
  </mergeCells>
  <phoneticPr fontId="9" type="noConversion"/>
  <conditionalFormatting sqref="AF150:AF169 AF181:AF200 AF26:AF45 AF57:AF76 AF88:AF107 AF119:AF138 AF212:AF231">
    <cfRule type="cellIs" dxfId="44" priority="1" stopIfTrue="1" operator="equal">
      <formula>"OK"</formula>
    </cfRule>
    <cfRule type="cellIs" dxfId="43" priority="2" stopIfTrue="1" operator="equal">
      <formula>"VERIFY"</formula>
    </cfRule>
  </conditionalFormatting>
  <conditionalFormatting sqref="AE26:AE53 AE57:AE84 AE88:AE115 AE119:AE146 AE150:AE177 AE181:AE208 AE212:AE231">
    <cfRule type="cellIs" dxfId="42" priority="3" stopIfTrue="1" operator="equal">
      <formula>"OK"</formula>
    </cfRule>
    <cfRule type="cellIs" dxfId="41" priority="4" stopIfTrue="1" operator="equal">
      <formula>"VERIFY"</formula>
    </cfRule>
  </conditionalFormatting>
  <dataValidations count="1">
    <dataValidation allowBlank="1" showInputMessage="1" showErrorMessage="1" sqref="A1:XFD1048576"/>
  </dataValidations>
  <printOptions horizontalCentered="1"/>
  <pageMargins left="0" right="0" top="0.51181102362204722" bottom="0" header="0.51181102362204722" footer="0"/>
  <pageSetup pageOrder="overThenDown" orientation="landscape" r:id="rId1"/>
  <headerFooter alignWithMargins="0"/>
  <rowBreaks count="6" manualBreakCount="6">
    <brk id="49" max="16383" man="1"/>
    <brk id="80" max="16383" man="1"/>
    <brk id="111" max="16383" man="1"/>
    <brk id="142" min="1" max="51" man="1"/>
    <brk id="173" min="1" max="51" man="1"/>
    <brk id="204" min="1" max="51"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CA8446"/>
  <sheetViews>
    <sheetView showGridLines="0" zoomScaleNormal="100" workbookViewId="0"/>
  </sheetViews>
  <sheetFormatPr defaultColWidth="0" defaultRowHeight="12.75" zeroHeight="1" x14ac:dyDescent="0.2"/>
  <cols>
    <col min="1" max="1" width="1.7109375" style="216" customWidth="1"/>
    <col min="2" max="2" width="0.85546875" style="81" customWidth="1"/>
    <col min="3" max="3" width="4.28515625" style="82" customWidth="1"/>
    <col min="4" max="4" width="0.85546875" style="81" customWidth="1"/>
    <col min="5" max="5" width="3.7109375" style="153" customWidth="1"/>
    <col min="6" max="6" width="3.85546875" style="1" customWidth="1"/>
    <col min="7" max="7" width="11.28515625" style="1" customWidth="1"/>
    <col min="8" max="8" width="16.28515625" style="1" customWidth="1"/>
    <col min="9" max="9" width="6.5703125" style="1" customWidth="1"/>
    <col min="10" max="10" width="5.5703125" style="154" customWidth="1"/>
    <col min="11" max="11" width="10.7109375" style="1" customWidth="1"/>
    <col min="12" max="14" width="8" style="1" customWidth="1"/>
    <col min="15" max="15" width="8.28515625" style="1" customWidth="1"/>
    <col min="16" max="16" width="0.85546875" style="1" customWidth="1"/>
    <col min="17" max="19" width="9.7109375" style="1" customWidth="1"/>
    <col min="20" max="20" width="0.85546875" style="1" customWidth="1"/>
    <col min="21" max="21" width="9.7109375" style="1" customWidth="1"/>
    <col min="22" max="22" width="0.85546875" style="1" customWidth="1"/>
    <col min="23" max="23" width="1.7109375" style="4" customWidth="1"/>
    <col min="24" max="24" width="5.7109375" style="4" customWidth="1"/>
    <col min="25" max="25" width="5.7109375" style="92" customWidth="1"/>
    <col min="26" max="26" width="12.7109375" style="4" customWidth="1"/>
    <col min="27" max="29" width="4.7109375" style="4" hidden="1" customWidth="1"/>
    <col min="30" max="30" width="0.85546875" style="4" customWidth="1"/>
    <col min="31" max="31" width="7" style="4" bestFit="1" customWidth="1"/>
    <col min="32" max="32" width="0.85546875" style="4" customWidth="1"/>
    <col min="33" max="50" width="3.28515625" style="4" customWidth="1"/>
    <col min="51" max="51" width="2.42578125" style="4" customWidth="1"/>
    <col min="52" max="52" width="2.7109375" style="4" hidden="1" customWidth="1"/>
    <col min="53" max="53" width="7.7109375" style="4" hidden="1" customWidth="1"/>
    <col min="54" max="54" width="4.7109375" style="4" hidden="1" customWidth="1"/>
    <col min="55" max="55" width="7.7109375" style="4" hidden="1" customWidth="1"/>
    <col min="56" max="56" width="4.7109375" style="4" hidden="1" customWidth="1"/>
    <col min="57" max="57" width="11.140625" style="4" hidden="1" customWidth="1"/>
    <col min="58" max="59" width="7.7109375" style="4" hidden="1" customWidth="1"/>
    <col min="60" max="60" width="7.85546875" style="4" hidden="1" customWidth="1"/>
    <col min="61" max="64" width="8.7109375" style="4" hidden="1" customWidth="1"/>
    <col min="65" max="66" width="4.7109375" style="4" hidden="1" customWidth="1"/>
    <col min="67" max="68" width="8.7109375" style="4" hidden="1" customWidth="1"/>
    <col min="69" max="69" width="9.140625" style="4" hidden="1" customWidth="1"/>
    <col min="70" max="70" width="9.42578125" style="4" hidden="1" customWidth="1"/>
    <col min="71" max="72" width="10.85546875" style="4" hidden="1" customWidth="1"/>
    <col min="73" max="74" width="7.5703125" style="4" hidden="1" customWidth="1"/>
    <col min="75" max="75" width="9" style="4" hidden="1" customWidth="1"/>
    <col min="76" max="76" width="12" style="4" hidden="1" customWidth="1"/>
    <col min="77" max="77" width="7.28515625" style="4" hidden="1" customWidth="1"/>
    <col min="78" max="78" width="12.140625" style="4" hidden="1" customWidth="1"/>
    <col min="79" max="79" width="2.7109375" style="4" customWidth="1"/>
    <col min="80" max="16384" width="9.140625" style="4" hidden="1"/>
  </cols>
  <sheetData>
    <row r="1" spans="1:78" s="155" customFormat="1" ht="9.9499999999999993" customHeight="1" x14ac:dyDescent="0.2">
      <c r="A1" s="799"/>
      <c r="B1" s="198"/>
      <c r="C1" s="796" t="s">
        <v>2857</v>
      </c>
      <c r="D1" s="198"/>
      <c r="E1" s="131"/>
      <c r="F1" s="199"/>
      <c r="G1" s="199"/>
      <c r="H1" s="131"/>
      <c r="I1" s="199"/>
      <c r="J1" s="199"/>
      <c r="K1" s="199"/>
      <c r="L1" s="199"/>
      <c r="M1" s="199"/>
      <c r="N1" s="199"/>
      <c r="O1" s="199"/>
      <c r="P1" s="199"/>
      <c r="Q1" s="199"/>
      <c r="R1" s="199"/>
      <c r="S1" s="199"/>
      <c r="T1" s="199"/>
      <c r="U1" s="824">
        <v>42893.551104861108</v>
      </c>
      <c r="V1" s="199"/>
      <c r="AA1" s="155" t="s">
        <v>2419</v>
      </c>
      <c r="AB1" s="155" t="s">
        <v>2419</v>
      </c>
      <c r="AC1" s="155" t="s">
        <v>2419</v>
      </c>
      <c r="AZ1" s="155" t="s">
        <v>2419</v>
      </c>
      <c r="BA1" s="155" t="s">
        <v>2419</v>
      </c>
      <c r="BB1" s="155" t="s">
        <v>2419</v>
      </c>
      <c r="BC1" s="155" t="s">
        <v>2419</v>
      </c>
      <c r="BD1" s="155" t="s">
        <v>2419</v>
      </c>
      <c r="BE1" s="155" t="s">
        <v>2419</v>
      </c>
      <c r="BF1" s="155" t="s">
        <v>2419</v>
      </c>
      <c r="BG1" s="155" t="s">
        <v>2419</v>
      </c>
      <c r="BH1" s="155" t="s">
        <v>2419</v>
      </c>
      <c r="BI1" s="155" t="s">
        <v>2419</v>
      </c>
      <c r="BJ1" s="155" t="s">
        <v>2419</v>
      </c>
      <c r="BK1" s="155" t="s">
        <v>2419</v>
      </c>
      <c r="BL1" s="155" t="s">
        <v>2419</v>
      </c>
      <c r="BM1" s="155" t="s">
        <v>2419</v>
      </c>
      <c r="BN1" s="155" t="s">
        <v>2419</v>
      </c>
      <c r="BO1" s="155" t="s">
        <v>2419</v>
      </c>
      <c r="BP1" s="155" t="s">
        <v>2419</v>
      </c>
      <c r="BQ1" s="155" t="s">
        <v>2419</v>
      </c>
      <c r="BR1" s="155" t="s">
        <v>2419</v>
      </c>
      <c r="BS1" s="155" t="s">
        <v>2419</v>
      </c>
      <c r="BT1" s="155" t="s">
        <v>2419</v>
      </c>
      <c r="BU1" s="155" t="s">
        <v>2419</v>
      </c>
      <c r="BV1" s="155" t="s">
        <v>2419</v>
      </c>
      <c r="BW1" s="155" t="s">
        <v>2419</v>
      </c>
      <c r="BX1" s="155" t="s">
        <v>2419</v>
      </c>
      <c r="BY1" s="155" t="s">
        <v>2419</v>
      </c>
      <c r="BZ1" s="155" t="s">
        <v>2419</v>
      </c>
    </row>
    <row r="2" spans="1:78" s="150" customFormat="1" ht="6" customHeight="1" x14ac:dyDescent="0.2">
      <c r="A2" s="213"/>
      <c r="B2" s="1258"/>
      <c r="C2" s="1218" t="s">
        <v>2703</v>
      </c>
      <c r="D2" s="1259"/>
      <c r="E2" s="1258"/>
      <c r="F2" s="1260"/>
      <c r="G2" s="1262"/>
      <c r="H2" s="1261"/>
      <c r="I2" s="1260"/>
      <c r="J2" s="1262"/>
      <c r="K2" s="1260"/>
      <c r="L2" s="1261"/>
      <c r="M2" s="1261"/>
      <c r="N2" s="1261"/>
      <c r="O2" s="1261"/>
      <c r="P2" s="1261"/>
      <c r="Q2" s="1261"/>
      <c r="R2" s="1261"/>
      <c r="S2" s="1261"/>
      <c r="T2" s="1261"/>
      <c r="U2" s="1278"/>
      <c r="V2" s="1261"/>
      <c r="Y2" s="156"/>
      <c r="AE2" s="156"/>
      <c r="AF2" s="156"/>
      <c r="AG2" s="156"/>
      <c r="AH2" s="156"/>
      <c r="AI2" s="156"/>
      <c r="AJ2" s="156"/>
      <c r="AK2" s="156"/>
      <c r="AL2" s="156"/>
      <c r="AM2" s="156"/>
      <c r="AN2" s="156"/>
      <c r="AO2" s="156"/>
      <c r="AP2" s="156"/>
      <c r="AQ2" s="156"/>
      <c r="AR2" s="156"/>
      <c r="AS2" s="156"/>
      <c r="AT2" s="156"/>
      <c r="AU2" s="156"/>
      <c r="AV2" s="156"/>
      <c r="AW2" s="156"/>
      <c r="AX2" s="156"/>
      <c r="AY2" s="156"/>
      <c r="AZ2" s="156"/>
      <c r="BA2" s="156"/>
      <c r="BB2" s="156"/>
      <c r="BC2" s="156"/>
      <c r="BD2" s="156"/>
      <c r="BE2" s="156"/>
      <c r="BF2" s="156"/>
      <c r="BG2" s="156"/>
      <c r="BH2" s="156"/>
      <c r="BI2" s="156"/>
      <c r="BJ2" s="156"/>
      <c r="BK2" s="156"/>
      <c r="BL2" s="156"/>
      <c r="BM2" s="156"/>
      <c r="BN2" s="156"/>
      <c r="BO2" s="156"/>
      <c r="BP2" s="156"/>
      <c r="BQ2" s="156"/>
      <c r="BR2" s="156"/>
      <c r="BS2" s="156"/>
      <c r="BT2" s="156"/>
      <c r="BU2" s="156"/>
      <c r="BV2" s="156"/>
      <c r="BW2" s="156"/>
      <c r="BX2" s="156"/>
      <c r="BY2" s="156"/>
      <c r="BZ2" s="156"/>
    </row>
    <row r="3" spans="1:78" s="151" customFormat="1" ht="17.100000000000001" customHeight="1" x14ac:dyDescent="0.2">
      <c r="A3" s="209"/>
      <c r="B3" s="1264"/>
      <c r="C3" s="1220" t="s">
        <v>2860</v>
      </c>
      <c r="D3" s="1265"/>
      <c r="E3" s="1264"/>
      <c r="F3" s="1266"/>
      <c r="G3" s="1268"/>
      <c r="H3" s="1267"/>
      <c r="I3" s="1266"/>
      <c r="J3" s="1268"/>
      <c r="K3" s="1266"/>
      <c r="L3" s="1267"/>
      <c r="M3" s="1267"/>
      <c r="N3" s="1267"/>
      <c r="O3" s="1267"/>
      <c r="P3" s="1267"/>
      <c r="Q3" s="1267"/>
      <c r="R3" s="1267"/>
      <c r="S3" s="1267"/>
      <c r="T3" s="1267"/>
      <c r="U3" s="1223" t="s">
        <v>786</v>
      </c>
      <c r="V3" s="1267"/>
      <c r="Y3" s="160"/>
      <c r="AE3" s="161"/>
      <c r="AF3" s="161"/>
      <c r="AG3" s="161"/>
      <c r="AH3" s="161"/>
      <c r="AI3" s="161"/>
      <c r="AJ3" s="161"/>
      <c r="AK3" s="161"/>
      <c r="AL3" s="161"/>
      <c r="AM3" s="161"/>
      <c r="AN3" s="161"/>
      <c r="AO3" s="161"/>
      <c r="AP3" s="161"/>
      <c r="AQ3" s="161"/>
      <c r="AR3" s="161"/>
      <c r="AS3" s="161"/>
      <c r="AT3" s="161"/>
      <c r="AU3" s="161"/>
      <c r="AV3" s="161"/>
      <c r="AW3" s="161"/>
      <c r="AX3" s="161"/>
      <c r="AY3" s="161"/>
      <c r="AZ3" s="161"/>
      <c r="BA3" s="161"/>
      <c r="BB3" s="161"/>
      <c r="BC3" s="161"/>
      <c r="BD3" s="161"/>
      <c r="BE3" s="161"/>
      <c r="BF3" s="161"/>
      <c r="BG3" s="161"/>
      <c r="BH3" s="161"/>
      <c r="BI3" s="161"/>
      <c r="BJ3" s="161"/>
      <c r="BK3" s="161"/>
      <c r="BL3" s="161"/>
      <c r="BM3" s="160"/>
      <c r="BN3" s="160"/>
      <c r="BO3" s="160"/>
      <c r="BP3" s="160"/>
      <c r="BQ3" s="160"/>
      <c r="BR3" s="160"/>
      <c r="BS3" s="160"/>
      <c r="BT3" s="160"/>
      <c r="BU3" s="161"/>
      <c r="BV3" s="161"/>
      <c r="BW3" s="161"/>
      <c r="BX3" s="161"/>
      <c r="BY3" s="161"/>
      <c r="BZ3" s="161"/>
    </row>
    <row r="4" spans="1:78" s="146" customFormat="1" ht="15" customHeight="1" x14ac:dyDescent="0.2">
      <c r="A4" s="162"/>
      <c r="B4" s="1224"/>
      <c r="C4" s="1225" t="s">
        <v>2861</v>
      </c>
      <c r="D4" s="1226"/>
      <c r="E4" s="1227"/>
      <c r="F4" s="1269"/>
      <c r="G4" s="1271"/>
      <c r="H4" s="1270"/>
      <c r="I4" s="1269"/>
      <c r="J4" s="1271"/>
      <c r="K4" s="1272"/>
      <c r="L4" s="1269"/>
      <c r="M4" s="1269"/>
      <c r="N4" s="1269"/>
      <c r="O4" s="1269"/>
      <c r="P4" s="1269"/>
      <c r="Q4" s="1269"/>
      <c r="R4" s="1269"/>
      <c r="S4" s="1269"/>
      <c r="T4" s="1269"/>
      <c r="U4" s="1229" t="s">
        <v>547</v>
      </c>
      <c r="V4" s="1272"/>
      <c r="Y4" s="162"/>
      <c r="AE4" s="163"/>
      <c r="AF4" s="163"/>
      <c r="AG4" s="163"/>
      <c r="AH4" s="163"/>
      <c r="AI4" s="163"/>
      <c r="AJ4" s="163"/>
      <c r="AK4" s="163"/>
      <c r="AL4" s="163"/>
      <c r="AM4" s="163"/>
      <c r="AN4" s="163"/>
      <c r="AO4" s="163"/>
      <c r="AP4" s="163"/>
      <c r="AQ4" s="163"/>
      <c r="AR4" s="163"/>
      <c r="AS4" s="163"/>
      <c r="AT4" s="163"/>
      <c r="AU4" s="163"/>
      <c r="AV4" s="163"/>
      <c r="AW4" s="163"/>
      <c r="AX4" s="163"/>
      <c r="AY4" s="163"/>
      <c r="AZ4" s="163"/>
      <c r="BA4" s="163"/>
      <c r="BB4" s="163"/>
      <c r="BC4" s="163"/>
      <c r="BD4" s="163"/>
      <c r="BE4" s="163"/>
      <c r="BF4" s="163"/>
      <c r="BG4" s="163"/>
      <c r="BH4" s="163"/>
      <c r="BI4" s="163"/>
      <c r="BJ4" s="163"/>
      <c r="BK4" s="163"/>
      <c r="BL4" s="163"/>
      <c r="BM4" s="162"/>
      <c r="BN4" s="162"/>
      <c r="BO4" s="162"/>
      <c r="BP4" s="162"/>
      <c r="BQ4" s="162"/>
      <c r="BR4" s="162"/>
      <c r="BS4" s="162"/>
      <c r="BT4" s="162"/>
      <c r="BU4" s="163"/>
      <c r="BV4" s="163"/>
      <c r="BW4" s="163"/>
      <c r="BX4" s="163"/>
      <c r="BY4" s="163"/>
      <c r="BZ4" s="163"/>
    </row>
    <row r="5" spans="1:78" s="146" customFormat="1" ht="11.1" customHeight="1" x14ac:dyDescent="0.2">
      <c r="A5" s="162"/>
      <c r="B5" s="1227"/>
      <c r="C5" s="1230" t="s">
        <v>2862</v>
      </c>
      <c r="D5" s="1227"/>
      <c r="E5" s="1227"/>
      <c r="F5" s="1270"/>
      <c r="G5" s="1273"/>
      <c r="H5" s="1270"/>
      <c r="I5" s="1270"/>
      <c r="J5" s="1270"/>
      <c r="K5" s="1270"/>
      <c r="L5" s="1269"/>
      <c r="M5" s="1269"/>
      <c r="N5" s="1269"/>
      <c r="O5" s="1269"/>
      <c r="P5" s="1269"/>
      <c r="Q5" s="1269"/>
      <c r="R5" s="1269"/>
      <c r="S5" s="1269"/>
      <c r="T5" s="1269"/>
      <c r="U5" s="1233" t="s">
        <v>2863</v>
      </c>
      <c r="V5" s="1272"/>
      <c r="Y5" s="162"/>
      <c r="AE5" s="162"/>
      <c r="AF5" s="162"/>
      <c r="AG5" s="162"/>
      <c r="AH5" s="162"/>
      <c r="AI5" s="162"/>
      <c r="AJ5" s="162"/>
      <c r="AK5" s="162"/>
      <c r="AL5" s="162"/>
      <c r="AM5" s="162"/>
      <c r="AN5" s="162"/>
      <c r="AO5" s="162"/>
      <c r="AP5" s="162"/>
      <c r="AQ5" s="162"/>
      <c r="AR5" s="162"/>
      <c r="AS5" s="162"/>
      <c r="AT5" s="162"/>
      <c r="AU5" s="162"/>
      <c r="AV5" s="162"/>
      <c r="AW5" s="162"/>
      <c r="AX5" s="162"/>
      <c r="AY5" s="162"/>
      <c r="AZ5" s="162"/>
      <c r="BA5" s="162"/>
      <c r="BB5" s="162"/>
      <c r="BC5" s="162"/>
      <c r="BD5" s="162"/>
      <c r="BE5" s="162"/>
      <c r="BF5" s="162"/>
      <c r="BG5" s="162"/>
      <c r="BH5" s="162"/>
      <c r="BI5" s="162"/>
      <c r="BJ5" s="162"/>
      <c r="BK5" s="162"/>
      <c r="BL5" s="162"/>
      <c r="BM5" s="162"/>
      <c r="BN5" s="162"/>
      <c r="BO5" s="162"/>
      <c r="BP5" s="162"/>
      <c r="BQ5" s="162"/>
      <c r="BR5" s="162"/>
      <c r="BS5" s="162"/>
      <c r="BT5" s="162"/>
      <c r="BU5" s="162"/>
      <c r="BV5" s="162"/>
      <c r="BW5" s="162"/>
      <c r="BX5" s="162"/>
      <c r="BY5" s="162"/>
      <c r="BZ5" s="162"/>
    </row>
    <row r="6" spans="1:78" s="151" customFormat="1" ht="17.100000000000001" hidden="1" customHeight="1" x14ac:dyDescent="0.2">
      <c r="A6" s="209"/>
      <c r="B6" s="1264"/>
      <c r="C6" s="1220" t="s">
        <v>2864</v>
      </c>
      <c r="D6" s="1265"/>
      <c r="E6" s="1264"/>
      <c r="F6" s="1266"/>
      <c r="G6" s="1280"/>
      <c r="H6" s="1267"/>
      <c r="I6" s="1266"/>
      <c r="J6" s="1274"/>
      <c r="K6" s="1266"/>
      <c r="L6" s="1267"/>
      <c r="M6" s="1267"/>
      <c r="N6" s="1267"/>
      <c r="O6" s="1267"/>
      <c r="P6" s="1267"/>
      <c r="Q6" s="1267"/>
      <c r="R6" s="1267"/>
      <c r="S6" s="1267"/>
      <c r="T6" s="1267"/>
      <c r="U6" s="1223" t="s">
        <v>787</v>
      </c>
      <c r="V6" s="1267"/>
      <c r="Y6" s="160"/>
      <c r="AE6" s="160"/>
      <c r="AF6" s="160"/>
      <c r="AG6" s="160"/>
      <c r="AH6" s="160"/>
      <c r="AI6" s="160"/>
      <c r="AJ6" s="160"/>
      <c r="AK6" s="160"/>
      <c r="AL6" s="160"/>
      <c r="AM6" s="160"/>
      <c r="AN6" s="160"/>
      <c r="AO6" s="160"/>
      <c r="AP6" s="160"/>
      <c r="AQ6" s="160"/>
      <c r="AR6" s="160"/>
      <c r="AS6" s="160"/>
      <c r="AT6" s="160"/>
      <c r="AU6" s="160"/>
      <c r="AV6" s="160"/>
      <c r="AW6" s="160"/>
      <c r="AX6" s="160"/>
      <c r="AY6" s="160"/>
      <c r="AZ6" s="160"/>
      <c r="BA6" s="160"/>
      <c r="BB6" s="160"/>
      <c r="BC6" s="160"/>
      <c r="BD6" s="160"/>
      <c r="BE6" s="160"/>
      <c r="BF6" s="160"/>
      <c r="BG6" s="160"/>
      <c r="BH6" s="160"/>
      <c r="BI6" s="160"/>
      <c r="BJ6" s="160"/>
      <c r="BK6" s="160"/>
      <c r="BL6" s="160"/>
      <c r="BM6" s="160"/>
      <c r="BN6" s="160"/>
      <c r="BO6" s="160"/>
      <c r="BP6" s="160"/>
      <c r="BQ6" s="160"/>
      <c r="BR6" s="160"/>
      <c r="BS6" s="160"/>
      <c r="BT6" s="160"/>
      <c r="BU6" s="160"/>
      <c r="BV6" s="160"/>
      <c r="BW6" s="160"/>
      <c r="BX6" s="160"/>
      <c r="BY6" s="160"/>
      <c r="BZ6" s="160"/>
    </row>
    <row r="7" spans="1:78" s="164" customFormat="1" ht="15" hidden="1" customHeight="1" x14ac:dyDescent="0.2">
      <c r="A7" s="162"/>
      <c r="B7" s="1224"/>
      <c r="C7" s="1225" t="s">
        <v>2865</v>
      </c>
      <c r="D7" s="1226"/>
      <c r="E7" s="1227"/>
      <c r="F7" s="1269"/>
      <c r="G7" s="1281"/>
      <c r="H7" s="1270"/>
      <c r="I7" s="1269"/>
      <c r="J7" s="1271"/>
      <c r="K7" s="1272"/>
      <c r="L7" s="1269"/>
      <c r="M7" s="1269"/>
      <c r="N7" s="1269"/>
      <c r="O7" s="1269"/>
      <c r="P7" s="1269"/>
      <c r="Q7" s="1269"/>
      <c r="R7" s="1269"/>
      <c r="S7" s="1269"/>
      <c r="T7" s="1269"/>
      <c r="U7" s="1229"/>
      <c r="V7" s="1272"/>
      <c r="Y7" s="165"/>
      <c r="AE7" s="165"/>
      <c r="AF7" s="165"/>
      <c r="AG7" s="165"/>
      <c r="AH7" s="165"/>
      <c r="AI7" s="165"/>
      <c r="AJ7" s="165"/>
      <c r="AK7" s="165"/>
      <c r="AL7" s="165"/>
      <c r="AM7" s="165"/>
      <c r="AN7" s="165"/>
      <c r="AO7" s="165"/>
      <c r="AP7" s="165"/>
      <c r="AQ7" s="165"/>
      <c r="AR7" s="165"/>
      <c r="AS7" s="165"/>
      <c r="AT7" s="165"/>
      <c r="AU7" s="165"/>
      <c r="AV7" s="165"/>
      <c r="AW7" s="165"/>
      <c r="AX7" s="165"/>
      <c r="AY7" s="165"/>
      <c r="AZ7" s="165"/>
      <c r="BA7" s="165"/>
      <c r="BB7" s="165"/>
      <c r="BC7" s="165"/>
      <c r="BD7" s="165"/>
      <c r="BE7" s="165"/>
      <c r="BF7" s="165"/>
      <c r="BG7" s="165"/>
      <c r="BH7" s="165"/>
      <c r="BI7" s="165"/>
      <c r="BJ7" s="165"/>
      <c r="BK7" s="165"/>
      <c r="BL7" s="165"/>
      <c r="BM7" s="165"/>
      <c r="BN7" s="165"/>
      <c r="BO7" s="165"/>
      <c r="BP7" s="165"/>
      <c r="BQ7" s="165"/>
      <c r="BR7" s="165"/>
      <c r="BS7" s="165"/>
      <c r="BT7" s="165"/>
      <c r="BU7" s="165"/>
      <c r="BV7" s="165"/>
      <c r="BW7" s="165"/>
      <c r="BX7" s="165"/>
      <c r="BY7" s="165"/>
      <c r="BZ7" s="165"/>
    </row>
    <row r="8" spans="1:78" s="164" customFormat="1" ht="11.1" hidden="1" customHeight="1" x14ac:dyDescent="0.2">
      <c r="A8" s="162"/>
      <c r="B8" s="1227"/>
      <c r="C8" s="1230" t="s">
        <v>2866</v>
      </c>
      <c r="D8" s="1227"/>
      <c r="E8" s="1227"/>
      <c r="F8" s="1270"/>
      <c r="G8" s="1273"/>
      <c r="H8" s="1270"/>
      <c r="I8" s="1270"/>
      <c r="J8" s="1270"/>
      <c r="K8" s="1270"/>
      <c r="L8" s="1269"/>
      <c r="M8" s="1269"/>
      <c r="N8" s="1269"/>
      <c r="O8" s="1269"/>
      <c r="P8" s="1269"/>
      <c r="Q8" s="1269"/>
      <c r="R8" s="1269"/>
      <c r="S8" s="1269"/>
      <c r="T8" s="1269"/>
      <c r="U8" s="1233" t="s">
        <v>2867</v>
      </c>
      <c r="V8" s="1272"/>
      <c r="Y8" s="165"/>
      <c r="AE8" s="165"/>
      <c r="AF8" s="165"/>
      <c r="AG8" s="165"/>
      <c r="AH8" s="165"/>
      <c r="AI8" s="165"/>
      <c r="AJ8" s="165"/>
      <c r="AK8" s="165"/>
      <c r="AL8" s="165"/>
      <c r="AM8" s="165"/>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65"/>
      <c r="BR8" s="165"/>
      <c r="BS8" s="165"/>
      <c r="BT8" s="165"/>
      <c r="BU8" s="165"/>
      <c r="BV8" s="165"/>
      <c r="BW8" s="165"/>
      <c r="BX8" s="165"/>
      <c r="BY8" s="165"/>
      <c r="BZ8" s="165"/>
    </row>
    <row r="9" spans="1:78" s="148" customFormat="1" ht="3.95" customHeight="1" x14ac:dyDescent="0.2">
      <c r="A9" s="131"/>
      <c r="B9" s="1221"/>
      <c r="C9" s="1221"/>
      <c r="D9" s="1219"/>
      <c r="E9" s="1219"/>
      <c r="F9" s="1275"/>
      <c r="G9" s="1275"/>
      <c r="H9" s="1275"/>
      <c r="I9" s="1275"/>
      <c r="J9" s="1275"/>
      <c r="K9" s="1275"/>
      <c r="L9" s="1276"/>
      <c r="M9" s="1277"/>
      <c r="N9" s="1277"/>
      <c r="O9" s="1277"/>
      <c r="P9" s="1277"/>
      <c r="Q9" s="1277"/>
      <c r="R9" s="1277"/>
      <c r="S9" s="1277"/>
      <c r="T9" s="1277"/>
      <c r="U9" s="1277"/>
      <c r="V9" s="1277"/>
      <c r="Y9" s="155"/>
      <c r="AE9" s="155"/>
      <c r="AF9" s="155"/>
      <c r="AG9" s="155"/>
      <c r="AH9" s="155"/>
      <c r="AI9" s="155"/>
      <c r="AJ9" s="155"/>
      <c r="AK9" s="155"/>
      <c r="AL9" s="155"/>
      <c r="AM9" s="155"/>
      <c r="AN9" s="155"/>
      <c r="AO9" s="155"/>
      <c r="AP9" s="155"/>
      <c r="AQ9" s="155"/>
      <c r="AR9" s="155"/>
      <c r="AS9" s="155"/>
      <c r="AT9" s="155"/>
      <c r="AU9" s="155"/>
      <c r="AV9" s="155"/>
      <c r="AW9" s="155"/>
      <c r="AX9" s="155"/>
      <c r="AY9" s="155"/>
      <c r="AZ9" s="155"/>
      <c r="BA9" s="155"/>
      <c r="BB9" s="155"/>
      <c r="BC9" s="155"/>
      <c r="BD9" s="155"/>
      <c r="BE9" s="155"/>
      <c r="BF9" s="155"/>
      <c r="BG9" s="155"/>
      <c r="BH9" s="155"/>
      <c r="BI9" s="155"/>
      <c r="BJ9" s="155"/>
      <c r="BK9" s="155"/>
      <c r="BL9" s="155"/>
      <c r="BM9" s="155"/>
      <c r="BN9" s="155"/>
      <c r="BO9" s="155"/>
      <c r="BP9" s="155"/>
      <c r="BQ9" s="155"/>
      <c r="BR9" s="155"/>
      <c r="BS9" s="155"/>
      <c r="BT9" s="155"/>
      <c r="BU9" s="155"/>
      <c r="BV9" s="155"/>
      <c r="BW9" s="155"/>
      <c r="BX9" s="155"/>
      <c r="BY9" s="155"/>
      <c r="BZ9" s="155"/>
    </row>
    <row r="10" spans="1:78" s="2" customFormat="1" ht="6" customHeight="1" x14ac:dyDescent="0.2">
      <c r="A10" s="95"/>
      <c r="B10" s="312"/>
      <c r="C10" s="346"/>
      <c r="D10" s="312"/>
      <c r="E10" s="227"/>
      <c r="F10" s="228"/>
      <c r="G10" s="228"/>
      <c r="H10" s="228"/>
      <c r="I10" s="228"/>
      <c r="J10" s="259"/>
      <c r="K10" s="259"/>
      <c r="L10" s="228"/>
      <c r="M10" s="228"/>
      <c r="N10" s="228"/>
      <c r="O10" s="228"/>
      <c r="P10" s="228"/>
      <c r="Q10" s="227"/>
      <c r="R10" s="227"/>
      <c r="S10" s="227"/>
      <c r="T10" s="227"/>
      <c r="U10" s="227"/>
      <c r="V10" s="227"/>
      <c r="Y10" s="83"/>
      <c r="BM10" s="83"/>
      <c r="BN10" s="83"/>
      <c r="BO10" s="83"/>
      <c r="BP10" s="83"/>
      <c r="BQ10" s="83"/>
      <c r="BR10" s="83"/>
      <c r="BS10" s="83"/>
      <c r="BT10" s="83"/>
    </row>
    <row r="11" spans="1:78" s="2" customFormat="1" ht="11.1" customHeight="1" x14ac:dyDescent="0.2">
      <c r="A11" s="95"/>
      <c r="B11" s="312"/>
      <c r="C11" s="312"/>
      <c r="D11" s="312"/>
      <c r="E11" s="234" t="s">
        <v>669</v>
      </c>
      <c r="F11" s="228"/>
      <c r="G11" s="228"/>
      <c r="H11" s="228"/>
      <c r="I11" s="228"/>
      <c r="J11" s="259"/>
      <c r="K11" s="228"/>
      <c r="L11" s="228"/>
      <c r="M11" s="228"/>
      <c r="N11" s="228"/>
      <c r="O11" s="228"/>
      <c r="P11" s="228"/>
      <c r="Q11" s="227"/>
      <c r="R11" s="227"/>
      <c r="S11" s="227"/>
      <c r="T11" s="227"/>
      <c r="U11" s="227"/>
      <c r="V11" s="227"/>
      <c r="Y11" s="83"/>
      <c r="BM11" s="83"/>
      <c r="BN11" s="83"/>
      <c r="BO11" s="83"/>
      <c r="BP11" s="83"/>
      <c r="BQ11" s="83"/>
      <c r="BR11" s="83"/>
      <c r="BS11" s="83"/>
      <c r="BT11" s="83"/>
    </row>
    <row r="12" spans="1:78" s="2" customFormat="1" ht="11.1" hidden="1" customHeight="1" x14ac:dyDescent="0.2">
      <c r="A12" s="95" t="s">
        <v>1188</v>
      </c>
      <c r="B12" s="312"/>
      <c r="C12" s="312"/>
      <c r="D12" s="312"/>
      <c r="E12" s="234"/>
      <c r="F12" s="228"/>
      <c r="G12" s="228"/>
      <c r="H12" s="228"/>
      <c r="I12" s="228"/>
      <c r="J12" s="259"/>
      <c r="K12" s="228"/>
      <c r="L12" s="228"/>
      <c r="M12" s="228"/>
      <c r="N12" s="228"/>
      <c r="O12" s="228"/>
      <c r="P12" s="228"/>
      <c r="Q12" s="227"/>
      <c r="R12" s="227"/>
      <c r="S12" s="227"/>
      <c r="T12" s="227"/>
      <c r="U12" s="227"/>
      <c r="V12" s="227"/>
      <c r="Y12" s="83"/>
      <c r="BM12" s="83"/>
      <c r="BN12" s="83"/>
      <c r="BO12" s="83"/>
      <c r="BP12" s="83"/>
      <c r="BQ12" s="83"/>
      <c r="BR12" s="83"/>
      <c r="BS12" s="83"/>
      <c r="BT12" s="83"/>
    </row>
    <row r="13" spans="1:78" s="2" customFormat="1" ht="65.099999999999994" customHeight="1" x14ac:dyDescent="0.2">
      <c r="A13" s="95"/>
      <c r="B13" s="312"/>
      <c r="C13" s="312"/>
      <c r="D13" s="312"/>
      <c r="E13" s="228"/>
      <c r="F13" s="228"/>
      <c r="G13" s="228"/>
      <c r="H13" s="228"/>
      <c r="I13" s="228"/>
      <c r="J13" s="259"/>
      <c r="K13" s="228"/>
      <c r="L13" s="228"/>
      <c r="M13" s="228"/>
      <c r="N13" s="228"/>
      <c r="O13" s="228"/>
      <c r="P13" s="228"/>
      <c r="Q13" s="227"/>
      <c r="R13" s="227"/>
      <c r="S13" s="227"/>
      <c r="T13" s="227"/>
      <c r="U13" s="227"/>
      <c r="V13" s="227"/>
      <c r="Y13" s="83"/>
      <c r="BM13" s="83"/>
      <c r="BN13" s="83"/>
      <c r="BO13" s="83"/>
      <c r="BP13" s="83"/>
      <c r="BQ13" s="83"/>
      <c r="BR13" s="83"/>
      <c r="BS13" s="83"/>
      <c r="BT13" s="83"/>
    </row>
    <row r="14" spans="1:78" s="2" customFormat="1" ht="18" x14ac:dyDescent="0.2">
      <c r="A14" s="95"/>
      <c r="B14" s="312"/>
      <c r="C14" s="312"/>
      <c r="D14" s="312"/>
      <c r="E14" s="312"/>
      <c r="F14" s="312"/>
      <c r="G14" s="228"/>
      <c r="H14" s="227"/>
      <c r="I14" s="228"/>
      <c r="J14" s="312"/>
      <c r="K14" s="312"/>
      <c r="L14" s="346"/>
      <c r="M14" s="312"/>
      <c r="N14" s="312"/>
      <c r="O14" s="346"/>
      <c r="P14" s="228"/>
      <c r="Q14" s="84" t="s">
        <v>938</v>
      </c>
      <c r="R14" s="84" t="s">
        <v>939</v>
      </c>
      <c r="S14" s="84" t="s">
        <v>185</v>
      </c>
      <c r="T14" s="228"/>
      <c r="U14" s="84" t="s">
        <v>758</v>
      </c>
      <c r="V14" s="227"/>
      <c r="Y14" s="83"/>
      <c r="BM14" s="83"/>
      <c r="BN14" s="83"/>
      <c r="BO14" s="83"/>
      <c r="BP14" s="83"/>
      <c r="BQ14" s="83"/>
      <c r="BR14" s="83"/>
      <c r="BS14" s="83"/>
      <c r="BT14" s="83"/>
    </row>
    <row r="15" spans="1:78" s="2" customFormat="1" ht="9" hidden="1" x14ac:dyDescent="0.2">
      <c r="A15" s="95" t="s">
        <v>1188</v>
      </c>
      <c r="B15" s="312"/>
      <c r="C15" s="312"/>
      <c r="D15" s="312"/>
      <c r="E15" s="312"/>
      <c r="F15" s="312"/>
      <c r="G15" s="228"/>
      <c r="H15" s="227"/>
      <c r="I15" s="228"/>
      <c r="J15" s="312"/>
      <c r="K15" s="312"/>
      <c r="L15" s="346"/>
      <c r="M15" s="312"/>
      <c r="N15" s="312"/>
      <c r="O15" s="346"/>
      <c r="P15" s="228"/>
      <c r="Q15" s="84"/>
      <c r="R15" s="84"/>
      <c r="S15" s="84"/>
      <c r="T15" s="228"/>
      <c r="U15" s="84"/>
      <c r="V15" s="227"/>
      <c r="Y15" s="83"/>
      <c r="BM15" s="83"/>
      <c r="BN15" s="83"/>
      <c r="BO15" s="83"/>
      <c r="BP15" s="83"/>
      <c r="BQ15" s="83"/>
      <c r="BR15" s="83"/>
      <c r="BS15" s="83"/>
      <c r="BT15" s="83"/>
    </row>
    <row r="16" spans="1:78" s="2" customFormat="1" ht="9" x14ac:dyDescent="0.2">
      <c r="A16" s="95"/>
      <c r="B16" s="312"/>
      <c r="C16" s="347" t="s">
        <v>667</v>
      </c>
      <c r="D16" s="312"/>
      <c r="E16" s="258"/>
      <c r="F16" s="258"/>
      <c r="G16" s="238" t="s">
        <v>2775</v>
      </c>
      <c r="H16" s="238"/>
      <c r="I16" s="228"/>
      <c r="J16" s="312"/>
      <c r="K16" s="312"/>
      <c r="L16" s="346"/>
      <c r="M16" s="312"/>
      <c r="N16" s="312"/>
      <c r="O16" s="346"/>
      <c r="P16" s="228" t="s">
        <v>1625</v>
      </c>
      <c r="Q16" s="334">
        <v>0</v>
      </c>
      <c r="R16" s="98"/>
      <c r="S16" s="99"/>
      <c r="T16" s="228"/>
      <c r="U16" s="364">
        <v>0</v>
      </c>
      <c r="V16" s="227"/>
      <c r="X16" s="2" t="s">
        <v>669</v>
      </c>
      <c r="Y16" s="83"/>
      <c r="AE16" s="83"/>
      <c r="AF16" s="83"/>
      <c r="AH16" s="83"/>
      <c r="AI16" s="83"/>
      <c r="AJ16" s="83"/>
      <c r="AK16" s="83"/>
      <c r="AL16" s="83"/>
      <c r="AM16" s="83"/>
      <c r="AN16" s="83"/>
      <c r="AO16" s="83"/>
      <c r="AP16" s="83"/>
      <c r="AQ16" s="83"/>
      <c r="AR16" s="83"/>
      <c r="AS16" s="83"/>
      <c r="AT16" s="83"/>
      <c r="AU16" s="83"/>
      <c r="AV16" s="83"/>
      <c r="AW16" s="83"/>
      <c r="AX16" s="83"/>
      <c r="AY16" s="83"/>
      <c r="AZ16" s="83"/>
      <c r="BA16" s="83"/>
      <c r="BB16" s="83"/>
      <c r="BC16" s="83"/>
      <c r="BD16" s="83"/>
      <c r="BE16" s="83"/>
      <c r="BF16" s="83"/>
      <c r="BG16" s="83"/>
      <c r="BH16" s="83"/>
      <c r="BI16" s="83"/>
      <c r="BJ16" s="83"/>
      <c r="BK16" s="83"/>
      <c r="BL16" s="83"/>
      <c r="BM16" s="83"/>
      <c r="BN16" s="83"/>
      <c r="BO16" s="83"/>
      <c r="BP16" s="83"/>
      <c r="BQ16" s="83"/>
      <c r="BR16" s="83"/>
      <c r="BS16" s="83"/>
      <c r="BT16" s="83"/>
      <c r="BU16" s="121"/>
      <c r="BV16" s="121"/>
      <c r="BW16" s="83"/>
      <c r="BX16" s="83"/>
      <c r="BY16" s="83"/>
      <c r="BZ16" s="83"/>
    </row>
    <row r="17" spans="1:78" s="2" customFormat="1" ht="6" customHeight="1" x14ac:dyDescent="0.2">
      <c r="A17" s="95"/>
      <c r="B17" s="348"/>
      <c r="C17" s="348"/>
      <c r="D17" s="348"/>
      <c r="E17" s="285"/>
      <c r="F17" s="285"/>
      <c r="G17" s="292"/>
      <c r="H17" s="349"/>
      <c r="I17" s="292"/>
      <c r="J17" s="292"/>
      <c r="K17" s="350"/>
      <c r="L17" s="292"/>
      <c r="M17" s="348"/>
      <c r="N17" s="348"/>
      <c r="O17" s="292"/>
      <c r="P17" s="292"/>
      <c r="Q17" s="350"/>
      <c r="R17" s="350"/>
      <c r="S17" s="350"/>
      <c r="T17" s="292"/>
      <c r="U17" s="350"/>
      <c r="V17" s="293"/>
      <c r="Y17" s="83"/>
      <c r="BM17" s="83"/>
      <c r="BN17" s="83"/>
      <c r="BO17" s="83"/>
      <c r="BP17" s="83"/>
      <c r="BQ17" s="83"/>
      <c r="BR17" s="83"/>
      <c r="BS17" s="83"/>
      <c r="BT17" s="83"/>
    </row>
    <row r="18" spans="1:78" s="2" customFormat="1" ht="6" customHeight="1" x14ac:dyDescent="0.2">
      <c r="A18" s="95"/>
      <c r="B18" s="351"/>
      <c r="C18" s="351"/>
      <c r="D18" s="351"/>
      <c r="E18" s="301"/>
      <c r="F18" s="301"/>
      <c r="G18" s="301"/>
      <c r="H18" s="301"/>
      <c r="I18" s="301"/>
      <c r="J18" s="301"/>
      <c r="K18" s="351"/>
      <c r="L18" s="301"/>
      <c r="M18" s="351"/>
      <c r="N18" s="351"/>
      <c r="O18" s="301"/>
      <c r="P18" s="301"/>
      <c r="Q18" s="302"/>
      <c r="R18" s="301"/>
      <c r="S18" s="301"/>
      <c r="T18" s="301"/>
      <c r="U18" s="351"/>
      <c r="V18" s="302"/>
      <c r="Y18" s="83"/>
      <c r="BM18" s="83"/>
      <c r="BN18" s="83"/>
      <c r="BO18" s="83"/>
      <c r="BP18" s="83"/>
      <c r="BQ18" s="83"/>
      <c r="BR18" s="83"/>
      <c r="BS18" s="83"/>
      <c r="BT18" s="83"/>
    </row>
    <row r="19" spans="1:78" s="2" customFormat="1" ht="11.45" customHeight="1" x14ac:dyDescent="0.2">
      <c r="A19" s="95"/>
      <c r="B19" s="312"/>
      <c r="C19" s="312"/>
      <c r="D19" s="312"/>
      <c r="E19" s="1357" t="s">
        <v>788</v>
      </c>
      <c r="F19" s="1357" t="s">
        <v>1637</v>
      </c>
      <c r="G19" s="1357" t="s">
        <v>1638</v>
      </c>
      <c r="H19" s="1357" t="s">
        <v>1639</v>
      </c>
      <c r="I19" s="1357" t="s">
        <v>2511</v>
      </c>
      <c r="J19" s="1357" t="s">
        <v>2512</v>
      </c>
      <c r="K19" s="1357" t="s">
        <v>1263</v>
      </c>
      <c r="L19" s="79" t="s">
        <v>660</v>
      </c>
      <c r="M19" s="85"/>
      <c r="N19" s="85"/>
      <c r="O19" s="80"/>
      <c r="P19" s="284"/>
      <c r="Q19" s="79" t="s">
        <v>1264</v>
      </c>
      <c r="R19" s="80"/>
      <c r="S19" s="1357" t="s">
        <v>185</v>
      </c>
      <c r="T19" s="284"/>
      <c r="U19" s="1357" t="s">
        <v>758</v>
      </c>
      <c r="V19" s="227"/>
      <c r="Y19" s="83"/>
      <c r="BM19" s="83"/>
      <c r="BN19" s="83"/>
      <c r="BO19" s="83"/>
      <c r="BP19" s="83"/>
      <c r="BQ19" s="83"/>
      <c r="BR19" s="83"/>
      <c r="BS19" s="83"/>
      <c r="BT19" s="83"/>
    </row>
    <row r="20" spans="1:78" s="2" customFormat="1" ht="11.45" customHeight="1" x14ac:dyDescent="0.2">
      <c r="A20" s="95"/>
      <c r="B20" s="312"/>
      <c r="C20" s="312"/>
      <c r="D20" s="312"/>
      <c r="E20" s="1358"/>
      <c r="F20" s="1358"/>
      <c r="G20" s="1358"/>
      <c r="H20" s="1358"/>
      <c r="I20" s="1358"/>
      <c r="J20" s="1358"/>
      <c r="K20" s="1358"/>
      <c r="L20" s="37" t="s">
        <v>152</v>
      </c>
      <c r="M20" s="37" t="s">
        <v>671</v>
      </c>
      <c r="N20" s="37" t="s">
        <v>153</v>
      </c>
      <c r="O20" s="37" t="s">
        <v>758</v>
      </c>
      <c r="P20" s="284"/>
      <c r="Q20" s="37" t="s">
        <v>152</v>
      </c>
      <c r="R20" s="37" t="s">
        <v>671</v>
      </c>
      <c r="S20" s="1358"/>
      <c r="T20" s="284"/>
      <c r="U20" s="1358"/>
      <c r="V20" s="227"/>
      <c r="Y20" s="83"/>
      <c r="AE20" s="576" t="s">
        <v>1613</v>
      </c>
      <c r="AX20" s="576" t="s">
        <v>1613</v>
      </c>
      <c r="BA20" s="83" t="s">
        <v>1267</v>
      </c>
      <c r="BB20" s="83" t="s">
        <v>1267</v>
      </c>
      <c r="BC20" s="83" t="s">
        <v>884</v>
      </c>
      <c r="BD20" s="83" t="s">
        <v>884</v>
      </c>
      <c r="BE20" s="83" t="s">
        <v>1633</v>
      </c>
      <c r="BF20" s="83" t="s">
        <v>1635</v>
      </c>
      <c r="BG20" s="83" t="s">
        <v>1635</v>
      </c>
      <c r="BH20" s="83" t="s">
        <v>1635</v>
      </c>
      <c r="BI20" s="83" t="s">
        <v>2525</v>
      </c>
      <c r="BJ20" s="83" t="s">
        <v>1188</v>
      </c>
      <c r="BK20" s="83" t="s">
        <v>232</v>
      </c>
      <c r="BL20" s="83" t="s">
        <v>175</v>
      </c>
      <c r="BM20" s="576" t="s">
        <v>233</v>
      </c>
      <c r="BN20" s="576" t="s">
        <v>233</v>
      </c>
      <c r="BO20" s="576" t="s">
        <v>233</v>
      </c>
      <c r="BP20" s="83" t="s">
        <v>2702</v>
      </c>
      <c r="BQ20" s="83" t="s">
        <v>1423</v>
      </c>
      <c r="BR20" s="825" t="s">
        <v>235</v>
      </c>
      <c r="BS20" s="576" t="s">
        <v>1631</v>
      </c>
      <c r="BT20" s="83" t="s">
        <v>1631</v>
      </c>
      <c r="BU20" s="83" t="s">
        <v>548</v>
      </c>
      <c r="BV20" s="83" t="s">
        <v>1266</v>
      </c>
      <c r="BW20" s="83" t="s">
        <v>1266</v>
      </c>
      <c r="BX20" s="83" t="s">
        <v>236</v>
      </c>
      <c r="BY20" s="83" t="s">
        <v>1641</v>
      </c>
      <c r="BZ20" s="579" t="s">
        <v>1629</v>
      </c>
    </row>
    <row r="21" spans="1:78" s="2" customFormat="1" ht="11.45" hidden="1" customHeight="1" x14ac:dyDescent="0.2">
      <c r="A21" s="95" t="s">
        <v>1188</v>
      </c>
      <c r="B21" s="312"/>
      <c r="C21" s="312"/>
      <c r="D21" s="312"/>
      <c r="E21" s="1357"/>
      <c r="F21" s="1357"/>
      <c r="G21" s="1357"/>
      <c r="H21" s="1357"/>
      <c r="I21" s="1357"/>
      <c r="J21" s="1357"/>
      <c r="K21" s="1357"/>
      <c r="L21" s="79"/>
      <c r="M21" s="85"/>
      <c r="N21" s="85"/>
      <c r="O21" s="80"/>
      <c r="P21" s="284"/>
      <c r="Q21" s="79"/>
      <c r="R21" s="80"/>
      <c r="S21" s="1357"/>
      <c r="T21" s="284"/>
      <c r="U21" s="1357"/>
      <c r="V21" s="227"/>
      <c r="Y21" s="83"/>
      <c r="BE21" s="2" t="s">
        <v>516</v>
      </c>
      <c r="BM21" s="576"/>
      <c r="BN21" s="576"/>
      <c r="BO21" s="576"/>
      <c r="BP21" s="83"/>
      <c r="BQ21" s="83"/>
      <c r="BR21" s="825"/>
      <c r="BS21" s="576"/>
      <c r="BT21" s="83"/>
      <c r="BZ21" s="580"/>
    </row>
    <row r="22" spans="1:78" s="2" customFormat="1" ht="11.45" hidden="1" customHeight="1" x14ac:dyDescent="0.2">
      <c r="A22" s="95" t="s">
        <v>1188</v>
      </c>
      <c r="B22" s="312"/>
      <c r="C22" s="312"/>
      <c r="D22" s="312"/>
      <c r="E22" s="1358"/>
      <c r="F22" s="1358"/>
      <c r="G22" s="1358"/>
      <c r="H22" s="1358"/>
      <c r="I22" s="1358"/>
      <c r="J22" s="1358"/>
      <c r="K22" s="1358"/>
      <c r="L22" s="37"/>
      <c r="M22" s="37"/>
      <c r="N22" s="37"/>
      <c r="O22" s="37"/>
      <c r="P22" s="284"/>
      <c r="Q22" s="37"/>
      <c r="R22" s="37"/>
      <c r="S22" s="1358"/>
      <c r="T22" s="284"/>
      <c r="U22" s="1358"/>
      <c r="V22" s="227"/>
      <c r="Y22" s="83"/>
      <c r="BA22" s="83"/>
      <c r="BB22" s="83"/>
      <c r="BC22" s="83"/>
      <c r="BD22" s="83"/>
      <c r="BE22" s="83"/>
      <c r="BF22" s="83"/>
      <c r="BG22" s="83"/>
      <c r="BH22" s="83"/>
      <c r="BI22" s="83"/>
      <c r="BJ22" s="83"/>
      <c r="BK22" s="83"/>
      <c r="BL22" s="83"/>
      <c r="BM22" s="576"/>
      <c r="BN22" s="576"/>
      <c r="BO22" s="576"/>
      <c r="BP22" s="83"/>
      <c r="BQ22" s="83"/>
      <c r="BR22" s="825"/>
      <c r="BS22" s="576"/>
      <c r="BT22" s="83"/>
      <c r="BU22" s="83"/>
      <c r="BV22" s="83"/>
      <c r="BW22" s="83"/>
      <c r="BX22" s="83"/>
      <c r="BY22" s="83"/>
      <c r="BZ22" s="579"/>
    </row>
    <row r="23" spans="1:78" s="2" customFormat="1" ht="11.45" customHeight="1" x14ac:dyDescent="0.2">
      <c r="A23" s="95"/>
      <c r="B23" s="312"/>
      <c r="C23" s="312"/>
      <c r="D23" s="312"/>
      <c r="E23" s="86">
        <v>1</v>
      </c>
      <c r="F23" s="46">
        <v>2</v>
      </c>
      <c r="G23" s="46">
        <v>3</v>
      </c>
      <c r="H23" s="46">
        <v>4</v>
      </c>
      <c r="I23" s="46">
        <v>5</v>
      </c>
      <c r="J23" s="87">
        <v>6</v>
      </c>
      <c r="K23" s="46">
        <v>7</v>
      </c>
      <c r="L23" s="46">
        <v>8</v>
      </c>
      <c r="M23" s="46">
        <v>9</v>
      </c>
      <c r="N23" s="46">
        <v>10</v>
      </c>
      <c r="O23" s="46">
        <v>11</v>
      </c>
      <c r="P23" s="227"/>
      <c r="Q23" s="46">
        <v>12</v>
      </c>
      <c r="R23" s="46">
        <v>13</v>
      </c>
      <c r="S23" s="46">
        <v>14</v>
      </c>
      <c r="T23" s="227"/>
      <c r="U23" s="46">
        <v>15</v>
      </c>
      <c r="V23" s="227"/>
      <c r="X23" s="1283" t="s">
        <v>891</v>
      </c>
      <c r="Y23" s="1283" t="s">
        <v>2417</v>
      </c>
      <c r="Z23" s="1283" t="s">
        <v>497</v>
      </c>
      <c r="AA23" s="365" t="s">
        <v>1346</v>
      </c>
      <c r="AB23" s="365" t="s">
        <v>1628</v>
      </c>
      <c r="AC23" s="365" t="s">
        <v>1268</v>
      </c>
      <c r="AE23" s="1283" t="s">
        <v>1741</v>
      </c>
      <c r="AF23" s="95"/>
      <c r="AG23" s="1287" t="s">
        <v>589</v>
      </c>
      <c r="AH23" s="1288"/>
      <c r="AI23" s="1288"/>
      <c r="AJ23" s="1288"/>
      <c r="AK23" s="1288"/>
      <c r="AL23" s="1288"/>
      <c r="AM23" s="1288"/>
      <c r="AN23" s="1288"/>
      <c r="AO23" s="1288"/>
      <c r="AP23" s="1288"/>
      <c r="AQ23" s="1288"/>
      <c r="AR23" s="1288"/>
      <c r="AS23" s="1288"/>
      <c r="AT23" s="1288"/>
      <c r="AU23" s="1288"/>
      <c r="AV23" s="1288"/>
      <c r="AW23" s="1288"/>
      <c r="AX23" s="1288"/>
      <c r="AY23" s="1288"/>
      <c r="AZ23" s="343"/>
      <c r="BA23" s="83" t="s">
        <v>1742</v>
      </c>
      <c r="BB23" s="345">
        <v>0.05</v>
      </c>
      <c r="BC23" s="83" t="s">
        <v>499</v>
      </c>
      <c r="BD23" s="345"/>
      <c r="BE23" s="83" t="s">
        <v>516</v>
      </c>
      <c r="BF23" s="83" t="s">
        <v>500</v>
      </c>
      <c r="BG23" s="83" t="s">
        <v>500</v>
      </c>
      <c r="BH23" s="83" t="s">
        <v>500</v>
      </c>
      <c r="BI23" s="83" t="s">
        <v>956</v>
      </c>
      <c r="BJ23" s="83" t="s">
        <v>2806</v>
      </c>
      <c r="BK23" s="83" t="s">
        <v>588</v>
      </c>
      <c r="BL23" s="83" t="s">
        <v>525</v>
      </c>
      <c r="BM23" s="576" t="s">
        <v>1628</v>
      </c>
      <c r="BN23" s="576" t="s">
        <v>1268</v>
      </c>
      <c r="BO23" s="576" t="s">
        <v>526</v>
      </c>
      <c r="BP23" s="83" t="s">
        <v>528</v>
      </c>
      <c r="BQ23" s="83" t="s">
        <v>529</v>
      </c>
      <c r="BR23" s="825" t="s">
        <v>594</v>
      </c>
      <c r="BS23" s="576" t="s">
        <v>958</v>
      </c>
      <c r="BT23" s="83" t="s">
        <v>958</v>
      </c>
      <c r="BU23" s="83" t="s">
        <v>590</v>
      </c>
      <c r="BV23" s="83" t="s">
        <v>2807</v>
      </c>
      <c r="BW23" s="83" t="s">
        <v>2807</v>
      </c>
      <c r="BX23" s="83" t="s">
        <v>2808</v>
      </c>
      <c r="BY23" s="83" t="s">
        <v>2808</v>
      </c>
      <c r="BZ23" s="579" t="s">
        <v>2021</v>
      </c>
    </row>
    <row r="24" spans="1:78" s="2" customFormat="1" ht="11.45" customHeight="1" x14ac:dyDescent="0.2">
      <c r="A24" s="95"/>
      <c r="B24" s="312"/>
      <c r="C24" s="312"/>
      <c r="D24" s="312"/>
      <c r="E24" s="58" t="s">
        <v>2433</v>
      </c>
      <c r="F24" s="13" t="s">
        <v>2433</v>
      </c>
      <c r="G24" s="13"/>
      <c r="H24" s="13"/>
      <c r="I24" s="13"/>
      <c r="J24" s="88" t="s">
        <v>149</v>
      </c>
      <c r="K24" s="13" t="s">
        <v>1476</v>
      </c>
      <c r="L24" s="13" t="s">
        <v>1219</v>
      </c>
      <c r="M24" s="13" t="s">
        <v>1219</v>
      </c>
      <c r="N24" s="13" t="s">
        <v>1219</v>
      </c>
      <c r="O24" s="13" t="s">
        <v>1219</v>
      </c>
      <c r="P24" s="228"/>
      <c r="Q24" s="13" t="s">
        <v>1476</v>
      </c>
      <c r="R24" s="13" t="s">
        <v>1476</v>
      </c>
      <c r="S24" s="13" t="s">
        <v>1476</v>
      </c>
      <c r="T24" s="228"/>
      <c r="U24" s="13" t="s">
        <v>1476</v>
      </c>
      <c r="V24" s="227"/>
      <c r="X24" s="1283"/>
      <c r="Y24" s="1283" t="s">
        <v>174</v>
      </c>
      <c r="Z24" s="1283" t="s">
        <v>498</v>
      </c>
      <c r="AA24" s="365"/>
      <c r="AB24" s="365"/>
      <c r="AC24" s="365"/>
      <c r="AE24" s="1286"/>
      <c r="AF24" s="95"/>
      <c r="AG24" s="1289"/>
      <c r="AH24" s="1285"/>
      <c r="AI24" s="1285"/>
      <c r="AJ24" s="1285"/>
      <c r="AK24" s="1285"/>
      <c r="AL24" s="1285"/>
      <c r="AM24" s="1285"/>
      <c r="AN24" s="1285"/>
      <c r="AO24" s="1285"/>
      <c r="AP24" s="1285"/>
      <c r="AQ24" s="1285"/>
      <c r="AR24" s="1285"/>
      <c r="AS24" s="1285"/>
      <c r="AT24" s="1285"/>
      <c r="AU24" s="1285"/>
      <c r="AV24" s="1285"/>
      <c r="AW24" s="1285"/>
      <c r="AX24" s="1285"/>
      <c r="AY24" s="1285"/>
      <c r="AZ24" s="83"/>
      <c r="BA24" s="83" t="s">
        <v>997</v>
      </c>
      <c r="BB24" s="83" t="s">
        <v>496</v>
      </c>
      <c r="BC24" s="83" t="s">
        <v>2087</v>
      </c>
      <c r="BD24" s="83" t="s">
        <v>2087</v>
      </c>
      <c r="BE24" s="83" t="s">
        <v>496</v>
      </c>
      <c r="BF24" s="83" t="s">
        <v>501</v>
      </c>
      <c r="BG24" s="83" t="s">
        <v>586</v>
      </c>
      <c r="BH24" s="83" t="s">
        <v>496</v>
      </c>
      <c r="BI24" s="83" t="s">
        <v>496</v>
      </c>
      <c r="BJ24" s="83" t="s">
        <v>2087</v>
      </c>
      <c r="BK24" s="83" t="s">
        <v>518</v>
      </c>
      <c r="BL24" s="83" t="s">
        <v>496</v>
      </c>
      <c r="BM24" s="576"/>
      <c r="BN24" s="576" t="s">
        <v>527</v>
      </c>
      <c r="BO24" s="576" t="s">
        <v>496</v>
      </c>
      <c r="BP24" s="83" t="s">
        <v>496</v>
      </c>
      <c r="BQ24" s="83" t="s">
        <v>593</v>
      </c>
      <c r="BR24" s="825" t="s">
        <v>595</v>
      </c>
      <c r="BS24" s="576"/>
      <c r="BT24" s="83" t="s">
        <v>957</v>
      </c>
      <c r="BU24" s="83" t="s">
        <v>592</v>
      </c>
      <c r="BV24" s="83" t="s">
        <v>2087</v>
      </c>
      <c r="BW24" s="83" t="s">
        <v>2087</v>
      </c>
      <c r="BX24" s="93" t="s">
        <v>2087</v>
      </c>
      <c r="BY24" s="93" t="s">
        <v>2087</v>
      </c>
      <c r="BZ24" s="579" t="s">
        <v>1612</v>
      </c>
    </row>
    <row r="25" spans="1:78" s="2" customFormat="1" ht="11.45" customHeight="1" x14ac:dyDescent="0.2">
      <c r="A25" s="95"/>
      <c r="B25" s="312"/>
      <c r="C25" s="347">
        <v>4001</v>
      </c>
      <c r="D25" s="312"/>
      <c r="E25" s="375"/>
      <c r="F25" s="375"/>
      <c r="G25" s="376"/>
      <c r="H25" s="362"/>
      <c r="I25" s="377"/>
      <c r="J25" s="378"/>
      <c r="K25" s="379"/>
      <c r="L25" s="379"/>
      <c r="M25" s="379"/>
      <c r="N25" s="379"/>
      <c r="O25" s="380"/>
      <c r="P25" s="228"/>
      <c r="Q25" s="227"/>
      <c r="R25" s="228"/>
      <c r="S25" s="228"/>
      <c r="T25" s="228"/>
      <c r="U25" s="312"/>
      <c r="V25" s="227"/>
      <c r="W25" s="5"/>
      <c r="X25" s="1284">
        <v>4001</v>
      </c>
      <c r="Y25" s="1285"/>
      <c r="Z25" s="1285"/>
      <c r="AA25" s="367"/>
      <c r="AB25" s="367"/>
      <c r="AC25" s="367"/>
      <c r="AE25" s="1286"/>
      <c r="AF25" s="95"/>
      <c r="AG25" s="1289" t="s">
        <v>2871</v>
      </c>
      <c r="AH25" s="1285"/>
      <c r="AI25" s="1288"/>
      <c r="AJ25" s="1288"/>
      <c r="AK25" s="1288"/>
      <c r="AL25" s="1288"/>
      <c r="AM25" s="1288"/>
      <c r="AN25" s="1288"/>
      <c r="AO25" s="1288"/>
      <c r="AP25" s="1288"/>
      <c r="AQ25" s="1288"/>
      <c r="AR25" s="1288"/>
      <c r="AS25" s="1288"/>
      <c r="AT25" s="1288"/>
      <c r="AU25" s="1288"/>
      <c r="AV25" s="1288"/>
      <c r="AW25" s="1288"/>
      <c r="AX25" s="1288"/>
      <c r="AY25" s="1288"/>
    </row>
    <row r="26" spans="1:78" s="2" customFormat="1" ht="11.45" customHeight="1" x14ac:dyDescent="0.2">
      <c r="A26" s="95"/>
      <c r="B26" s="312"/>
      <c r="C26" s="346" t="s">
        <v>1540</v>
      </c>
      <c r="D26" s="312"/>
      <c r="E26" s="355" t="s">
        <v>1860</v>
      </c>
      <c r="F26" s="356">
        <v>0</v>
      </c>
      <c r="G26" s="946" t="s">
        <v>1630</v>
      </c>
      <c r="H26" s="946" t="s">
        <v>289</v>
      </c>
      <c r="I26" s="943">
        <v>1</v>
      </c>
      <c r="J26" s="357">
        <v>1</v>
      </c>
      <c r="K26" s="104"/>
      <c r="L26" s="105"/>
      <c r="M26" s="627"/>
      <c r="N26" s="628"/>
      <c r="O26" s="372" t="s">
        <v>488</v>
      </c>
      <c r="P26" s="352"/>
      <c r="Q26" s="241">
        <v>0</v>
      </c>
      <c r="R26" s="100"/>
      <c r="S26" s="42"/>
      <c r="T26" s="228"/>
      <c r="U26" s="340">
        <v>0</v>
      </c>
      <c r="V26" s="227"/>
      <c r="W26" s="5"/>
      <c r="X26" s="106" t="s">
        <v>1540</v>
      </c>
      <c r="Y26" s="107" t="s">
        <v>2833</v>
      </c>
      <c r="Z26" s="122">
        <v>0</v>
      </c>
      <c r="AA26" s="83" t="s">
        <v>1629</v>
      </c>
      <c r="AB26" s="83" t="s">
        <v>1629</v>
      </c>
      <c r="AC26" s="83" t="s">
        <v>1265</v>
      </c>
      <c r="AE26" s="93" t="s">
        <v>2869</v>
      </c>
      <c r="AF26" s="93"/>
      <c r="AG26" s="96" t="s">
        <v>488</v>
      </c>
      <c r="AH26" s="96" t="s">
        <v>488</v>
      </c>
      <c r="AI26" s="96" t="s">
        <v>488</v>
      </c>
      <c r="AJ26" s="96" t="s">
        <v>488</v>
      </c>
      <c r="AK26" s="96" t="s">
        <v>488</v>
      </c>
      <c r="AL26" s="96" t="s">
        <v>488</v>
      </c>
      <c r="AM26" s="96" t="s">
        <v>488</v>
      </c>
      <c r="AN26" s="96" t="s">
        <v>488</v>
      </c>
      <c r="AO26" s="96" t="s">
        <v>488</v>
      </c>
      <c r="AP26" s="96" t="s">
        <v>488</v>
      </c>
      <c r="AQ26" s="96" t="s">
        <v>488</v>
      </c>
      <c r="AR26" s="96" t="s">
        <v>488</v>
      </c>
      <c r="AS26" s="96" t="s">
        <v>488</v>
      </c>
      <c r="AT26" s="96" t="s">
        <v>488</v>
      </c>
      <c r="AU26" s="96" t="s">
        <v>488</v>
      </c>
      <c r="AV26" s="96" t="s">
        <v>488</v>
      </c>
      <c r="AW26" s="96" t="s">
        <v>488</v>
      </c>
      <c r="AX26" s="96" t="s">
        <v>488</v>
      </c>
      <c r="AY26" s="344"/>
      <c r="AZ26" s="93"/>
      <c r="BA26" s="93">
        <v>0</v>
      </c>
      <c r="BB26" s="94">
        <v>0</v>
      </c>
      <c r="BC26" s="93"/>
      <c r="BD26" s="94"/>
      <c r="BE26" s="94">
        <v>0</v>
      </c>
      <c r="BF26" s="94">
        <v>0</v>
      </c>
      <c r="BG26" s="94">
        <v>0</v>
      </c>
      <c r="BH26" s="578">
        <v>0</v>
      </c>
      <c r="BI26" s="578">
        <v>0</v>
      </c>
      <c r="BJ26" s="94"/>
      <c r="BK26" s="94">
        <v>0</v>
      </c>
      <c r="BL26" s="94">
        <v>0</v>
      </c>
      <c r="BM26" s="94">
        <v>1</v>
      </c>
      <c r="BN26" s="94">
        <v>0</v>
      </c>
      <c r="BO26" s="94">
        <v>0</v>
      </c>
      <c r="BP26" s="94">
        <v>0</v>
      </c>
      <c r="BQ26" s="94">
        <v>0</v>
      </c>
      <c r="BR26" s="94">
        <v>0</v>
      </c>
      <c r="BS26" s="94">
        <v>1</v>
      </c>
      <c r="BT26" s="94">
        <v>0</v>
      </c>
      <c r="BU26" s="94">
        <v>0</v>
      </c>
      <c r="BV26" s="94"/>
      <c r="BW26" s="94"/>
      <c r="BX26" s="94"/>
      <c r="BY26" s="94"/>
      <c r="BZ26" s="94">
        <v>0</v>
      </c>
    </row>
    <row r="27" spans="1:78" s="2" customFormat="1" ht="11.45" customHeight="1" x14ac:dyDescent="0.2">
      <c r="A27" s="95"/>
      <c r="B27" s="312"/>
      <c r="C27" s="346" t="s">
        <v>488</v>
      </c>
      <c r="D27" s="312"/>
      <c r="E27" s="127"/>
      <c r="F27" s="126"/>
      <c r="G27" s="946" t="s">
        <v>488</v>
      </c>
      <c r="H27" s="946" t="s">
        <v>488</v>
      </c>
      <c r="I27" s="944"/>
      <c r="J27" s="103"/>
      <c r="K27" s="104"/>
      <c r="L27" s="105"/>
      <c r="M27" s="629"/>
      <c r="N27" s="630"/>
      <c r="O27" s="372" t="s">
        <v>488</v>
      </c>
      <c r="P27" s="352"/>
      <c r="Q27" s="241">
        <v>0</v>
      </c>
      <c r="R27" s="100"/>
      <c r="S27" s="42"/>
      <c r="T27" s="228"/>
      <c r="U27" s="340">
        <v>0</v>
      </c>
      <c r="V27" s="227"/>
      <c r="W27" s="5"/>
      <c r="X27" s="108" t="s">
        <v>488</v>
      </c>
      <c r="Y27" s="109" t="s">
        <v>1625</v>
      </c>
      <c r="Z27" s="123">
        <v>0</v>
      </c>
      <c r="AA27" s="83" t="s">
        <v>488</v>
      </c>
      <c r="AB27" s="83" t="s">
        <v>488</v>
      </c>
      <c r="AC27" s="83" t="s">
        <v>488</v>
      </c>
      <c r="AE27" s="93" t="s">
        <v>2869</v>
      </c>
      <c r="AF27" s="93"/>
      <c r="AG27" s="96" t="s">
        <v>488</v>
      </c>
      <c r="AH27" s="96" t="s">
        <v>488</v>
      </c>
      <c r="AI27" s="96" t="s">
        <v>488</v>
      </c>
      <c r="AJ27" s="96" t="s">
        <v>488</v>
      </c>
      <c r="AK27" s="96" t="s">
        <v>488</v>
      </c>
      <c r="AL27" s="96" t="s">
        <v>488</v>
      </c>
      <c r="AM27" s="96" t="s">
        <v>488</v>
      </c>
      <c r="AN27" s="96" t="s">
        <v>488</v>
      </c>
      <c r="AO27" s="96" t="s">
        <v>488</v>
      </c>
      <c r="AP27" s="96" t="s">
        <v>488</v>
      </c>
      <c r="AQ27" s="96" t="s">
        <v>488</v>
      </c>
      <c r="AR27" s="96" t="s">
        <v>488</v>
      </c>
      <c r="AS27" s="96" t="s">
        <v>488</v>
      </c>
      <c r="AT27" s="96" t="s">
        <v>488</v>
      </c>
      <c r="AU27" s="96" t="s">
        <v>488</v>
      </c>
      <c r="AV27" s="96" t="s">
        <v>488</v>
      </c>
      <c r="AW27" s="96" t="s">
        <v>488</v>
      </c>
      <c r="AX27" s="96" t="s">
        <v>488</v>
      </c>
      <c r="AY27" s="344"/>
      <c r="AZ27" s="93"/>
      <c r="BA27" s="93">
        <v>0</v>
      </c>
      <c r="BB27" s="94">
        <v>0</v>
      </c>
      <c r="BC27" s="93"/>
      <c r="BD27" s="94"/>
      <c r="BE27" s="94">
        <v>0</v>
      </c>
      <c r="BF27" s="94">
        <v>0</v>
      </c>
      <c r="BG27" s="94">
        <v>1</v>
      </c>
      <c r="BH27" s="94">
        <v>0</v>
      </c>
      <c r="BI27" s="94">
        <v>0</v>
      </c>
      <c r="BJ27" s="94"/>
      <c r="BK27" s="94">
        <v>0</v>
      </c>
      <c r="BL27" s="94">
        <v>0</v>
      </c>
      <c r="BM27" s="94">
        <v>0</v>
      </c>
      <c r="BN27" s="94">
        <v>0</v>
      </c>
      <c r="BO27" s="94">
        <v>0</v>
      </c>
      <c r="BP27" s="94">
        <v>0</v>
      </c>
      <c r="BQ27" s="94">
        <v>0</v>
      </c>
      <c r="BR27" s="94">
        <v>0</v>
      </c>
      <c r="BS27" s="94">
        <v>0</v>
      </c>
      <c r="BT27" s="94">
        <v>0</v>
      </c>
      <c r="BU27" s="94">
        <v>0</v>
      </c>
      <c r="BV27" s="94"/>
      <c r="BW27" s="94"/>
      <c r="BX27" s="94"/>
      <c r="BY27" s="94"/>
      <c r="BZ27" s="94">
        <v>0</v>
      </c>
    </row>
    <row r="28" spans="1:78" s="2" customFormat="1" ht="11.45" customHeight="1" x14ac:dyDescent="0.2">
      <c r="A28" s="95"/>
      <c r="B28" s="312"/>
      <c r="C28" s="346" t="s">
        <v>488</v>
      </c>
      <c r="D28" s="312"/>
      <c r="E28" s="127"/>
      <c r="F28" s="126"/>
      <c r="G28" s="946" t="s">
        <v>488</v>
      </c>
      <c r="H28" s="946" t="s">
        <v>488</v>
      </c>
      <c r="I28" s="944"/>
      <c r="J28" s="103"/>
      <c r="K28" s="104"/>
      <c r="L28" s="105"/>
      <c r="M28" s="629"/>
      <c r="N28" s="630"/>
      <c r="O28" s="372" t="s">
        <v>488</v>
      </c>
      <c r="P28" s="352"/>
      <c r="Q28" s="241">
        <v>0</v>
      </c>
      <c r="R28" s="100"/>
      <c r="S28" s="42"/>
      <c r="T28" s="228"/>
      <c r="U28" s="340">
        <v>0</v>
      </c>
      <c r="V28" s="227"/>
      <c r="W28" s="5"/>
      <c r="X28" s="108" t="s">
        <v>488</v>
      </c>
      <c r="Y28" s="109" t="s">
        <v>1625</v>
      </c>
      <c r="Z28" s="123">
        <v>0</v>
      </c>
      <c r="AA28" s="83" t="s">
        <v>488</v>
      </c>
      <c r="AB28" s="83" t="s">
        <v>488</v>
      </c>
      <c r="AC28" s="83" t="s">
        <v>488</v>
      </c>
      <c r="AE28" s="93" t="s">
        <v>2869</v>
      </c>
      <c r="AF28" s="93"/>
      <c r="AG28" s="96" t="s">
        <v>488</v>
      </c>
      <c r="AH28" s="96" t="s">
        <v>488</v>
      </c>
      <c r="AI28" s="96" t="s">
        <v>488</v>
      </c>
      <c r="AJ28" s="96" t="s">
        <v>488</v>
      </c>
      <c r="AK28" s="96" t="s">
        <v>488</v>
      </c>
      <c r="AL28" s="96" t="s">
        <v>488</v>
      </c>
      <c r="AM28" s="96" t="s">
        <v>488</v>
      </c>
      <c r="AN28" s="96" t="s">
        <v>488</v>
      </c>
      <c r="AO28" s="96" t="s">
        <v>488</v>
      </c>
      <c r="AP28" s="96" t="s">
        <v>488</v>
      </c>
      <c r="AQ28" s="96" t="s">
        <v>488</v>
      </c>
      <c r="AR28" s="96" t="s">
        <v>488</v>
      </c>
      <c r="AS28" s="96" t="s">
        <v>488</v>
      </c>
      <c r="AT28" s="96" t="s">
        <v>488</v>
      </c>
      <c r="AU28" s="96" t="s">
        <v>488</v>
      </c>
      <c r="AV28" s="96" t="s">
        <v>488</v>
      </c>
      <c r="AW28" s="96" t="s">
        <v>488</v>
      </c>
      <c r="AX28" s="96" t="s">
        <v>488</v>
      </c>
      <c r="AY28" s="344"/>
      <c r="AZ28" s="93"/>
      <c r="BA28" s="93">
        <v>0</v>
      </c>
      <c r="BB28" s="94">
        <v>0</v>
      </c>
      <c r="BC28" s="93"/>
      <c r="BD28" s="94"/>
      <c r="BE28" s="94">
        <v>0</v>
      </c>
      <c r="BF28" s="94">
        <v>0</v>
      </c>
      <c r="BG28" s="94">
        <v>1</v>
      </c>
      <c r="BH28" s="94">
        <v>0</v>
      </c>
      <c r="BI28" s="94">
        <v>0</v>
      </c>
      <c r="BJ28" s="94"/>
      <c r="BK28" s="94">
        <v>0</v>
      </c>
      <c r="BL28" s="94">
        <v>0</v>
      </c>
      <c r="BM28" s="94">
        <v>0</v>
      </c>
      <c r="BN28" s="94">
        <v>0</v>
      </c>
      <c r="BO28" s="94">
        <v>0</v>
      </c>
      <c r="BP28" s="94">
        <v>0</v>
      </c>
      <c r="BQ28" s="94">
        <v>0</v>
      </c>
      <c r="BR28" s="94">
        <v>0</v>
      </c>
      <c r="BS28" s="94">
        <v>0</v>
      </c>
      <c r="BT28" s="94">
        <v>0</v>
      </c>
      <c r="BU28" s="94">
        <v>0</v>
      </c>
      <c r="BV28" s="94"/>
      <c r="BW28" s="94"/>
      <c r="BX28" s="94"/>
      <c r="BY28" s="94"/>
      <c r="BZ28" s="94">
        <v>0</v>
      </c>
    </row>
    <row r="29" spans="1:78" s="2" customFormat="1" ht="11.45" customHeight="1" x14ac:dyDescent="0.2">
      <c r="A29" s="95"/>
      <c r="B29" s="312"/>
      <c r="C29" s="346" t="s">
        <v>488</v>
      </c>
      <c r="D29" s="312"/>
      <c r="E29" s="127"/>
      <c r="F29" s="126"/>
      <c r="G29" s="946" t="s">
        <v>488</v>
      </c>
      <c r="H29" s="946" t="s">
        <v>488</v>
      </c>
      <c r="I29" s="944"/>
      <c r="J29" s="103"/>
      <c r="K29" s="104"/>
      <c r="L29" s="105"/>
      <c r="M29" s="629"/>
      <c r="N29" s="630"/>
      <c r="O29" s="372" t="s">
        <v>488</v>
      </c>
      <c r="P29" s="352"/>
      <c r="Q29" s="241">
        <v>0</v>
      </c>
      <c r="R29" s="100"/>
      <c r="S29" s="42"/>
      <c r="T29" s="228"/>
      <c r="U29" s="340">
        <v>0</v>
      </c>
      <c r="V29" s="227"/>
      <c r="W29" s="5"/>
      <c r="X29" s="108" t="s">
        <v>488</v>
      </c>
      <c r="Y29" s="109" t="s">
        <v>1625</v>
      </c>
      <c r="Z29" s="123">
        <v>0</v>
      </c>
      <c r="AA29" s="83" t="s">
        <v>488</v>
      </c>
      <c r="AB29" s="83" t="s">
        <v>488</v>
      </c>
      <c r="AC29" s="83" t="s">
        <v>488</v>
      </c>
      <c r="AE29" s="93" t="s">
        <v>2869</v>
      </c>
      <c r="AF29" s="93"/>
      <c r="AG29" s="96" t="s">
        <v>488</v>
      </c>
      <c r="AH29" s="96" t="s">
        <v>488</v>
      </c>
      <c r="AI29" s="96" t="s">
        <v>488</v>
      </c>
      <c r="AJ29" s="96" t="s">
        <v>488</v>
      </c>
      <c r="AK29" s="96" t="s">
        <v>488</v>
      </c>
      <c r="AL29" s="96" t="s">
        <v>488</v>
      </c>
      <c r="AM29" s="96" t="s">
        <v>488</v>
      </c>
      <c r="AN29" s="96" t="s">
        <v>488</v>
      </c>
      <c r="AO29" s="96" t="s">
        <v>488</v>
      </c>
      <c r="AP29" s="96" t="s">
        <v>488</v>
      </c>
      <c r="AQ29" s="96" t="s">
        <v>488</v>
      </c>
      <c r="AR29" s="96" t="s">
        <v>488</v>
      </c>
      <c r="AS29" s="96" t="s">
        <v>488</v>
      </c>
      <c r="AT29" s="96" t="s">
        <v>488</v>
      </c>
      <c r="AU29" s="96" t="s">
        <v>488</v>
      </c>
      <c r="AV29" s="96" t="s">
        <v>488</v>
      </c>
      <c r="AW29" s="96" t="s">
        <v>488</v>
      </c>
      <c r="AX29" s="96" t="s">
        <v>488</v>
      </c>
      <c r="AY29" s="344"/>
      <c r="AZ29" s="93"/>
      <c r="BA29" s="93">
        <v>0</v>
      </c>
      <c r="BB29" s="94">
        <v>0</v>
      </c>
      <c r="BC29" s="93"/>
      <c r="BD29" s="94"/>
      <c r="BE29" s="94">
        <v>0</v>
      </c>
      <c r="BF29" s="94">
        <v>0</v>
      </c>
      <c r="BG29" s="94">
        <v>1</v>
      </c>
      <c r="BH29" s="94">
        <v>0</v>
      </c>
      <c r="BI29" s="94">
        <v>0</v>
      </c>
      <c r="BJ29" s="94"/>
      <c r="BK29" s="94">
        <v>0</v>
      </c>
      <c r="BL29" s="94">
        <v>0</v>
      </c>
      <c r="BM29" s="94">
        <v>0</v>
      </c>
      <c r="BN29" s="94">
        <v>0</v>
      </c>
      <c r="BO29" s="94">
        <v>0</v>
      </c>
      <c r="BP29" s="94">
        <v>0</v>
      </c>
      <c r="BQ29" s="94">
        <v>0</v>
      </c>
      <c r="BR29" s="94">
        <v>0</v>
      </c>
      <c r="BS29" s="94">
        <v>0</v>
      </c>
      <c r="BT29" s="94">
        <v>0</v>
      </c>
      <c r="BU29" s="94">
        <v>0</v>
      </c>
      <c r="BV29" s="94"/>
      <c r="BW29" s="94"/>
      <c r="BX29" s="94"/>
      <c r="BY29" s="94"/>
      <c r="BZ29" s="94">
        <v>0</v>
      </c>
    </row>
    <row r="30" spans="1:78" s="2" customFormat="1" ht="11.45" customHeight="1" x14ac:dyDescent="0.2">
      <c r="A30" s="95"/>
      <c r="B30" s="312"/>
      <c r="C30" s="346" t="s">
        <v>488</v>
      </c>
      <c r="D30" s="312"/>
      <c r="E30" s="127"/>
      <c r="F30" s="126"/>
      <c r="G30" s="946" t="s">
        <v>488</v>
      </c>
      <c r="H30" s="946" t="s">
        <v>488</v>
      </c>
      <c r="I30" s="944"/>
      <c r="J30" s="103"/>
      <c r="K30" s="104"/>
      <c r="L30" s="105"/>
      <c r="M30" s="629"/>
      <c r="N30" s="630"/>
      <c r="O30" s="372" t="s">
        <v>488</v>
      </c>
      <c r="P30" s="352"/>
      <c r="Q30" s="241">
        <v>0</v>
      </c>
      <c r="R30" s="100"/>
      <c r="S30" s="42"/>
      <c r="T30" s="228"/>
      <c r="U30" s="340">
        <v>0</v>
      </c>
      <c r="V30" s="227"/>
      <c r="W30" s="5"/>
      <c r="X30" s="108" t="s">
        <v>488</v>
      </c>
      <c r="Y30" s="109" t="s">
        <v>1625</v>
      </c>
      <c r="Z30" s="123">
        <v>0</v>
      </c>
      <c r="AA30" s="83" t="s">
        <v>488</v>
      </c>
      <c r="AB30" s="83" t="s">
        <v>488</v>
      </c>
      <c r="AC30" s="83" t="s">
        <v>488</v>
      </c>
      <c r="AE30" s="93" t="s">
        <v>2869</v>
      </c>
      <c r="AF30" s="93"/>
      <c r="AG30" s="96" t="s">
        <v>488</v>
      </c>
      <c r="AH30" s="96" t="s">
        <v>488</v>
      </c>
      <c r="AI30" s="96" t="s">
        <v>488</v>
      </c>
      <c r="AJ30" s="96" t="s">
        <v>488</v>
      </c>
      <c r="AK30" s="96" t="s">
        <v>488</v>
      </c>
      <c r="AL30" s="96" t="s">
        <v>488</v>
      </c>
      <c r="AM30" s="96" t="s">
        <v>488</v>
      </c>
      <c r="AN30" s="96" t="s">
        <v>488</v>
      </c>
      <c r="AO30" s="96" t="s">
        <v>488</v>
      </c>
      <c r="AP30" s="96" t="s">
        <v>488</v>
      </c>
      <c r="AQ30" s="96" t="s">
        <v>488</v>
      </c>
      <c r="AR30" s="96" t="s">
        <v>488</v>
      </c>
      <c r="AS30" s="96" t="s">
        <v>488</v>
      </c>
      <c r="AT30" s="96" t="s">
        <v>488</v>
      </c>
      <c r="AU30" s="96" t="s">
        <v>488</v>
      </c>
      <c r="AV30" s="96" t="s">
        <v>488</v>
      </c>
      <c r="AW30" s="96" t="s">
        <v>488</v>
      </c>
      <c r="AX30" s="96" t="s">
        <v>488</v>
      </c>
      <c r="AY30" s="344"/>
      <c r="AZ30" s="93"/>
      <c r="BA30" s="93">
        <v>0</v>
      </c>
      <c r="BB30" s="94">
        <v>0</v>
      </c>
      <c r="BC30" s="93"/>
      <c r="BD30" s="94"/>
      <c r="BE30" s="94">
        <v>0</v>
      </c>
      <c r="BF30" s="94">
        <v>0</v>
      </c>
      <c r="BG30" s="94">
        <v>1</v>
      </c>
      <c r="BH30" s="94">
        <v>0</v>
      </c>
      <c r="BI30" s="94">
        <v>0</v>
      </c>
      <c r="BJ30" s="94"/>
      <c r="BK30" s="94">
        <v>0</v>
      </c>
      <c r="BL30" s="94">
        <v>0</v>
      </c>
      <c r="BM30" s="94">
        <v>0</v>
      </c>
      <c r="BN30" s="94">
        <v>0</v>
      </c>
      <c r="BO30" s="94">
        <v>0</v>
      </c>
      <c r="BP30" s="94">
        <v>0</v>
      </c>
      <c r="BQ30" s="94">
        <v>0</v>
      </c>
      <c r="BR30" s="94">
        <v>0</v>
      </c>
      <c r="BS30" s="94">
        <v>0</v>
      </c>
      <c r="BT30" s="94">
        <v>0</v>
      </c>
      <c r="BU30" s="94">
        <v>0</v>
      </c>
      <c r="BV30" s="94"/>
      <c r="BW30" s="94"/>
      <c r="BX30" s="94"/>
      <c r="BY30" s="94"/>
      <c r="BZ30" s="94">
        <v>0</v>
      </c>
    </row>
    <row r="31" spans="1:78" s="2" customFormat="1" ht="11.45" customHeight="1" x14ac:dyDescent="0.2">
      <c r="A31" s="95"/>
      <c r="B31" s="312"/>
      <c r="C31" s="346" t="s">
        <v>488</v>
      </c>
      <c r="D31" s="312"/>
      <c r="E31" s="127"/>
      <c r="F31" s="126"/>
      <c r="G31" s="946" t="s">
        <v>488</v>
      </c>
      <c r="H31" s="946" t="s">
        <v>488</v>
      </c>
      <c r="I31" s="944"/>
      <c r="J31" s="103"/>
      <c r="K31" s="104"/>
      <c r="L31" s="105"/>
      <c r="M31" s="629"/>
      <c r="N31" s="630"/>
      <c r="O31" s="372" t="s">
        <v>488</v>
      </c>
      <c r="P31" s="352"/>
      <c r="Q31" s="241">
        <v>0</v>
      </c>
      <c r="R31" s="100"/>
      <c r="S31" s="42"/>
      <c r="T31" s="228"/>
      <c r="U31" s="340">
        <v>0</v>
      </c>
      <c r="V31" s="227"/>
      <c r="W31" s="5"/>
      <c r="X31" s="108" t="s">
        <v>488</v>
      </c>
      <c r="Y31" s="109" t="s">
        <v>1625</v>
      </c>
      <c r="Z31" s="123">
        <v>0</v>
      </c>
      <c r="AA31" s="83" t="s">
        <v>488</v>
      </c>
      <c r="AB31" s="83" t="s">
        <v>488</v>
      </c>
      <c r="AC31" s="83" t="s">
        <v>488</v>
      </c>
      <c r="AE31" s="93" t="s">
        <v>2869</v>
      </c>
      <c r="AF31" s="93"/>
      <c r="AG31" s="96" t="s">
        <v>488</v>
      </c>
      <c r="AH31" s="96" t="s">
        <v>488</v>
      </c>
      <c r="AI31" s="96" t="s">
        <v>488</v>
      </c>
      <c r="AJ31" s="96" t="s">
        <v>488</v>
      </c>
      <c r="AK31" s="96" t="s">
        <v>488</v>
      </c>
      <c r="AL31" s="96" t="s">
        <v>488</v>
      </c>
      <c r="AM31" s="96" t="s">
        <v>488</v>
      </c>
      <c r="AN31" s="96" t="s">
        <v>488</v>
      </c>
      <c r="AO31" s="96" t="s">
        <v>488</v>
      </c>
      <c r="AP31" s="96" t="s">
        <v>488</v>
      </c>
      <c r="AQ31" s="96" t="s">
        <v>488</v>
      </c>
      <c r="AR31" s="96" t="s">
        <v>488</v>
      </c>
      <c r="AS31" s="96" t="s">
        <v>488</v>
      </c>
      <c r="AT31" s="96" t="s">
        <v>488</v>
      </c>
      <c r="AU31" s="96" t="s">
        <v>488</v>
      </c>
      <c r="AV31" s="96" t="s">
        <v>488</v>
      </c>
      <c r="AW31" s="96" t="s">
        <v>488</v>
      </c>
      <c r="AX31" s="96" t="s">
        <v>488</v>
      </c>
      <c r="AY31" s="344"/>
      <c r="AZ31" s="93"/>
      <c r="BA31" s="93">
        <v>0</v>
      </c>
      <c r="BB31" s="94">
        <v>0</v>
      </c>
      <c r="BC31" s="93"/>
      <c r="BD31" s="94"/>
      <c r="BE31" s="94">
        <v>0</v>
      </c>
      <c r="BF31" s="94">
        <v>0</v>
      </c>
      <c r="BG31" s="94">
        <v>1</v>
      </c>
      <c r="BH31" s="94">
        <v>0</v>
      </c>
      <c r="BI31" s="94">
        <v>0</v>
      </c>
      <c r="BJ31" s="94"/>
      <c r="BK31" s="94">
        <v>0</v>
      </c>
      <c r="BL31" s="94">
        <v>0</v>
      </c>
      <c r="BM31" s="94">
        <v>0</v>
      </c>
      <c r="BN31" s="94">
        <v>0</v>
      </c>
      <c r="BO31" s="94">
        <v>0</v>
      </c>
      <c r="BP31" s="94">
        <v>0</v>
      </c>
      <c r="BQ31" s="94">
        <v>0</v>
      </c>
      <c r="BR31" s="94">
        <v>0</v>
      </c>
      <c r="BS31" s="94">
        <v>0</v>
      </c>
      <c r="BT31" s="94">
        <v>0</v>
      </c>
      <c r="BU31" s="94">
        <v>0</v>
      </c>
      <c r="BV31" s="94"/>
      <c r="BW31" s="94"/>
      <c r="BX31" s="94"/>
      <c r="BY31" s="94"/>
      <c r="BZ31" s="94">
        <v>0</v>
      </c>
    </row>
    <row r="32" spans="1:78" s="2" customFormat="1" ht="11.45" customHeight="1" x14ac:dyDescent="0.2">
      <c r="A32" s="95"/>
      <c r="B32" s="312"/>
      <c r="C32" s="346" t="s">
        <v>488</v>
      </c>
      <c r="D32" s="312"/>
      <c r="E32" s="127"/>
      <c r="F32" s="126"/>
      <c r="G32" s="946" t="s">
        <v>488</v>
      </c>
      <c r="H32" s="946" t="s">
        <v>488</v>
      </c>
      <c r="I32" s="944"/>
      <c r="J32" s="103"/>
      <c r="K32" s="104"/>
      <c r="L32" s="105"/>
      <c r="M32" s="629"/>
      <c r="N32" s="630"/>
      <c r="O32" s="372" t="s">
        <v>488</v>
      </c>
      <c r="P32" s="352"/>
      <c r="Q32" s="241">
        <v>0</v>
      </c>
      <c r="R32" s="100"/>
      <c r="S32" s="42"/>
      <c r="T32" s="228"/>
      <c r="U32" s="340">
        <v>0</v>
      </c>
      <c r="V32" s="227"/>
      <c r="W32" s="5"/>
      <c r="X32" s="108" t="s">
        <v>488</v>
      </c>
      <c r="Y32" s="109" t="s">
        <v>1625</v>
      </c>
      <c r="Z32" s="123">
        <v>0</v>
      </c>
      <c r="AA32" s="83" t="s">
        <v>488</v>
      </c>
      <c r="AB32" s="83" t="s">
        <v>488</v>
      </c>
      <c r="AC32" s="83" t="s">
        <v>488</v>
      </c>
      <c r="AE32" s="93" t="s">
        <v>2869</v>
      </c>
      <c r="AF32" s="93"/>
      <c r="AG32" s="96" t="s">
        <v>488</v>
      </c>
      <c r="AH32" s="96" t="s">
        <v>488</v>
      </c>
      <c r="AI32" s="96" t="s">
        <v>488</v>
      </c>
      <c r="AJ32" s="96" t="s">
        <v>488</v>
      </c>
      <c r="AK32" s="96" t="s">
        <v>488</v>
      </c>
      <c r="AL32" s="96" t="s">
        <v>488</v>
      </c>
      <c r="AM32" s="96" t="s">
        <v>488</v>
      </c>
      <c r="AN32" s="96" t="s">
        <v>488</v>
      </c>
      <c r="AO32" s="96" t="s">
        <v>488</v>
      </c>
      <c r="AP32" s="96" t="s">
        <v>488</v>
      </c>
      <c r="AQ32" s="96" t="s">
        <v>488</v>
      </c>
      <c r="AR32" s="96" t="s">
        <v>488</v>
      </c>
      <c r="AS32" s="96" t="s">
        <v>488</v>
      </c>
      <c r="AT32" s="96" t="s">
        <v>488</v>
      </c>
      <c r="AU32" s="96" t="s">
        <v>488</v>
      </c>
      <c r="AV32" s="96" t="s">
        <v>488</v>
      </c>
      <c r="AW32" s="96" t="s">
        <v>488</v>
      </c>
      <c r="AX32" s="96" t="s">
        <v>488</v>
      </c>
      <c r="AY32" s="344"/>
      <c r="AZ32" s="93"/>
      <c r="BA32" s="93">
        <v>0</v>
      </c>
      <c r="BB32" s="94">
        <v>0</v>
      </c>
      <c r="BC32" s="93"/>
      <c r="BD32" s="94"/>
      <c r="BE32" s="94">
        <v>0</v>
      </c>
      <c r="BF32" s="94">
        <v>0</v>
      </c>
      <c r="BG32" s="94">
        <v>1</v>
      </c>
      <c r="BH32" s="94">
        <v>0</v>
      </c>
      <c r="BI32" s="94">
        <v>0</v>
      </c>
      <c r="BJ32" s="94"/>
      <c r="BK32" s="94">
        <v>0</v>
      </c>
      <c r="BL32" s="94">
        <v>0</v>
      </c>
      <c r="BM32" s="94">
        <v>0</v>
      </c>
      <c r="BN32" s="94">
        <v>0</v>
      </c>
      <c r="BO32" s="94">
        <v>0</v>
      </c>
      <c r="BP32" s="94">
        <v>0</v>
      </c>
      <c r="BQ32" s="94">
        <v>0</v>
      </c>
      <c r="BR32" s="94">
        <v>0</v>
      </c>
      <c r="BS32" s="94">
        <v>0</v>
      </c>
      <c r="BT32" s="94">
        <v>0</v>
      </c>
      <c r="BU32" s="94">
        <v>0</v>
      </c>
      <c r="BV32" s="94"/>
      <c r="BW32" s="94"/>
      <c r="BX32" s="94"/>
      <c r="BY32" s="94"/>
      <c r="BZ32" s="94">
        <v>0</v>
      </c>
    </row>
    <row r="33" spans="1:79" s="2" customFormat="1" ht="11.45" customHeight="1" x14ac:dyDescent="0.2">
      <c r="A33" s="95"/>
      <c r="B33" s="312"/>
      <c r="C33" s="346" t="s">
        <v>488</v>
      </c>
      <c r="D33" s="312"/>
      <c r="E33" s="127"/>
      <c r="F33" s="126"/>
      <c r="G33" s="946" t="s">
        <v>488</v>
      </c>
      <c r="H33" s="946" t="s">
        <v>488</v>
      </c>
      <c r="I33" s="944"/>
      <c r="J33" s="103"/>
      <c r="K33" s="104"/>
      <c r="L33" s="105"/>
      <c r="M33" s="629"/>
      <c r="N33" s="630"/>
      <c r="O33" s="372" t="s">
        <v>488</v>
      </c>
      <c r="P33" s="352"/>
      <c r="Q33" s="241">
        <v>0</v>
      </c>
      <c r="R33" s="100"/>
      <c r="S33" s="42"/>
      <c r="T33" s="228"/>
      <c r="U33" s="340">
        <v>0</v>
      </c>
      <c r="V33" s="227"/>
      <c r="W33" s="5"/>
      <c r="X33" s="108" t="s">
        <v>488</v>
      </c>
      <c r="Y33" s="109" t="s">
        <v>1625</v>
      </c>
      <c r="Z33" s="123">
        <v>0</v>
      </c>
      <c r="AA33" s="83" t="s">
        <v>488</v>
      </c>
      <c r="AB33" s="83" t="s">
        <v>488</v>
      </c>
      <c r="AC33" s="83" t="s">
        <v>488</v>
      </c>
      <c r="AE33" s="93" t="s">
        <v>2869</v>
      </c>
      <c r="AF33" s="93"/>
      <c r="AG33" s="96" t="s">
        <v>488</v>
      </c>
      <c r="AH33" s="96" t="s">
        <v>488</v>
      </c>
      <c r="AI33" s="96" t="s">
        <v>488</v>
      </c>
      <c r="AJ33" s="96" t="s">
        <v>488</v>
      </c>
      <c r="AK33" s="96" t="s">
        <v>488</v>
      </c>
      <c r="AL33" s="96" t="s">
        <v>488</v>
      </c>
      <c r="AM33" s="96" t="s">
        <v>488</v>
      </c>
      <c r="AN33" s="96" t="s">
        <v>488</v>
      </c>
      <c r="AO33" s="96" t="s">
        <v>488</v>
      </c>
      <c r="AP33" s="96" t="s">
        <v>488</v>
      </c>
      <c r="AQ33" s="96" t="s">
        <v>488</v>
      </c>
      <c r="AR33" s="96" t="s">
        <v>488</v>
      </c>
      <c r="AS33" s="96" t="s">
        <v>488</v>
      </c>
      <c r="AT33" s="96" t="s">
        <v>488</v>
      </c>
      <c r="AU33" s="96" t="s">
        <v>488</v>
      </c>
      <c r="AV33" s="96" t="s">
        <v>488</v>
      </c>
      <c r="AW33" s="96" t="s">
        <v>488</v>
      </c>
      <c r="AX33" s="96" t="s">
        <v>488</v>
      </c>
      <c r="AY33" s="344"/>
      <c r="AZ33" s="93"/>
      <c r="BA33" s="93">
        <v>0</v>
      </c>
      <c r="BB33" s="94">
        <v>0</v>
      </c>
      <c r="BC33" s="93"/>
      <c r="BD33" s="94"/>
      <c r="BE33" s="94">
        <v>0</v>
      </c>
      <c r="BF33" s="94">
        <v>0</v>
      </c>
      <c r="BG33" s="94">
        <v>1</v>
      </c>
      <c r="BH33" s="94">
        <v>0</v>
      </c>
      <c r="BI33" s="94">
        <v>0</v>
      </c>
      <c r="BJ33" s="94"/>
      <c r="BK33" s="94">
        <v>0</v>
      </c>
      <c r="BL33" s="94">
        <v>0</v>
      </c>
      <c r="BM33" s="94">
        <v>0</v>
      </c>
      <c r="BN33" s="94">
        <v>0</v>
      </c>
      <c r="BO33" s="94">
        <v>0</v>
      </c>
      <c r="BP33" s="94">
        <v>0</v>
      </c>
      <c r="BQ33" s="94">
        <v>0</v>
      </c>
      <c r="BR33" s="94">
        <v>0</v>
      </c>
      <c r="BS33" s="94">
        <v>0</v>
      </c>
      <c r="BT33" s="94">
        <v>0</v>
      </c>
      <c r="BU33" s="94">
        <v>0</v>
      </c>
      <c r="BV33" s="94"/>
      <c r="BW33" s="94"/>
      <c r="BX33" s="94"/>
      <c r="BY33" s="94"/>
      <c r="BZ33" s="94">
        <v>0</v>
      </c>
    </row>
    <row r="34" spans="1:79" s="2" customFormat="1" ht="11.45" customHeight="1" x14ac:dyDescent="0.2">
      <c r="A34" s="95"/>
      <c r="B34" s="312"/>
      <c r="C34" s="346" t="s">
        <v>488</v>
      </c>
      <c r="D34" s="312"/>
      <c r="E34" s="127"/>
      <c r="F34" s="126"/>
      <c r="G34" s="946" t="s">
        <v>488</v>
      </c>
      <c r="H34" s="946" t="s">
        <v>488</v>
      </c>
      <c r="I34" s="944"/>
      <c r="J34" s="103"/>
      <c r="K34" s="104"/>
      <c r="L34" s="105"/>
      <c r="M34" s="629"/>
      <c r="N34" s="630"/>
      <c r="O34" s="372" t="s">
        <v>488</v>
      </c>
      <c r="P34" s="352"/>
      <c r="Q34" s="241">
        <v>0</v>
      </c>
      <c r="R34" s="100"/>
      <c r="S34" s="42"/>
      <c r="T34" s="228"/>
      <c r="U34" s="340">
        <v>0</v>
      </c>
      <c r="V34" s="227"/>
      <c r="W34" s="5"/>
      <c r="X34" s="108" t="s">
        <v>488</v>
      </c>
      <c r="Y34" s="109" t="s">
        <v>1625</v>
      </c>
      <c r="Z34" s="123">
        <v>0</v>
      </c>
      <c r="AA34" s="83" t="s">
        <v>488</v>
      </c>
      <c r="AB34" s="83" t="s">
        <v>488</v>
      </c>
      <c r="AC34" s="83" t="s">
        <v>488</v>
      </c>
      <c r="AE34" s="93" t="s">
        <v>2869</v>
      </c>
      <c r="AF34" s="93"/>
      <c r="AG34" s="96" t="s">
        <v>488</v>
      </c>
      <c r="AH34" s="96" t="s">
        <v>488</v>
      </c>
      <c r="AI34" s="96" t="s">
        <v>488</v>
      </c>
      <c r="AJ34" s="96" t="s">
        <v>488</v>
      </c>
      <c r="AK34" s="96" t="s">
        <v>488</v>
      </c>
      <c r="AL34" s="96" t="s">
        <v>488</v>
      </c>
      <c r="AM34" s="96" t="s">
        <v>488</v>
      </c>
      <c r="AN34" s="96" t="s">
        <v>488</v>
      </c>
      <c r="AO34" s="96" t="s">
        <v>488</v>
      </c>
      <c r="AP34" s="96" t="s">
        <v>488</v>
      </c>
      <c r="AQ34" s="96" t="s">
        <v>488</v>
      </c>
      <c r="AR34" s="96" t="s">
        <v>488</v>
      </c>
      <c r="AS34" s="96" t="s">
        <v>488</v>
      </c>
      <c r="AT34" s="96" t="s">
        <v>488</v>
      </c>
      <c r="AU34" s="96" t="s">
        <v>488</v>
      </c>
      <c r="AV34" s="96" t="s">
        <v>488</v>
      </c>
      <c r="AW34" s="96" t="s">
        <v>488</v>
      </c>
      <c r="AX34" s="96" t="s">
        <v>488</v>
      </c>
      <c r="AY34" s="344"/>
      <c r="AZ34" s="93"/>
      <c r="BA34" s="93">
        <v>0</v>
      </c>
      <c r="BB34" s="94">
        <v>0</v>
      </c>
      <c r="BC34" s="93"/>
      <c r="BD34" s="94"/>
      <c r="BE34" s="94">
        <v>0</v>
      </c>
      <c r="BF34" s="94">
        <v>0</v>
      </c>
      <c r="BG34" s="94">
        <v>1</v>
      </c>
      <c r="BH34" s="94">
        <v>0</v>
      </c>
      <c r="BI34" s="94">
        <v>0</v>
      </c>
      <c r="BJ34" s="94"/>
      <c r="BK34" s="94">
        <v>0</v>
      </c>
      <c r="BL34" s="94">
        <v>0</v>
      </c>
      <c r="BM34" s="94">
        <v>0</v>
      </c>
      <c r="BN34" s="94">
        <v>0</v>
      </c>
      <c r="BO34" s="94">
        <v>0</v>
      </c>
      <c r="BP34" s="94">
        <v>0</v>
      </c>
      <c r="BQ34" s="94">
        <v>0</v>
      </c>
      <c r="BR34" s="94">
        <v>0</v>
      </c>
      <c r="BS34" s="94">
        <v>0</v>
      </c>
      <c r="BT34" s="94">
        <v>0</v>
      </c>
      <c r="BU34" s="94">
        <v>0</v>
      </c>
      <c r="BV34" s="94"/>
      <c r="BW34" s="94"/>
      <c r="BX34" s="94"/>
      <c r="BY34" s="94"/>
      <c r="BZ34" s="94">
        <v>0</v>
      </c>
    </row>
    <row r="35" spans="1:79" s="2" customFormat="1" ht="11.45" customHeight="1" x14ac:dyDescent="0.2">
      <c r="A35" s="95"/>
      <c r="B35" s="312"/>
      <c r="C35" s="346" t="s">
        <v>488</v>
      </c>
      <c r="D35" s="312"/>
      <c r="E35" s="127"/>
      <c r="F35" s="126"/>
      <c r="G35" s="946" t="s">
        <v>488</v>
      </c>
      <c r="H35" s="946" t="s">
        <v>488</v>
      </c>
      <c r="I35" s="944"/>
      <c r="J35" s="103"/>
      <c r="K35" s="104"/>
      <c r="L35" s="105"/>
      <c r="M35" s="629"/>
      <c r="N35" s="630"/>
      <c r="O35" s="372" t="s">
        <v>488</v>
      </c>
      <c r="P35" s="352"/>
      <c r="Q35" s="241">
        <v>0</v>
      </c>
      <c r="R35" s="100"/>
      <c r="S35" s="42"/>
      <c r="T35" s="228"/>
      <c r="U35" s="340">
        <v>0</v>
      </c>
      <c r="V35" s="227"/>
      <c r="W35" s="5"/>
      <c r="X35" s="108" t="s">
        <v>488</v>
      </c>
      <c r="Y35" s="109" t="s">
        <v>1625</v>
      </c>
      <c r="Z35" s="123">
        <v>0</v>
      </c>
      <c r="AA35" s="83" t="s">
        <v>488</v>
      </c>
      <c r="AB35" s="83" t="s">
        <v>488</v>
      </c>
      <c r="AC35" s="83" t="s">
        <v>488</v>
      </c>
      <c r="AE35" s="93" t="s">
        <v>2869</v>
      </c>
      <c r="AF35" s="93"/>
      <c r="AG35" s="96" t="s">
        <v>488</v>
      </c>
      <c r="AH35" s="96" t="s">
        <v>488</v>
      </c>
      <c r="AI35" s="96" t="s">
        <v>488</v>
      </c>
      <c r="AJ35" s="96" t="s">
        <v>488</v>
      </c>
      <c r="AK35" s="96" t="s">
        <v>488</v>
      </c>
      <c r="AL35" s="96" t="s">
        <v>488</v>
      </c>
      <c r="AM35" s="96" t="s">
        <v>488</v>
      </c>
      <c r="AN35" s="96" t="s">
        <v>488</v>
      </c>
      <c r="AO35" s="96" t="s">
        <v>488</v>
      </c>
      <c r="AP35" s="96" t="s">
        <v>488</v>
      </c>
      <c r="AQ35" s="96" t="s">
        <v>488</v>
      </c>
      <c r="AR35" s="96" t="s">
        <v>488</v>
      </c>
      <c r="AS35" s="96" t="s">
        <v>488</v>
      </c>
      <c r="AT35" s="96" t="s">
        <v>488</v>
      </c>
      <c r="AU35" s="96" t="s">
        <v>488</v>
      </c>
      <c r="AV35" s="96" t="s">
        <v>488</v>
      </c>
      <c r="AW35" s="96" t="s">
        <v>488</v>
      </c>
      <c r="AX35" s="96" t="s">
        <v>488</v>
      </c>
      <c r="AY35" s="344"/>
      <c r="AZ35" s="93"/>
      <c r="BA35" s="93">
        <v>0</v>
      </c>
      <c r="BB35" s="94">
        <v>0</v>
      </c>
      <c r="BC35" s="93"/>
      <c r="BD35" s="94"/>
      <c r="BE35" s="94">
        <v>0</v>
      </c>
      <c r="BF35" s="94">
        <v>0</v>
      </c>
      <c r="BG35" s="94">
        <v>1</v>
      </c>
      <c r="BH35" s="94">
        <v>0</v>
      </c>
      <c r="BI35" s="94">
        <v>0</v>
      </c>
      <c r="BJ35" s="94"/>
      <c r="BK35" s="94">
        <v>0</v>
      </c>
      <c r="BL35" s="94">
        <v>0</v>
      </c>
      <c r="BM35" s="94">
        <v>0</v>
      </c>
      <c r="BN35" s="94">
        <v>0</v>
      </c>
      <c r="BO35" s="94">
        <v>0</v>
      </c>
      <c r="BP35" s="94">
        <v>0</v>
      </c>
      <c r="BQ35" s="94">
        <v>0</v>
      </c>
      <c r="BR35" s="94">
        <v>0</v>
      </c>
      <c r="BS35" s="94">
        <v>0</v>
      </c>
      <c r="BT35" s="94">
        <v>0</v>
      </c>
      <c r="BU35" s="94">
        <v>0</v>
      </c>
      <c r="BV35" s="94"/>
      <c r="BW35" s="94"/>
      <c r="BX35" s="94"/>
      <c r="BY35" s="94"/>
      <c r="BZ35" s="94">
        <v>0</v>
      </c>
    </row>
    <row r="36" spans="1:79" s="2" customFormat="1" ht="11.45" customHeight="1" x14ac:dyDescent="0.2">
      <c r="A36" s="95"/>
      <c r="B36" s="312"/>
      <c r="C36" s="346" t="s">
        <v>488</v>
      </c>
      <c r="D36" s="312"/>
      <c r="E36" s="127"/>
      <c r="F36" s="126"/>
      <c r="G36" s="946" t="s">
        <v>488</v>
      </c>
      <c r="H36" s="946" t="s">
        <v>488</v>
      </c>
      <c r="I36" s="944"/>
      <c r="J36" s="103"/>
      <c r="K36" s="104"/>
      <c r="L36" s="105"/>
      <c r="M36" s="629"/>
      <c r="N36" s="630"/>
      <c r="O36" s="372" t="s">
        <v>488</v>
      </c>
      <c r="P36" s="352"/>
      <c r="Q36" s="241">
        <v>0</v>
      </c>
      <c r="R36" s="100"/>
      <c r="S36" s="42"/>
      <c r="T36" s="228"/>
      <c r="U36" s="340">
        <v>0</v>
      </c>
      <c r="V36" s="227"/>
      <c r="W36" s="5"/>
      <c r="X36" s="108" t="s">
        <v>488</v>
      </c>
      <c r="Y36" s="109" t="s">
        <v>1625</v>
      </c>
      <c r="Z36" s="123">
        <v>0</v>
      </c>
      <c r="AA36" s="83" t="s">
        <v>488</v>
      </c>
      <c r="AB36" s="83" t="s">
        <v>488</v>
      </c>
      <c r="AC36" s="83" t="s">
        <v>488</v>
      </c>
      <c r="AE36" s="93" t="s">
        <v>2869</v>
      </c>
      <c r="AF36" s="93"/>
      <c r="AG36" s="96" t="s">
        <v>488</v>
      </c>
      <c r="AH36" s="96" t="s">
        <v>488</v>
      </c>
      <c r="AI36" s="96" t="s">
        <v>488</v>
      </c>
      <c r="AJ36" s="96" t="s">
        <v>488</v>
      </c>
      <c r="AK36" s="96" t="s">
        <v>488</v>
      </c>
      <c r="AL36" s="96" t="s">
        <v>488</v>
      </c>
      <c r="AM36" s="96" t="s">
        <v>488</v>
      </c>
      <c r="AN36" s="96" t="s">
        <v>488</v>
      </c>
      <c r="AO36" s="96" t="s">
        <v>488</v>
      </c>
      <c r="AP36" s="96" t="s">
        <v>488</v>
      </c>
      <c r="AQ36" s="96" t="s">
        <v>488</v>
      </c>
      <c r="AR36" s="96" t="s">
        <v>488</v>
      </c>
      <c r="AS36" s="96" t="s">
        <v>488</v>
      </c>
      <c r="AT36" s="96" t="s">
        <v>488</v>
      </c>
      <c r="AU36" s="96" t="s">
        <v>488</v>
      </c>
      <c r="AV36" s="96" t="s">
        <v>488</v>
      </c>
      <c r="AW36" s="96" t="s">
        <v>488</v>
      </c>
      <c r="AX36" s="96" t="s">
        <v>488</v>
      </c>
      <c r="AY36" s="344"/>
      <c r="AZ36" s="93"/>
      <c r="BA36" s="93">
        <v>0</v>
      </c>
      <c r="BB36" s="94">
        <v>0</v>
      </c>
      <c r="BC36" s="93"/>
      <c r="BD36" s="94"/>
      <c r="BE36" s="94">
        <v>0</v>
      </c>
      <c r="BF36" s="94">
        <v>0</v>
      </c>
      <c r="BG36" s="94">
        <v>1</v>
      </c>
      <c r="BH36" s="94">
        <v>0</v>
      </c>
      <c r="BI36" s="94">
        <v>0</v>
      </c>
      <c r="BJ36" s="94"/>
      <c r="BK36" s="94">
        <v>0</v>
      </c>
      <c r="BL36" s="94">
        <v>0</v>
      </c>
      <c r="BM36" s="94">
        <v>0</v>
      </c>
      <c r="BN36" s="94">
        <v>0</v>
      </c>
      <c r="BO36" s="94">
        <v>0</v>
      </c>
      <c r="BP36" s="94">
        <v>0</v>
      </c>
      <c r="BQ36" s="94">
        <v>0</v>
      </c>
      <c r="BR36" s="94">
        <v>0</v>
      </c>
      <c r="BS36" s="94">
        <v>0</v>
      </c>
      <c r="BT36" s="94">
        <v>0</v>
      </c>
      <c r="BU36" s="94">
        <v>0</v>
      </c>
      <c r="BV36" s="94"/>
      <c r="BW36" s="94"/>
      <c r="BX36" s="94"/>
      <c r="BY36" s="94"/>
      <c r="BZ36" s="94">
        <v>0</v>
      </c>
    </row>
    <row r="37" spans="1:79" s="2" customFormat="1" ht="11.45" customHeight="1" x14ac:dyDescent="0.2">
      <c r="A37" s="95"/>
      <c r="B37" s="312"/>
      <c r="C37" s="346" t="s">
        <v>488</v>
      </c>
      <c r="D37" s="312"/>
      <c r="E37" s="127"/>
      <c r="F37" s="126"/>
      <c r="G37" s="946" t="s">
        <v>488</v>
      </c>
      <c r="H37" s="946" t="s">
        <v>488</v>
      </c>
      <c r="I37" s="944"/>
      <c r="J37" s="103"/>
      <c r="K37" s="104"/>
      <c r="L37" s="105"/>
      <c r="M37" s="629"/>
      <c r="N37" s="630"/>
      <c r="O37" s="372" t="s">
        <v>488</v>
      </c>
      <c r="P37" s="352"/>
      <c r="Q37" s="241">
        <v>0</v>
      </c>
      <c r="R37" s="100"/>
      <c r="S37" s="42"/>
      <c r="T37" s="228"/>
      <c r="U37" s="340">
        <v>0</v>
      </c>
      <c r="V37" s="227"/>
      <c r="W37" s="5"/>
      <c r="X37" s="108" t="s">
        <v>488</v>
      </c>
      <c r="Y37" s="109" t="s">
        <v>1625</v>
      </c>
      <c r="Z37" s="123">
        <v>0</v>
      </c>
      <c r="AA37" s="83" t="s">
        <v>488</v>
      </c>
      <c r="AB37" s="83" t="s">
        <v>488</v>
      </c>
      <c r="AC37" s="83" t="s">
        <v>488</v>
      </c>
      <c r="AE37" s="93" t="s">
        <v>2869</v>
      </c>
      <c r="AF37" s="93"/>
      <c r="AG37" s="96" t="s">
        <v>488</v>
      </c>
      <c r="AH37" s="96" t="s">
        <v>488</v>
      </c>
      <c r="AI37" s="96" t="s">
        <v>488</v>
      </c>
      <c r="AJ37" s="96" t="s">
        <v>488</v>
      </c>
      <c r="AK37" s="96" t="s">
        <v>488</v>
      </c>
      <c r="AL37" s="96" t="s">
        <v>488</v>
      </c>
      <c r="AM37" s="96" t="s">
        <v>488</v>
      </c>
      <c r="AN37" s="96" t="s">
        <v>488</v>
      </c>
      <c r="AO37" s="96" t="s">
        <v>488</v>
      </c>
      <c r="AP37" s="96" t="s">
        <v>488</v>
      </c>
      <c r="AQ37" s="96" t="s">
        <v>488</v>
      </c>
      <c r="AR37" s="96" t="s">
        <v>488</v>
      </c>
      <c r="AS37" s="96" t="s">
        <v>488</v>
      </c>
      <c r="AT37" s="96" t="s">
        <v>488</v>
      </c>
      <c r="AU37" s="96" t="s">
        <v>488</v>
      </c>
      <c r="AV37" s="96" t="s">
        <v>488</v>
      </c>
      <c r="AW37" s="96" t="s">
        <v>488</v>
      </c>
      <c r="AX37" s="96" t="s">
        <v>488</v>
      </c>
      <c r="AY37" s="344"/>
      <c r="AZ37" s="93"/>
      <c r="BA37" s="93">
        <v>0</v>
      </c>
      <c r="BB37" s="94">
        <v>0</v>
      </c>
      <c r="BC37" s="93"/>
      <c r="BD37" s="94"/>
      <c r="BE37" s="94">
        <v>0</v>
      </c>
      <c r="BF37" s="94">
        <v>0</v>
      </c>
      <c r="BG37" s="94">
        <v>1</v>
      </c>
      <c r="BH37" s="94">
        <v>0</v>
      </c>
      <c r="BI37" s="94">
        <v>0</v>
      </c>
      <c r="BJ37" s="94"/>
      <c r="BK37" s="94">
        <v>0</v>
      </c>
      <c r="BL37" s="94">
        <v>0</v>
      </c>
      <c r="BM37" s="94">
        <v>0</v>
      </c>
      <c r="BN37" s="94">
        <v>0</v>
      </c>
      <c r="BO37" s="94">
        <v>0</v>
      </c>
      <c r="BP37" s="94">
        <v>0</v>
      </c>
      <c r="BQ37" s="94">
        <v>0</v>
      </c>
      <c r="BR37" s="94">
        <v>0</v>
      </c>
      <c r="BS37" s="94">
        <v>0</v>
      </c>
      <c r="BT37" s="94">
        <v>0</v>
      </c>
      <c r="BU37" s="94">
        <v>0</v>
      </c>
      <c r="BV37" s="94"/>
      <c r="BW37" s="94"/>
      <c r="BX37" s="94"/>
      <c r="BY37" s="94"/>
      <c r="BZ37" s="94">
        <v>0</v>
      </c>
    </row>
    <row r="38" spans="1:79" s="2" customFormat="1" ht="11.45" customHeight="1" x14ac:dyDescent="0.2">
      <c r="A38" s="95"/>
      <c r="B38" s="312"/>
      <c r="C38" s="346" t="s">
        <v>488</v>
      </c>
      <c r="D38" s="312"/>
      <c r="E38" s="127"/>
      <c r="F38" s="126"/>
      <c r="G38" s="946" t="s">
        <v>488</v>
      </c>
      <c r="H38" s="946" t="s">
        <v>488</v>
      </c>
      <c r="I38" s="944"/>
      <c r="J38" s="103"/>
      <c r="K38" s="104"/>
      <c r="L38" s="105"/>
      <c r="M38" s="629"/>
      <c r="N38" s="630"/>
      <c r="O38" s="372" t="s">
        <v>488</v>
      </c>
      <c r="P38" s="352"/>
      <c r="Q38" s="241">
        <v>0</v>
      </c>
      <c r="R38" s="100"/>
      <c r="S38" s="42"/>
      <c r="T38" s="228"/>
      <c r="U38" s="340">
        <v>0</v>
      </c>
      <c r="V38" s="227"/>
      <c r="W38" s="5"/>
      <c r="X38" s="108" t="s">
        <v>488</v>
      </c>
      <c r="Y38" s="109" t="s">
        <v>1625</v>
      </c>
      <c r="Z38" s="123">
        <v>0</v>
      </c>
      <c r="AA38" s="83" t="s">
        <v>488</v>
      </c>
      <c r="AB38" s="83" t="s">
        <v>488</v>
      </c>
      <c r="AC38" s="83" t="s">
        <v>488</v>
      </c>
      <c r="AE38" s="93" t="s">
        <v>2869</v>
      </c>
      <c r="AF38" s="93"/>
      <c r="AG38" s="96" t="s">
        <v>488</v>
      </c>
      <c r="AH38" s="96" t="s">
        <v>488</v>
      </c>
      <c r="AI38" s="96" t="s">
        <v>488</v>
      </c>
      <c r="AJ38" s="96" t="s">
        <v>488</v>
      </c>
      <c r="AK38" s="96" t="s">
        <v>488</v>
      </c>
      <c r="AL38" s="96" t="s">
        <v>488</v>
      </c>
      <c r="AM38" s="96" t="s">
        <v>488</v>
      </c>
      <c r="AN38" s="96" t="s">
        <v>488</v>
      </c>
      <c r="AO38" s="96" t="s">
        <v>488</v>
      </c>
      <c r="AP38" s="96" t="s">
        <v>488</v>
      </c>
      <c r="AQ38" s="96" t="s">
        <v>488</v>
      </c>
      <c r="AR38" s="96" t="s">
        <v>488</v>
      </c>
      <c r="AS38" s="96" t="s">
        <v>488</v>
      </c>
      <c r="AT38" s="96" t="s">
        <v>488</v>
      </c>
      <c r="AU38" s="96" t="s">
        <v>488</v>
      </c>
      <c r="AV38" s="96" t="s">
        <v>488</v>
      </c>
      <c r="AW38" s="96" t="s">
        <v>488</v>
      </c>
      <c r="AX38" s="96" t="s">
        <v>488</v>
      </c>
      <c r="AY38" s="344"/>
      <c r="AZ38" s="93"/>
      <c r="BA38" s="93">
        <v>0</v>
      </c>
      <c r="BB38" s="94">
        <v>0</v>
      </c>
      <c r="BC38" s="93"/>
      <c r="BD38" s="94"/>
      <c r="BE38" s="94">
        <v>0</v>
      </c>
      <c r="BF38" s="94">
        <v>0</v>
      </c>
      <c r="BG38" s="94">
        <v>1</v>
      </c>
      <c r="BH38" s="94">
        <v>0</v>
      </c>
      <c r="BI38" s="94">
        <v>0</v>
      </c>
      <c r="BJ38" s="94"/>
      <c r="BK38" s="94">
        <v>0</v>
      </c>
      <c r="BL38" s="94">
        <v>0</v>
      </c>
      <c r="BM38" s="94">
        <v>0</v>
      </c>
      <c r="BN38" s="94">
        <v>0</v>
      </c>
      <c r="BO38" s="94">
        <v>0</v>
      </c>
      <c r="BP38" s="94">
        <v>0</v>
      </c>
      <c r="BQ38" s="94">
        <v>0</v>
      </c>
      <c r="BR38" s="94">
        <v>0</v>
      </c>
      <c r="BS38" s="94">
        <v>0</v>
      </c>
      <c r="BT38" s="94">
        <v>0</v>
      </c>
      <c r="BU38" s="94">
        <v>0</v>
      </c>
      <c r="BV38" s="94"/>
      <c r="BW38" s="94"/>
      <c r="BX38" s="94"/>
      <c r="BY38" s="94"/>
      <c r="BZ38" s="94">
        <v>0</v>
      </c>
    </row>
    <row r="39" spans="1:79" s="2" customFormat="1" ht="11.45" customHeight="1" x14ac:dyDescent="0.2">
      <c r="A39" s="95"/>
      <c r="B39" s="312"/>
      <c r="C39" s="346" t="s">
        <v>488</v>
      </c>
      <c r="D39" s="312"/>
      <c r="E39" s="127"/>
      <c r="F39" s="126"/>
      <c r="G39" s="946" t="s">
        <v>488</v>
      </c>
      <c r="H39" s="946" t="s">
        <v>488</v>
      </c>
      <c r="I39" s="944"/>
      <c r="J39" s="103"/>
      <c r="K39" s="104"/>
      <c r="L39" s="105"/>
      <c r="M39" s="629"/>
      <c r="N39" s="630"/>
      <c r="O39" s="372" t="s">
        <v>488</v>
      </c>
      <c r="P39" s="352"/>
      <c r="Q39" s="241">
        <v>0</v>
      </c>
      <c r="R39" s="100"/>
      <c r="S39" s="42"/>
      <c r="T39" s="228"/>
      <c r="U39" s="340">
        <v>0</v>
      </c>
      <c r="V39" s="227"/>
      <c r="W39" s="5"/>
      <c r="X39" s="108" t="s">
        <v>488</v>
      </c>
      <c r="Y39" s="109" t="s">
        <v>1625</v>
      </c>
      <c r="Z39" s="123">
        <v>0</v>
      </c>
      <c r="AA39" s="83" t="s">
        <v>488</v>
      </c>
      <c r="AB39" s="83" t="s">
        <v>488</v>
      </c>
      <c r="AC39" s="83" t="s">
        <v>488</v>
      </c>
      <c r="AE39" s="93" t="s">
        <v>2869</v>
      </c>
      <c r="AF39" s="93"/>
      <c r="AG39" s="96" t="s">
        <v>488</v>
      </c>
      <c r="AH39" s="96" t="s">
        <v>488</v>
      </c>
      <c r="AI39" s="96" t="s">
        <v>488</v>
      </c>
      <c r="AJ39" s="96" t="s">
        <v>488</v>
      </c>
      <c r="AK39" s="96" t="s">
        <v>488</v>
      </c>
      <c r="AL39" s="96" t="s">
        <v>488</v>
      </c>
      <c r="AM39" s="96" t="s">
        <v>488</v>
      </c>
      <c r="AN39" s="96" t="s">
        <v>488</v>
      </c>
      <c r="AO39" s="96" t="s">
        <v>488</v>
      </c>
      <c r="AP39" s="96" t="s">
        <v>488</v>
      </c>
      <c r="AQ39" s="96" t="s">
        <v>488</v>
      </c>
      <c r="AR39" s="96" t="s">
        <v>488</v>
      </c>
      <c r="AS39" s="96" t="s">
        <v>488</v>
      </c>
      <c r="AT39" s="96" t="s">
        <v>488</v>
      </c>
      <c r="AU39" s="96" t="s">
        <v>488</v>
      </c>
      <c r="AV39" s="96" t="s">
        <v>488</v>
      </c>
      <c r="AW39" s="96" t="s">
        <v>488</v>
      </c>
      <c r="AX39" s="96" t="s">
        <v>488</v>
      </c>
      <c r="AY39" s="344"/>
      <c r="AZ39" s="93"/>
      <c r="BA39" s="93">
        <v>0</v>
      </c>
      <c r="BB39" s="94">
        <v>0</v>
      </c>
      <c r="BC39" s="93"/>
      <c r="BD39" s="94"/>
      <c r="BE39" s="94">
        <v>0</v>
      </c>
      <c r="BF39" s="94">
        <v>0</v>
      </c>
      <c r="BG39" s="94">
        <v>1</v>
      </c>
      <c r="BH39" s="94">
        <v>0</v>
      </c>
      <c r="BI39" s="94">
        <v>0</v>
      </c>
      <c r="BJ39" s="94"/>
      <c r="BK39" s="94">
        <v>0</v>
      </c>
      <c r="BL39" s="94">
        <v>0</v>
      </c>
      <c r="BM39" s="94">
        <v>0</v>
      </c>
      <c r="BN39" s="94">
        <v>0</v>
      </c>
      <c r="BO39" s="94">
        <v>0</v>
      </c>
      <c r="BP39" s="94">
        <v>0</v>
      </c>
      <c r="BQ39" s="94">
        <v>0</v>
      </c>
      <c r="BR39" s="94">
        <v>0</v>
      </c>
      <c r="BS39" s="94">
        <v>0</v>
      </c>
      <c r="BT39" s="94">
        <v>0</v>
      </c>
      <c r="BU39" s="94">
        <v>0</v>
      </c>
      <c r="BV39" s="94"/>
      <c r="BW39" s="94"/>
      <c r="BX39" s="94"/>
      <c r="BY39" s="94"/>
      <c r="BZ39" s="94">
        <v>0</v>
      </c>
    </row>
    <row r="40" spans="1:79" s="2" customFormat="1" ht="11.45" customHeight="1" x14ac:dyDescent="0.2">
      <c r="A40" s="95"/>
      <c r="B40" s="312"/>
      <c r="C40" s="346" t="s">
        <v>488</v>
      </c>
      <c r="D40" s="312"/>
      <c r="E40" s="127"/>
      <c r="F40" s="126"/>
      <c r="G40" s="946" t="s">
        <v>488</v>
      </c>
      <c r="H40" s="946" t="s">
        <v>488</v>
      </c>
      <c r="I40" s="944"/>
      <c r="J40" s="103"/>
      <c r="K40" s="104"/>
      <c r="L40" s="105"/>
      <c r="M40" s="629"/>
      <c r="N40" s="630"/>
      <c r="O40" s="372" t="s">
        <v>488</v>
      </c>
      <c r="P40" s="352"/>
      <c r="Q40" s="241">
        <v>0</v>
      </c>
      <c r="R40" s="100"/>
      <c r="S40" s="42"/>
      <c r="T40" s="228"/>
      <c r="U40" s="340">
        <v>0</v>
      </c>
      <c r="V40" s="227"/>
      <c r="W40" s="5"/>
      <c r="X40" s="108" t="s">
        <v>488</v>
      </c>
      <c r="Y40" s="109" t="s">
        <v>1625</v>
      </c>
      <c r="Z40" s="123">
        <v>0</v>
      </c>
      <c r="AA40" s="83" t="s">
        <v>488</v>
      </c>
      <c r="AB40" s="83" t="s">
        <v>488</v>
      </c>
      <c r="AC40" s="83" t="s">
        <v>488</v>
      </c>
      <c r="AE40" s="93" t="s">
        <v>2869</v>
      </c>
      <c r="AF40" s="93"/>
      <c r="AG40" s="96" t="s">
        <v>488</v>
      </c>
      <c r="AH40" s="96" t="s">
        <v>488</v>
      </c>
      <c r="AI40" s="96" t="s">
        <v>488</v>
      </c>
      <c r="AJ40" s="96" t="s">
        <v>488</v>
      </c>
      <c r="AK40" s="96" t="s">
        <v>488</v>
      </c>
      <c r="AL40" s="96" t="s">
        <v>488</v>
      </c>
      <c r="AM40" s="96" t="s">
        <v>488</v>
      </c>
      <c r="AN40" s="96" t="s">
        <v>488</v>
      </c>
      <c r="AO40" s="96" t="s">
        <v>488</v>
      </c>
      <c r="AP40" s="96" t="s">
        <v>488</v>
      </c>
      <c r="AQ40" s="96" t="s">
        <v>488</v>
      </c>
      <c r="AR40" s="96" t="s">
        <v>488</v>
      </c>
      <c r="AS40" s="96" t="s">
        <v>488</v>
      </c>
      <c r="AT40" s="96" t="s">
        <v>488</v>
      </c>
      <c r="AU40" s="96" t="s">
        <v>488</v>
      </c>
      <c r="AV40" s="96" t="s">
        <v>488</v>
      </c>
      <c r="AW40" s="96" t="s">
        <v>488</v>
      </c>
      <c r="AX40" s="96" t="s">
        <v>488</v>
      </c>
      <c r="AY40" s="344"/>
      <c r="AZ40" s="93"/>
      <c r="BA40" s="93">
        <v>0</v>
      </c>
      <c r="BB40" s="94">
        <v>0</v>
      </c>
      <c r="BC40" s="93"/>
      <c r="BD40" s="94"/>
      <c r="BE40" s="94">
        <v>0</v>
      </c>
      <c r="BF40" s="94">
        <v>0</v>
      </c>
      <c r="BG40" s="94">
        <v>1</v>
      </c>
      <c r="BH40" s="94">
        <v>0</v>
      </c>
      <c r="BI40" s="94">
        <v>0</v>
      </c>
      <c r="BJ40" s="94"/>
      <c r="BK40" s="94">
        <v>0</v>
      </c>
      <c r="BL40" s="94">
        <v>0</v>
      </c>
      <c r="BM40" s="94">
        <v>0</v>
      </c>
      <c r="BN40" s="94">
        <v>0</v>
      </c>
      <c r="BO40" s="94">
        <v>0</v>
      </c>
      <c r="BP40" s="94">
        <v>0</v>
      </c>
      <c r="BQ40" s="94">
        <v>0</v>
      </c>
      <c r="BR40" s="94">
        <v>0</v>
      </c>
      <c r="BS40" s="94">
        <v>0</v>
      </c>
      <c r="BT40" s="94">
        <v>0</v>
      </c>
      <c r="BU40" s="94">
        <v>0</v>
      </c>
      <c r="BV40" s="94"/>
      <c r="BW40" s="94"/>
      <c r="BX40" s="94"/>
      <c r="BY40" s="94"/>
      <c r="BZ40" s="94">
        <v>0</v>
      </c>
    </row>
    <row r="41" spans="1:79" s="2" customFormat="1" ht="11.45" customHeight="1" x14ac:dyDescent="0.2">
      <c r="A41" s="95"/>
      <c r="B41" s="312"/>
      <c r="C41" s="346" t="s">
        <v>488</v>
      </c>
      <c r="D41" s="312"/>
      <c r="E41" s="127"/>
      <c r="F41" s="126"/>
      <c r="G41" s="946" t="s">
        <v>488</v>
      </c>
      <c r="H41" s="946" t="s">
        <v>488</v>
      </c>
      <c r="I41" s="944"/>
      <c r="J41" s="103"/>
      <c r="K41" s="104"/>
      <c r="L41" s="105"/>
      <c r="M41" s="629"/>
      <c r="N41" s="630"/>
      <c r="O41" s="372" t="s">
        <v>488</v>
      </c>
      <c r="P41" s="352"/>
      <c r="Q41" s="241">
        <v>0</v>
      </c>
      <c r="R41" s="100"/>
      <c r="S41" s="42"/>
      <c r="T41" s="228"/>
      <c r="U41" s="340">
        <v>0</v>
      </c>
      <c r="V41" s="227"/>
      <c r="W41" s="5"/>
      <c r="X41" s="108" t="s">
        <v>488</v>
      </c>
      <c r="Y41" s="109" t="s">
        <v>1625</v>
      </c>
      <c r="Z41" s="123">
        <v>0</v>
      </c>
      <c r="AA41" s="83" t="s">
        <v>488</v>
      </c>
      <c r="AB41" s="83" t="s">
        <v>488</v>
      </c>
      <c r="AC41" s="83" t="s">
        <v>488</v>
      </c>
      <c r="AE41" s="93" t="s">
        <v>2869</v>
      </c>
      <c r="AF41" s="93"/>
      <c r="AG41" s="96" t="s">
        <v>488</v>
      </c>
      <c r="AH41" s="96" t="s">
        <v>488</v>
      </c>
      <c r="AI41" s="96" t="s">
        <v>488</v>
      </c>
      <c r="AJ41" s="96" t="s">
        <v>488</v>
      </c>
      <c r="AK41" s="96" t="s">
        <v>488</v>
      </c>
      <c r="AL41" s="96" t="s">
        <v>488</v>
      </c>
      <c r="AM41" s="96" t="s">
        <v>488</v>
      </c>
      <c r="AN41" s="96" t="s">
        <v>488</v>
      </c>
      <c r="AO41" s="96" t="s">
        <v>488</v>
      </c>
      <c r="AP41" s="96" t="s">
        <v>488</v>
      </c>
      <c r="AQ41" s="96" t="s">
        <v>488</v>
      </c>
      <c r="AR41" s="96" t="s">
        <v>488</v>
      </c>
      <c r="AS41" s="96" t="s">
        <v>488</v>
      </c>
      <c r="AT41" s="96" t="s">
        <v>488</v>
      </c>
      <c r="AU41" s="96" t="s">
        <v>488</v>
      </c>
      <c r="AV41" s="96" t="s">
        <v>488</v>
      </c>
      <c r="AW41" s="96" t="s">
        <v>488</v>
      </c>
      <c r="AX41" s="96" t="s">
        <v>488</v>
      </c>
      <c r="AY41" s="344"/>
      <c r="AZ41" s="93"/>
      <c r="BA41" s="93">
        <v>0</v>
      </c>
      <c r="BB41" s="94">
        <v>0</v>
      </c>
      <c r="BC41" s="93"/>
      <c r="BD41" s="94"/>
      <c r="BE41" s="94">
        <v>0</v>
      </c>
      <c r="BF41" s="94">
        <v>0</v>
      </c>
      <c r="BG41" s="94">
        <v>1</v>
      </c>
      <c r="BH41" s="94">
        <v>0</v>
      </c>
      <c r="BI41" s="94">
        <v>0</v>
      </c>
      <c r="BJ41" s="94"/>
      <c r="BK41" s="94">
        <v>0</v>
      </c>
      <c r="BL41" s="94">
        <v>0</v>
      </c>
      <c r="BM41" s="94">
        <v>0</v>
      </c>
      <c r="BN41" s="94">
        <v>0</v>
      </c>
      <c r="BO41" s="94">
        <v>0</v>
      </c>
      <c r="BP41" s="94">
        <v>0</v>
      </c>
      <c r="BQ41" s="94">
        <v>0</v>
      </c>
      <c r="BR41" s="94">
        <v>0</v>
      </c>
      <c r="BS41" s="94">
        <v>0</v>
      </c>
      <c r="BT41" s="94">
        <v>0</v>
      </c>
      <c r="BU41" s="94">
        <v>0</v>
      </c>
      <c r="BV41" s="94"/>
      <c r="BW41" s="94"/>
      <c r="BX41" s="94"/>
      <c r="BY41" s="94"/>
      <c r="BZ41" s="94">
        <v>0</v>
      </c>
    </row>
    <row r="42" spans="1:79" s="2" customFormat="1" ht="11.45" customHeight="1" x14ac:dyDescent="0.2">
      <c r="A42" s="95"/>
      <c r="B42" s="312"/>
      <c r="C42" s="346" t="s">
        <v>488</v>
      </c>
      <c r="D42" s="312"/>
      <c r="E42" s="127"/>
      <c r="F42" s="126"/>
      <c r="G42" s="946" t="s">
        <v>488</v>
      </c>
      <c r="H42" s="946" t="s">
        <v>488</v>
      </c>
      <c r="I42" s="944"/>
      <c r="J42" s="103"/>
      <c r="K42" s="104"/>
      <c r="L42" s="105"/>
      <c r="M42" s="629"/>
      <c r="N42" s="630"/>
      <c r="O42" s="372" t="s">
        <v>488</v>
      </c>
      <c r="P42" s="352"/>
      <c r="Q42" s="241">
        <v>0</v>
      </c>
      <c r="R42" s="100"/>
      <c r="S42" s="42"/>
      <c r="T42" s="228"/>
      <c r="U42" s="340">
        <v>0</v>
      </c>
      <c r="V42" s="227"/>
      <c r="W42" s="5"/>
      <c r="X42" s="108" t="s">
        <v>488</v>
      </c>
      <c r="Y42" s="109" t="s">
        <v>1625</v>
      </c>
      <c r="Z42" s="123">
        <v>0</v>
      </c>
      <c r="AA42" s="83" t="s">
        <v>488</v>
      </c>
      <c r="AB42" s="83" t="s">
        <v>488</v>
      </c>
      <c r="AC42" s="83" t="s">
        <v>488</v>
      </c>
      <c r="AE42" s="93" t="s">
        <v>2869</v>
      </c>
      <c r="AF42" s="93"/>
      <c r="AG42" s="96" t="s">
        <v>488</v>
      </c>
      <c r="AH42" s="96" t="s">
        <v>488</v>
      </c>
      <c r="AI42" s="96" t="s">
        <v>488</v>
      </c>
      <c r="AJ42" s="96" t="s">
        <v>488</v>
      </c>
      <c r="AK42" s="96" t="s">
        <v>488</v>
      </c>
      <c r="AL42" s="96" t="s">
        <v>488</v>
      </c>
      <c r="AM42" s="96" t="s">
        <v>488</v>
      </c>
      <c r="AN42" s="96" t="s">
        <v>488</v>
      </c>
      <c r="AO42" s="96" t="s">
        <v>488</v>
      </c>
      <c r="AP42" s="96" t="s">
        <v>488</v>
      </c>
      <c r="AQ42" s="96" t="s">
        <v>488</v>
      </c>
      <c r="AR42" s="96" t="s">
        <v>488</v>
      </c>
      <c r="AS42" s="96" t="s">
        <v>488</v>
      </c>
      <c r="AT42" s="96" t="s">
        <v>488</v>
      </c>
      <c r="AU42" s="96" t="s">
        <v>488</v>
      </c>
      <c r="AV42" s="96" t="s">
        <v>488</v>
      </c>
      <c r="AW42" s="96" t="s">
        <v>488</v>
      </c>
      <c r="AX42" s="96" t="s">
        <v>488</v>
      </c>
      <c r="AY42" s="344"/>
      <c r="AZ42" s="93"/>
      <c r="BA42" s="93">
        <v>0</v>
      </c>
      <c r="BB42" s="94">
        <v>0</v>
      </c>
      <c r="BC42" s="93"/>
      <c r="BD42" s="94"/>
      <c r="BE42" s="94">
        <v>0</v>
      </c>
      <c r="BF42" s="94">
        <v>0</v>
      </c>
      <c r="BG42" s="94">
        <v>1</v>
      </c>
      <c r="BH42" s="94">
        <v>0</v>
      </c>
      <c r="BI42" s="94">
        <v>0</v>
      </c>
      <c r="BJ42" s="94"/>
      <c r="BK42" s="94">
        <v>0</v>
      </c>
      <c r="BL42" s="94">
        <v>0</v>
      </c>
      <c r="BM42" s="94">
        <v>0</v>
      </c>
      <c r="BN42" s="94">
        <v>0</v>
      </c>
      <c r="BO42" s="94">
        <v>0</v>
      </c>
      <c r="BP42" s="94">
        <v>0</v>
      </c>
      <c r="BQ42" s="94">
        <v>0</v>
      </c>
      <c r="BR42" s="94">
        <v>0</v>
      </c>
      <c r="BS42" s="94">
        <v>0</v>
      </c>
      <c r="BT42" s="94">
        <v>0</v>
      </c>
      <c r="BU42" s="94">
        <v>0</v>
      </c>
      <c r="BV42" s="94"/>
      <c r="BW42" s="94"/>
      <c r="BX42" s="94"/>
      <c r="BY42" s="94"/>
      <c r="BZ42" s="94">
        <v>0</v>
      </c>
    </row>
    <row r="43" spans="1:79" s="2" customFormat="1" ht="11.45" customHeight="1" x14ac:dyDescent="0.2">
      <c r="A43" s="95"/>
      <c r="B43" s="312"/>
      <c r="C43" s="346" t="s">
        <v>488</v>
      </c>
      <c r="D43" s="312"/>
      <c r="E43" s="127"/>
      <c r="F43" s="126"/>
      <c r="G43" s="946" t="s">
        <v>488</v>
      </c>
      <c r="H43" s="946" t="s">
        <v>488</v>
      </c>
      <c r="I43" s="944"/>
      <c r="J43" s="103"/>
      <c r="K43" s="104"/>
      <c r="L43" s="105"/>
      <c r="M43" s="629"/>
      <c r="N43" s="630"/>
      <c r="O43" s="372" t="s">
        <v>488</v>
      </c>
      <c r="P43" s="352"/>
      <c r="Q43" s="241">
        <v>0</v>
      </c>
      <c r="R43" s="100"/>
      <c r="S43" s="42"/>
      <c r="T43" s="228"/>
      <c r="U43" s="340">
        <v>0</v>
      </c>
      <c r="V43" s="227"/>
      <c r="W43" s="5"/>
      <c r="X43" s="108" t="s">
        <v>488</v>
      </c>
      <c r="Y43" s="109" t="s">
        <v>1625</v>
      </c>
      <c r="Z43" s="123">
        <v>0</v>
      </c>
      <c r="AA43" s="83" t="s">
        <v>488</v>
      </c>
      <c r="AB43" s="83" t="s">
        <v>488</v>
      </c>
      <c r="AC43" s="83" t="s">
        <v>488</v>
      </c>
      <c r="AE43" s="93" t="s">
        <v>2869</v>
      </c>
      <c r="AF43" s="93"/>
      <c r="AG43" s="96" t="s">
        <v>488</v>
      </c>
      <c r="AH43" s="96" t="s">
        <v>488</v>
      </c>
      <c r="AI43" s="96" t="s">
        <v>488</v>
      </c>
      <c r="AJ43" s="96" t="s">
        <v>488</v>
      </c>
      <c r="AK43" s="96" t="s">
        <v>488</v>
      </c>
      <c r="AL43" s="96" t="s">
        <v>488</v>
      </c>
      <c r="AM43" s="96" t="s">
        <v>488</v>
      </c>
      <c r="AN43" s="96" t="s">
        <v>488</v>
      </c>
      <c r="AO43" s="96" t="s">
        <v>488</v>
      </c>
      <c r="AP43" s="96" t="s">
        <v>488</v>
      </c>
      <c r="AQ43" s="96" t="s">
        <v>488</v>
      </c>
      <c r="AR43" s="96" t="s">
        <v>488</v>
      </c>
      <c r="AS43" s="96" t="s">
        <v>488</v>
      </c>
      <c r="AT43" s="96" t="s">
        <v>488</v>
      </c>
      <c r="AU43" s="96" t="s">
        <v>488</v>
      </c>
      <c r="AV43" s="96" t="s">
        <v>488</v>
      </c>
      <c r="AW43" s="96" t="s">
        <v>488</v>
      </c>
      <c r="AX43" s="96" t="s">
        <v>488</v>
      </c>
      <c r="AY43" s="344"/>
      <c r="AZ43" s="93"/>
      <c r="BA43" s="93">
        <v>0</v>
      </c>
      <c r="BB43" s="94">
        <v>0</v>
      </c>
      <c r="BC43" s="93"/>
      <c r="BD43" s="94"/>
      <c r="BE43" s="94">
        <v>0</v>
      </c>
      <c r="BF43" s="94">
        <v>0</v>
      </c>
      <c r="BG43" s="94">
        <v>1</v>
      </c>
      <c r="BH43" s="94">
        <v>0</v>
      </c>
      <c r="BI43" s="94">
        <v>0</v>
      </c>
      <c r="BJ43" s="94"/>
      <c r="BK43" s="94">
        <v>0</v>
      </c>
      <c r="BL43" s="94">
        <v>0</v>
      </c>
      <c r="BM43" s="94">
        <v>0</v>
      </c>
      <c r="BN43" s="94">
        <v>0</v>
      </c>
      <c r="BO43" s="94">
        <v>0</v>
      </c>
      <c r="BP43" s="94">
        <v>0</v>
      </c>
      <c r="BQ43" s="94">
        <v>0</v>
      </c>
      <c r="BR43" s="94">
        <v>0</v>
      </c>
      <c r="BS43" s="94">
        <v>0</v>
      </c>
      <c r="BT43" s="94">
        <v>0</v>
      </c>
      <c r="BU43" s="94">
        <v>0</v>
      </c>
      <c r="BV43" s="94"/>
      <c r="BW43" s="94"/>
      <c r="BX43" s="94"/>
      <c r="BY43" s="94"/>
      <c r="BZ43" s="94">
        <v>0</v>
      </c>
    </row>
    <row r="44" spans="1:79" s="2" customFormat="1" ht="11.45" customHeight="1" x14ac:dyDescent="0.2">
      <c r="A44" s="95"/>
      <c r="B44" s="312"/>
      <c r="C44" s="346" t="s">
        <v>488</v>
      </c>
      <c r="D44" s="312"/>
      <c r="E44" s="127"/>
      <c r="F44" s="126"/>
      <c r="G44" s="946" t="s">
        <v>488</v>
      </c>
      <c r="H44" s="946" t="s">
        <v>488</v>
      </c>
      <c r="I44" s="944"/>
      <c r="J44" s="103"/>
      <c r="K44" s="104"/>
      <c r="L44" s="105"/>
      <c r="M44" s="629"/>
      <c r="N44" s="630"/>
      <c r="O44" s="372" t="s">
        <v>488</v>
      </c>
      <c r="P44" s="352"/>
      <c r="Q44" s="241">
        <v>0</v>
      </c>
      <c r="R44" s="100"/>
      <c r="S44" s="42"/>
      <c r="T44" s="228"/>
      <c r="U44" s="340">
        <v>0</v>
      </c>
      <c r="V44" s="227"/>
      <c r="W44" s="5"/>
      <c r="X44" s="108" t="s">
        <v>488</v>
      </c>
      <c r="Y44" s="109" t="s">
        <v>1625</v>
      </c>
      <c r="Z44" s="123">
        <v>0</v>
      </c>
      <c r="AA44" s="83" t="s">
        <v>488</v>
      </c>
      <c r="AB44" s="83" t="s">
        <v>488</v>
      </c>
      <c r="AC44" s="83" t="s">
        <v>488</v>
      </c>
      <c r="AE44" s="93" t="s">
        <v>2869</v>
      </c>
      <c r="AF44" s="93"/>
      <c r="AG44" s="96" t="s">
        <v>488</v>
      </c>
      <c r="AH44" s="96" t="s">
        <v>488</v>
      </c>
      <c r="AI44" s="96" t="s">
        <v>488</v>
      </c>
      <c r="AJ44" s="96" t="s">
        <v>488</v>
      </c>
      <c r="AK44" s="96" t="s">
        <v>488</v>
      </c>
      <c r="AL44" s="96" t="s">
        <v>488</v>
      </c>
      <c r="AM44" s="96" t="s">
        <v>488</v>
      </c>
      <c r="AN44" s="96" t="s">
        <v>488</v>
      </c>
      <c r="AO44" s="96" t="s">
        <v>488</v>
      </c>
      <c r="AP44" s="96" t="s">
        <v>488</v>
      </c>
      <c r="AQ44" s="96" t="s">
        <v>488</v>
      </c>
      <c r="AR44" s="96" t="s">
        <v>488</v>
      </c>
      <c r="AS44" s="96" t="s">
        <v>488</v>
      </c>
      <c r="AT44" s="96" t="s">
        <v>488</v>
      </c>
      <c r="AU44" s="96" t="s">
        <v>488</v>
      </c>
      <c r="AV44" s="96" t="s">
        <v>488</v>
      </c>
      <c r="AW44" s="96" t="s">
        <v>488</v>
      </c>
      <c r="AX44" s="96" t="s">
        <v>488</v>
      </c>
      <c r="AY44" s="344"/>
      <c r="AZ44" s="93"/>
      <c r="BA44" s="93">
        <v>0</v>
      </c>
      <c r="BB44" s="94">
        <v>0</v>
      </c>
      <c r="BC44" s="93"/>
      <c r="BD44" s="94"/>
      <c r="BE44" s="94">
        <v>0</v>
      </c>
      <c r="BF44" s="94">
        <v>0</v>
      </c>
      <c r="BG44" s="94">
        <v>1</v>
      </c>
      <c r="BH44" s="94">
        <v>0</v>
      </c>
      <c r="BI44" s="94">
        <v>0</v>
      </c>
      <c r="BJ44" s="94"/>
      <c r="BK44" s="94">
        <v>0</v>
      </c>
      <c r="BL44" s="94">
        <v>0</v>
      </c>
      <c r="BM44" s="94">
        <v>0</v>
      </c>
      <c r="BN44" s="94">
        <v>0</v>
      </c>
      <c r="BO44" s="94">
        <v>0</v>
      </c>
      <c r="BP44" s="94">
        <v>0</v>
      </c>
      <c r="BQ44" s="94">
        <v>0</v>
      </c>
      <c r="BR44" s="94">
        <v>0</v>
      </c>
      <c r="BS44" s="94">
        <v>0</v>
      </c>
      <c r="BT44" s="94">
        <v>0</v>
      </c>
      <c r="BU44" s="94">
        <v>0</v>
      </c>
      <c r="BV44" s="94"/>
      <c r="BW44" s="94"/>
      <c r="BX44" s="94"/>
      <c r="BY44" s="94"/>
      <c r="BZ44" s="94">
        <v>0</v>
      </c>
    </row>
    <row r="45" spans="1:79" s="2" customFormat="1" ht="11.45" customHeight="1" x14ac:dyDescent="0.2">
      <c r="A45" s="95"/>
      <c r="B45" s="312"/>
      <c r="C45" s="346" t="s">
        <v>488</v>
      </c>
      <c r="D45" s="312"/>
      <c r="E45" s="127"/>
      <c r="F45" s="126"/>
      <c r="G45" s="946" t="s">
        <v>488</v>
      </c>
      <c r="H45" s="946" t="s">
        <v>488</v>
      </c>
      <c r="I45" s="944"/>
      <c r="J45" s="103"/>
      <c r="K45" s="104"/>
      <c r="L45" s="105"/>
      <c r="M45" s="629"/>
      <c r="N45" s="630"/>
      <c r="O45" s="372" t="s">
        <v>488</v>
      </c>
      <c r="P45" s="352"/>
      <c r="Q45" s="241">
        <v>0</v>
      </c>
      <c r="R45" s="100"/>
      <c r="S45" s="42"/>
      <c r="T45" s="228"/>
      <c r="U45" s="340">
        <v>0</v>
      </c>
      <c r="V45" s="227"/>
      <c r="W45" s="5"/>
      <c r="X45" s="108" t="s">
        <v>488</v>
      </c>
      <c r="Y45" s="109" t="s">
        <v>1625</v>
      </c>
      <c r="Z45" s="123">
        <v>0</v>
      </c>
      <c r="AA45" s="83" t="s">
        <v>488</v>
      </c>
      <c r="AB45" s="83" t="s">
        <v>488</v>
      </c>
      <c r="AC45" s="83" t="s">
        <v>488</v>
      </c>
      <c r="AE45" s="1297" t="s">
        <v>2869</v>
      </c>
      <c r="AF45" s="93"/>
      <c r="AG45" s="96" t="s">
        <v>488</v>
      </c>
      <c r="AH45" s="96" t="s">
        <v>488</v>
      </c>
      <c r="AI45" s="96" t="s">
        <v>488</v>
      </c>
      <c r="AJ45" s="96" t="s">
        <v>488</v>
      </c>
      <c r="AK45" s="96" t="s">
        <v>488</v>
      </c>
      <c r="AL45" s="96" t="s">
        <v>488</v>
      </c>
      <c r="AM45" s="96" t="s">
        <v>488</v>
      </c>
      <c r="AN45" s="96" t="s">
        <v>488</v>
      </c>
      <c r="AO45" s="96" t="s">
        <v>488</v>
      </c>
      <c r="AP45" s="96" t="s">
        <v>488</v>
      </c>
      <c r="AQ45" s="96" t="s">
        <v>488</v>
      </c>
      <c r="AR45" s="96" t="s">
        <v>488</v>
      </c>
      <c r="AS45" s="96" t="s">
        <v>488</v>
      </c>
      <c r="AT45" s="96" t="s">
        <v>488</v>
      </c>
      <c r="AU45" s="96" t="s">
        <v>488</v>
      </c>
      <c r="AV45" s="96" t="s">
        <v>488</v>
      </c>
      <c r="AW45" s="96" t="s">
        <v>488</v>
      </c>
      <c r="AX45" s="96" t="s">
        <v>488</v>
      </c>
      <c r="AY45" s="344"/>
      <c r="AZ45" s="93"/>
      <c r="BA45" s="93">
        <v>0</v>
      </c>
      <c r="BB45" s="94">
        <v>0</v>
      </c>
      <c r="BC45" s="93"/>
      <c r="BD45" s="94"/>
      <c r="BE45" s="94">
        <v>0</v>
      </c>
      <c r="BF45" s="94">
        <v>0</v>
      </c>
      <c r="BG45" s="94">
        <v>1</v>
      </c>
      <c r="BH45" s="94">
        <v>0</v>
      </c>
      <c r="BI45" s="94">
        <v>0</v>
      </c>
      <c r="BJ45" s="94"/>
      <c r="BK45" s="94">
        <v>0</v>
      </c>
      <c r="BL45" s="94">
        <v>0</v>
      </c>
      <c r="BM45" s="94">
        <v>0</v>
      </c>
      <c r="BN45" s="94">
        <v>0</v>
      </c>
      <c r="BO45" s="94">
        <v>0</v>
      </c>
      <c r="BP45" s="94">
        <v>0</v>
      </c>
      <c r="BQ45" s="94">
        <v>0</v>
      </c>
      <c r="BR45" s="94">
        <v>0</v>
      </c>
      <c r="BS45" s="94">
        <v>0</v>
      </c>
      <c r="BT45" s="94">
        <v>0</v>
      </c>
      <c r="BU45" s="94">
        <v>0</v>
      </c>
      <c r="BV45" s="94"/>
      <c r="BW45" s="94"/>
      <c r="BX45" s="94"/>
      <c r="BY45" s="94"/>
      <c r="BZ45" s="94">
        <v>0</v>
      </c>
    </row>
    <row r="46" spans="1:79" s="2" customFormat="1" ht="11.45" customHeight="1" x14ac:dyDescent="0.2">
      <c r="A46" s="95"/>
      <c r="B46" s="312"/>
      <c r="C46" s="347">
        <v>9401</v>
      </c>
      <c r="D46" s="312"/>
      <c r="E46" s="227"/>
      <c r="F46" s="228"/>
      <c r="G46" s="228"/>
      <c r="H46" s="353" t="s">
        <v>796</v>
      </c>
      <c r="I46" s="354"/>
      <c r="J46" s="259"/>
      <c r="K46" s="358">
        <v>0</v>
      </c>
      <c r="L46" s="352"/>
      <c r="M46" s="352"/>
      <c r="N46" s="352"/>
      <c r="O46" s="352"/>
      <c r="P46" s="352"/>
      <c r="Q46" s="358">
        <v>0</v>
      </c>
      <c r="R46" s="101"/>
      <c r="S46" s="102"/>
      <c r="T46" s="228"/>
      <c r="U46" s="358">
        <v>0</v>
      </c>
      <c r="V46" s="227"/>
      <c r="W46" s="5"/>
      <c r="X46" s="97">
        <v>9401</v>
      </c>
      <c r="Y46" s="83"/>
      <c r="AE46" s="93"/>
      <c r="AF46" s="93"/>
      <c r="AG46" s="93"/>
      <c r="AH46" s="93"/>
      <c r="AI46" s="93"/>
      <c r="AJ46" s="93"/>
      <c r="AK46" s="93"/>
      <c r="AL46" s="93"/>
      <c r="AM46" s="93"/>
      <c r="AN46" s="93"/>
      <c r="AO46" s="93"/>
      <c r="AP46" s="93"/>
      <c r="AQ46" s="93"/>
      <c r="AR46" s="93"/>
      <c r="AS46" s="93"/>
      <c r="AT46" s="93"/>
      <c r="AU46" s="93"/>
      <c r="AV46" s="93"/>
      <c r="AW46" s="93"/>
      <c r="AX46" s="93"/>
      <c r="AY46" s="93"/>
      <c r="AZ46" s="93"/>
    </row>
    <row r="47" spans="1:79" s="2" customFormat="1" ht="11.45" customHeight="1" x14ac:dyDescent="0.15">
      <c r="A47" s="95"/>
      <c r="B47" s="312"/>
      <c r="C47" s="352"/>
      <c r="D47" s="352"/>
      <c r="E47" s="352"/>
      <c r="F47" s="352"/>
      <c r="G47" s="352"/>
      <c r="H47" s="352"/>
      <c r="I47" s="352"/>
      <c r="J47" s="352"/>
      <c r="K47" s="352"/>
      <c r="L47" s="352"/>
      <c r="M47" s="352"/>
      <c r="N47" s="352"/>
      <c r="O47" s="352"/>
      <c r="P47" s="352"/>
      <c r="Q47" s="352"/>
      <c r="R47" s="352"/>
      <c r="S47" s="352"/>
      <c r="T47" s="352"/>
      <c r="U47" s="352"/>
      <c r="V47" s="352"/>
      <c r="W47" s="373"/>
      <c r="X47" s="373"/>
      <c r="Y47" s="373"/>
      <c r="Z47" s="373"/>
      <c r="AA47" s="373"/>
      <c r="AB47" s="373"/>
      <c r="AC47" s="373"/>
      <c r="AD47" s="373"/>
      <c r="AE47" s="373"/>
      <c r="AF47" s="373"/>
      <c r="AG47" s="373"/>
      <c r="AH47" s="373"/>
      <c r="AI47" s="373"/>
      <c r="AJ47" s="373"/>
      <c r="AK47" s="373"/>
      <c r="AL47" s="373"/>
      <c r="AM47" s="373"/>
      <c r="AN47" s="373"/>
      <c r="AO47" s="373"/>
      <c r="AP47" s="373"/>
      <c r="AQ47" s="373"/>
      <c r="AR47" s="373"/>
      <c r="AS47" s="373"/>
      <c r="AT47" s="373"/>
      <c r="AU47" s="373"/>
      <c r="AV47" s="373"/>
      <c r="AW47" s="373"/>
      <c r="AX47" s="373"/>
      <c r="AY47" s="373"/>
      <c r="AZ47" s="373"/>
      <c r="BA47" s="373"/>
      <c r="BB47" s="373"/>
      <c r="BC47" s="373"/>
      <c r="BD47" s="373"/>
      <c r="BE47" s="373"/>
      <c r="BF47" s="373"/>
      <c r="BG47" s="373"/>
      <c r="BH47" s="373"/>
      <c r="BI47" s="373"/>
      <c r="BJ47" s="373"/>
      <c r="BK47" s="373"/>
      <c r="BL47" s="373"/>
      <c r="BM47" s="373"/>
      <c r="BN47" s="373"/>
      <c r="BO47" s="373"/>
      <c r="BP47" s="373"/>
      <c r="BQ47" s="373"/>
      <c r="BR47" s="373"/>
      <c r="BS47" s="373"/>
      <c r="BT47" s="373"/>
      <c r="BU47" s="373"/>
      <c r="BV47" s="373"/>
      <c r="BW47" s="373"/>
      <c r="BX47" s="373"/>
      <c r="BY47" s="373"/>
      <c r="BZ47" s="373"/>
      <c r="CA47" s="373"/>
    </row>
    <row r="48" spans="1:79" s="2" customFormat="1" ht="11.45" customHeight="1" x14ac:dyDescent="0.15">
      <c r="A48" s="95"/>
      <c r="B48" s="374"/>
      <c r="C48" s="374"/>
      <c r="D48" s="374"/>
      <c r="E48" s="374"/>
      <c r="F48" s="374"/>
      <c r="G48" s="374"/>
      <c r="H48" s="374"/>
      <c r="I48" s="374"/>
      <c r="J48" s="374"/>
      <c r="K48" s="374"/>
      <c r="L48" s="374"/>
      <c r="M48" s="374"/>
      <c r="N48" s="374"/>
      <c r="O48" s="374"/>
      <c r="P48" s="374"/>
      <c r="Q48" s="374"/>
      <c r="R48" s="374"/>
      <c r="S48" s="374"/>
      <c r="T48" s="374"/>
      <c r="U48" s="374"/>
      <c r="V48" s="374"/>
      <c r="W48" s="373"/>
      <c r="X48" s="373"/>
      <c r="Y48" s="373"/>
      <c r="Z48" s="373"/>
      <c r="AA48" s="373"/>
      <c r="AB48" s="373"/>
      <c r="AC48" s="373"/>
      <c r="AD48" s="373"/>
      <c r="AE48" s="373"/>
      <c r="AF48" s="373"/>
      <c r="AG48" s="373"/>
      <c r="AH48" s="373"/>
      <c r="AI48" s="373"/>
      <c r="AJ48" s="373"/>
      <c r="AK48" s="373"/>
      <c r="AL48" s="373"/>
      <c r="AM48" s="373"/>
      <c r="AN48" s="373"/>
      <c r="AO48" s="373"/>
      <c r="AP48" s="373"/>
      <c r="AQ48" s="373"/>
      <c r="AR48" s="373"/>
      <c r="AS48" s="373"/>
      <c r="AT48" s="373"/>
      <c r="AU48" s="373"/>
      <c r="AV48" s="373"/>
      <c r="AW48" s="373"/>
      <c r="AX48" s="373"/>
      <c r="AY48" s="373"/>
      <c r="AZ48" s="373"/>
      <c r="BA48" s="373"/>
      <c r="BB48" s="373"/>
      <c r="BC48" s="373"/>
      <c r="BD48" s="373"/>
      <c r="BE48" s="373"/>
      <c r="BF48" s="373"/>
      <c r="BG48" s="373"/>
      <c r="BH48" s="373"/>
      <c r="BI48" s="373"/>
      <c r="BJ48" s="373"/>
      <c r="BK48" s="373"/>
      <c r="BL48" s="373"/>
      <c r="BM48" s="373"/>
      <c r="BN48" s="373"/>
      <c r="BO48" s="373"/>
      <c r="BP48" s="373"/>
      <c r="BQ48" s="373"/>
      <c r="BR48" s="373"/>
      <c r="BS48" s="373"/>
      <c r="BT48" s="373"/>
      <c r="BU48" s="373"/>
      <c r="BV48" s="373"/>
      <c r="BW48" s="373"/>
      <c r="BX48" s="373"/>
      <c r="BY48" s="373"/>
      <c r="BZ48" s="373"/>
      <c r="CA48" s="373"/>
    </row>
    <row r="49" spans="1:79" s="2" customFormat="1" ht="11.45" customHeight="1" x14ac:dyDescent="0.15">
      <c r="A49" s="95"/>
      <c r="B49" s="374"/>
      <c r="C49" s="374"/>
      <c r="D49" s="374"/>
      <c r="E49" s="374"/>
      <c r="F49" s="374"/>
      <c r="G49" s="374"/>
      <c r="H49" s="374"/>
      <c r="I49" s="374"/>
      <c r="J49" s="374"/>
      <c r="K49" s="374"/>
      <c r="L49" s="374"/>
      <c r="M49" s="374"/>
      <c r="N49" s="374"/>
      <c r="O49" s="374"/>
      <c r="P49" s="374"/>
      <c r="Q49" s="374"/>
      <c r="R49" s="374"/>
      <c r="S49" s="374"/>
      <c r="T49" s="374"/>
      <c r="U49" s="374"/>
      <c r="V49" s="374"/>
      <c r="W49" s="373"/>
      <c r="X49" s="373"/>
      <c r="Y49" s="373"/>
      <c r="Z49" s="373"/>
      <c r="AA49" s="373"/>
      <c r="AB49" s="373"/>
      <c r="AC49" s="373"/>
      <c r="AD49" s="373"/>
      <c r="AE49" s="373"/>
      <c r="AF49" s="373"/>
      <c r="AG49" s="373"/>
      <c r="AH49" s="373"/>
      <c r="AI49" s="373"/>
      <c r="AJ49" s="373"/>
      <c r="AK49" s="373"/>
      <c r="AL49" s="373"/>
      <c r="AM49" s="373"/>
      <c r="AN49" s="373"/>
      <c r="AO49" s="373"/>
      <c r="AP49" s="373"/>
      <c r="AQ49" s="373"/>
      <c r="AR49" s="373"/>
      <c r="AS49" s="373"/>
      <c r="AT49" s="373"/>
      <c r="AU49" s="373"/>
      <c r="AV49" s="373"/>
      <c r="AW49" s="373"/>
      <c r="AX49" s="373"/>
      <c r="AY49" s="373"/>
      <c r="AZ49" s="373"/>
      <c r="BA49" s="373"/>
      <c r="BB49" s="373"/>
      <c r="BC49" s="373"/>
      <c r="BD49" s="373"/>
      <c r="BE49" s="373"/>
      <c r="BF49" s="373"/>
      <c r="BG49" s="373"/>
      <c r="BH49" s="373"/>
      <c r="BI49" s="373"/>
      <c r="BJ49" s="373"/>
      <c r="BK49" s="373"/>
      <c r="BL49" s="373"/>
      <c r="BM49" s="373"/>
      <c r="BN49" s="373"/>
      <c r="BO49" s="373"/>
      <c r="BP49" s="373"/>
      <c r="BQ49" s="373"/>
      <c r="BR49" s="373"/>
      <c r="BS49" s="373"/>
      <c r="BT49" s="373"/>
      <c r="BU49" s="373"/>
      <c r="BV49" s="373"/>
      <c r="BW49" s="373"/>
      <c r="BX49" s="373"/>
      <c r="BY49" s="373"/>
      <c r="BZ49" s="373"/>
      <c r="CA49" s="373"/>
    </row>
    <row r="50" spans="1:79" s="2" customFormat="1" ht="11.45" customHeight="1" x14ac:dyDescent="0.15">
      <c r="A50" s="95"/>
      <c r="B50" s="374"/>
      <c r="C50" s="374"/>
      <c r="D50" s="374"/>
      <c r="E50" s="374"/>
      <c r="F50" s="374"/>
      <c r="G50" s="374"/>
      <c r="H50" s="374"/>
      <c r="I50" s="374"/>
      <c r="J50" s="374"/>
      <c r="K50" s="374"/>
      <c r="L50" s="374"/>
      <c r="M50" s="374"/>
      <c r="N50" s="374"/>
      <c r="O50" s="374"/>
      <c r="P50" s="374"/>
      <c r="Q50" s="374"/>
      <c r="R50" s="374"/>
      <c r="S50" s="374"/>
      <c r="T50" s="374"/>
      <c r="U50" s="374"/>
      <c r="V50" s="374"/>
      <c r="W50" s="373"/>
      <c r="X50" s="373"/>
      <c r="Y50" s="373"/>
      <c r="Z50" s="373"/>
      <c r="AA50" s="373"/>
      <c r="AB50" s="373"/>
      <c r="AC50" s="373"/>
      <c r="AD50" s="373"/>
      <c r="AE50" s="373"/>
      <c r="AF50" s="373"/>
      <c r="AG50" s="373"/>
      <c r="AH50" s="373"/>
      <c r="AI50" s="373"/>
      <c r="AJ50" s="373"/>
      <c r="AK50" s="373"/>
      <c r="AL50" s="373"/>
      <c r="AM50" s="373"/>
      <c r="AN50" s="373"/>
      <c r="AO50" s="373"/>
      <c r="AP50" s="373"/>
      <c r="AQ50" s="373"/>
      <c r="AR50" s="373"/>
      <c r="AS50" s="373"/>
      <c r="AT50" s="373"/>
      <c r="AU50" s="373"/>
      <c r="AV50" s="373"/>
      <c r="AW50" s="373"/>
      <c r="AX50" s="373"/>
      <c r="AY50" s="373"/>
      <c r="AZ50" s="373"/>
      <c r="BA50" s="373"/>
      <c r="BB50" s="373"/>
      <c r="BC50" s="373"/>
      <c r="BD50" s="373"/>
      <c r="BE50" s="373"/>
      <c r="BF50" s="373"/>
      <c r="BG50" s="373"/>
      <c r="BH50" s="373"/>
      <c r="BI50" s="373"/>
      <c r="BJ50" s="373"/>
      <c r="BK50" s="373"/>
      <c r="BL50" s="373"/>
      <c r="BM50" s="373"/>
      <c r="BN50" s="373"/>
      <c r="BO50" s="373"/>
      <c r="BP50" s="373"/>
      <c r="BQ50" s="373"/>
      <c r="BR50" s="373"/>
      <c r="BS50" s="373"/>
      <c r="BT50" s="373"/>
      <c r="BU50" s="373"/>
      <c r="BV50" s="373"/>
      <c r="BW50" s="373"/>
      <c r="BX50" s="373"/>
      <c r="BY50" s="373"/>
      <c r="BZ50" s="373"/>
      <c r="CA50" s="373"/>
    </row>
    <row r="51" spans="1:79" x14ac:dyDescent="0.2">
      <c r="B51" s="157"/>
      <c r="C51" s="157"/>
      <c r="D51" s="157"/>
      <c r="E51" s="157"/>
      <c r="F51" s="157"/>
      <c r="G51" s="157"/>
      <c r="H51" s="157"/>
      <c r="I51" s="157"/>
      <c r="J51" s="157"/>
      <c r="K51" s="157"/>
      <c r="L51" s="157"/>
      <c r="M51" s="157"/>
      <c r="N51" s="157"/>
      <c r="O51" s="157"/>
      <c r="P51" s="157"/>
      <c r="Q51" s="157"/>
      <c r="R51" s="157"/>
      <c r="S51" s="157"/>
      <c r="T51" s="157"/>
      <c r="U51" s="157"/>
      <c r="V51" s="157"/>
      <c r="W51" s="157"/>
      <c r="X51" s="157"/>
      <c r="Y51" s="157"/>
      <c r="Z51" s="157"/>
      <c r="AA51" s="157"/>
      <c r="AB51" s="157"/>
      <c r="AC51" s="157"/>
      <c r="AD51" s="157"/>
      <c r="AE51" s="157"/>
      <c r="AF51" s="157"/>
      <c r="AG51" s="157"/>
      <c r="AH51" s="157"/>
      <c r="AI51" s="157"/>
      <c r="AJ51" s="157"/>
      <c r="AK51" s="157"/>
      <c r="AL51" s="157"/>
      <c r="AM51" s="157"/>
      <c r="AN51" s="157"/>
      <c r="AO51" s="157"/>
      <c r="AP51" s="157"/>
      <c r="AQ51" s="157"/>
      <c r="AR51" s="157"/>
      <c r="AS51" s="157"/>
      <c r="AT51" s="157"/>
      <c r="AU51" s="157"/>
      <c r="AV51" s="157"/>
      <c r="AW51" s="157"/>
      <c r="AX51" s="157"/>
      <c r="AY51" s="157"/>
      <c r="AZ51" s="157"/>
      <c r="BA51" s="157"/>
      <c r="BB51" s="157"/>
      <c r="BC51" s="157"/>
      <c r="BD51" s="157"/>
      <c r="BE51" s="157"/>
      <c r="BF51" s="157"/>
      <c r="BG51" s="157"/>
      <c r="BH51" s="157"/>
      <c r="BI51" s="157"/>
      <c r="BJ51" s="157"/>
      <c r="BK51" s="157"/>
      <c r="BL51" s="157"/>
      <c r="BM51" s="157"/>
      <c r="BN51" s="157"/>
      <c r="BO51" s="157"/>
      <c r="BP51" s="157"/>
      <c r="BQ51" s="157"/>
      <c r="BR51" s="157"/>
      <c r="BS51" s="157"/>
      <c r="BT51" s="157"/>
      <c r="BU51" s="157"/>
      <c r="BV51" s="157"/>
      <c r="BW51" s="157"/>
      <c r="BX51" s="157"/>
      <c r="BY51" s="157"/>
      <c r="BZ51" s="157"/>
      <c r="CA51" s="157"/>
    </row>
    <row r="52" spans="1:79" hidden="1" x14ac:dyDescent="0.2"/>
    <row r="53" spans="1:79" hidden="1" x14ac:dyDescent="0.2"/>
    <row r="54" spans="1:79" hidden="1" x14ac:dyDescent="0.2"/>
    <row r="55" spans="1:79" hidden="1" x14ac:dyDescent="0.2"/>
    <row r="56" spans="1:79" hidden="1" x14ac:dyDescent="0.2"/>
    <row r="57" spans="1:79" hidden="1" x14ac:dyDescent="0.2"/>
    <row r="58" spans="1:79" hidden="1" x14ac:dyDescent="0.2"/>
    <row r="59" spans="1:79" hidden="1" x14ac:dyDescent="0.2"/>
    <row r="60" spans="1:79" hidden="1" x14ac:dyDescent="0.2"/>
    <row r="61" spans="1:79" hidden="1" x14ac:dyDescent="0.2"/>
    <row r="62" spans="1:79" hidden="1" x14ac:dyDescent="0.2"/>
    <row r="63" spans="1:79" hidden="1" x14ac:dyDescent="0.2"/>
    <row r="64" spans="1:79" hidden="1" x14ac:dyDescent="0.2"/>
    <row r="65" hidden="1" x14ac:dyDescent="0.2"/>
    <row r="66" hidden="1" x14ac:dyDescent="0.2"/>
    <row r="67" hidden="1" x14ac:dyDescent="0.2"/>
    <row r="68" hidden="1" x14ac:dyDescent="0.2"/>
    <row r="69" hidden="1" x14ac:dyDescent="0.2"/>
    <row r="70" hidden="1" x14ac:dyDescent="0.2"/>
    <row r="71" hidden="1" x14ac:dyDescent="0.2"/>
    <row r="72" hidden="1" x14ac:dyDescent="0.2"/>
    <row r="73" hidden="1" x14ac:dyDescent="0.2"/>
    <row r="74" hidden="1" x14ac:dyDescent="0.2"/>
    <row r="75" hidden="1" x14ac:dyDescent="0.2"/>
    <row r="76" hidden="1" x14ac:dyDescent="0.2"/>
    <row r="77" hidden="1" x14ac:dyDescent="0.2"/>
    <row r="78" hidden="1" x14ac:dyDescent="0.2"/>
    <row r="79" hidden="1" x14ac:dyDescent="0.2"/>
    <row r="80" hidden="1" x14ac:dyDescent="0.2"/>
    <row r="81" hidden="1" x14ac:dyDescent="0.2"/>
    <row r="82" hidden="1" x14ac:dyDescent="0.2"/>
    <row r="83" hidden="1" x14ac:dyDescent="0.2"/>
    <row r="84" hidden="1" x14ac:dyDescent="0.2"/>
    <row r="85" hidden="1" x14ac:dyDescent="0.2"/>
    <row r="86" hidden="1" x14ac:dyDescent="0.2"/>
    <row r="87" hidden="1" x14ac:dyDescent="0.2"/>
    <row r="88" hidden="1" x14ac:dyDescent="0.2"/>
    <row r="89" hidden="1" x14ac:dyDescent="0.2"/>
    <row r="90" hidden="1" x14ac:dyDescent="0.2"/>
    <row r="91" hidden="1" x14ac:dyDescent="0.2"/>
    <row r="92" hidden="1" x14ac:dyDescent="0.2"/>
    <row r="93" hidden="1" x14ac:dyDescent="0.2"/>
    <row r="94" hidden="1" x14ac:dyDescent="0.2"/>
    <row r="95" hidden="1" x14ac:dyDescent="0.2"/>
    <row r="96" hidden="1" x14ac:dyDescent="0.2"/>
    <row r="97" hidden="1" x14ac:dyDescent="0.2"/>
    <row r="98" hidden="1" x14ac:dyDescent="0.2"/>
    <row r="99" hidden="1" x14ac:dyDescent="0.2"/>
    <row r="100" hidden="1" x14ac:dyDescent="0.2"/>
    <row r="101" hidden="1" x14ac:dyDescent="0.2"/>
    <row r="102" hidden="1" x14ac:dyDescent="0.2"/>
    <row r="103" hidden="1" x14ac:dyDescent="0.2"/>
    <row r="104" hidden="1" x14ac:dyDescent="0.2"/>
    <row r="105" hidden="1" x14ac:dyDescent="0.2"/>
    <row r="106" hidden="1" x14ac:dyDescent="0.2"/>
    <row r="107" hidden="1" x14ac:dyDescent="0.2"/>
    <row r="108" hidden="1" x14ac:dyDescent="0.2"/>
    <row r="109" hidden="1" x14ac:dyDescent="0.2"/>
    <row r="110" hidden="1" x14ac:dyDescent="0.2"/>
    <row r="111" hidden="1" x14ac:dyDescent="0.2"/>
    <row r="112" hidden="1" x14ac:dyDescent="0.2"/>
    <row r="113" hidden="1" x14ac:dyDescent="0.2"/>
    <row r="114" hidden="1" x14ac:dyDescent="0.2"/>
    <row r="115" hidden="1" x14ac:dyDescent="0.2"/>
    <row r="116" hidden="1" x14ac:dyDescent="0.2"/>
    <row r="117" hidden="1" x14ac:dyDescent="0.2"/>
    <row r="118" hidden="1" x14ac:dyDescent="0.2"/>
    <row r="119" hidden="1" x14ac:dyDescent="0.2"/>
    <row r="120" hidden="1" x14ac:dyDescent="0.2"/>
    <row r="121" hidden="1" x14ac:dyDescent="0.2"/>
    <row r="122" hidden="1" x14ac:dyDescent="0.2"/>
    <row r="123" hidden="1" x14ac:dyDescent="0.2"/>
    <row r="124" hidden="1" x14ac:dyDescent="0.2"/>
    <row r="125" hidden="1" x14ac:dyDescent="0.2"/>
    <row r="126" hidden="1" x14ac:dyDescent="0.2"/>
    <row r="127" hidden="1" x14ac:dyDescent="0.2"/>
    <row r="128" hidden="1" x14ac:dyDescent="0.2"/>
    <row r="129" hidden="1" x14ac:dyDescent="0.2"/>
    <row r="130" hidden="1" x14ac:dyDescent="0.2"/>
    <row r="131" hidden="1" x14ac:dyDescent="0.2"/>
    <row r="132" hidden="1" x14ac:dyDescent="0.2"/>
    <row r="133" hidden="1" x14ac:dyDescent="0.2"/>
    <row r="134" hidden="1" x14ac:dyDescent="0.2"/>
    <row r="135" hidden="1" x14ac:dyDescent="0.2"/>
    <row r="136" hidden="1" x14ac:dyDescent="0.2"/>
    <row r="137" hidden="1" x14ac:dyDescent="0.2"/>
    <row r="138" hidden="1" x14ac:dyDescent="0.2"/>
    <row r="139" hidden="1" x14ac:dyDescent="0.2"/>
    <row r="140" hidden="1" x14ac:dyDescent="0.2"/>
    <row r="141" hidden="1" x14ac:dyDescent="0.2"/>
    <row r="142" hidden="1" x14ac:dyDescent="0.2"/>
    <row r="143" hidden="1" x14ac:dyDescent="0.2"/>
    <row r="144" hidden="1" x14ac:dyDescent="0.2"/>
    <row r="145" hidden="1" x14ac:dyDescent="0.2"/>
    <row r="146" hidden="1" x14ac:dyDescent="0.2"/>
    <row r="147" hidden="1" x14ac:dyDescent="0.2"/>
    <row r="148" hidden="1" x14ac:dyDescent="0.2"/>
    <row r="149" hidden="1" x14ac:dyDescent="0.2"/>
    <row r="150" hidden="1" x14ac:dyDescent="0.2"/>
    <row r="151" hidden="1" x14ac:dyDescent="0.2"/>
    <row r="152" hidden="1" x14ac:dyDescent="0.2"/>
    <row r="153" hidden="1" x14ac:dyDescent="0.2"/>
    <row r="154" hidden="1" x14ac:dyDescent="0.2"/>
    <row r="155" hidden="1" x14ac:dyDescent="0.2"/>
    <row r="156" hidden="1" x14ac:dyDescent="0.2"/>
    <row r="157" hidden="1" x14ac:dyDescent="0.2"/>
    <row r="158" hidden="1" x14ac:dyDescent="0.2"/>
    <row r="159" hidden="1" x14ac:dyDescent="0.2"/>
    <row r="160" hidden="1" x14ac:dyDescent="0.2"/>
    <row r="161" hidden="1" x14ac:dyDescent="0.2"/>
    <row r="162" hidden="1" x14ac:dyDescent="0.2"/>
    <row r="163" hidden="1" x14ac:dyDescent="0.2"/>
    <row r="164" hidden="1" x14ac:dyDescent="0.2"/>
    <row r="165" hidden="1" x14ac:dyDescent="0.2"/>
    <row r="166" hidden="1" x14ac:dyDescent="0.2"/>
    <row r="167" hidden="1" x14ac:dyDescent="0.2"/>
    <row r="168" hidden="1" x14ac:dyDescent="0.2"/>
    <row r="169" hidden="1" x14ac:dyDescent="0.2"/>
    <row r="170" hidden="1" x14ac:dyDescent="0.2"/>
    <row r="171" hidden="1" x14ac:dyDescent="0.2"/>
    <row r="172" hidden="1" x14ac:dyDescent="0.2"/>
    <row r="173" hidden="1" x14ac:dyDescent="0.2"/>
    <row r="174" hidden="1" x14ac:dyDescent="0.2"/>
    <row r="175" hidden="1" x14ac:dyDescent="0.2"/>
    <row r="176" hidden="1" x14ac:dyDescent="0.2"/>
    <row r="177" hidden="1" x14ac:dyDescent="0.2"/>
    <row r="178" hidden="1" x14ac:dyDescent="0.2"/>
    <row r="179" hidden="1" x14ac:dyDescent="0.2"/>
    <row r="180" hidden="1" x14ac:dyDescent="0.2"/>
    <row r="181" hidden="1" x14ac:dyDescent="0.2"/>
    <row r="182" hidden="1" x14ac:dyDescent="0.2"/>
    <row r="183" hidden="1" x14ac:dyDescent="0.2"/>
    <row r="184" hidden="1" x14ac:dyDescent="0.2"/>
    <row r="185" hidden="1" x14ac:dyDescent="0.2"/>
    <row r="186" hidden="1" x14ac:dyDescent="0.2"/>
    <row r="187" hidden="1" x14ac:dyDescent="0.2"/>
    <row r="188" hidden="1" x14ac:dyDescent="0.2"/>
    <row r="189" hidden="1" x14ac:dyDescent="0.2"/>
    <row r="190" hidden="1" x14ac:dyDescent="0.2"/>
    <row r="191" hidden="1" x14ac:dyDescent="0.2"/>
    <row r="192" hidden="1" x14ac:dyDescent="0.2"/>
    <row r="193" hidden="1" x14ac:dyDescent="0.2"/>
    <row r="194" hidden="1" x14ac:dyDescent="0.2"/>
    <row r="195" hidden="1" x14ac:dyDescent="0.2"/>
    <row r="196" hidden="1" x14ac:dyDescent="0.2"/>
    <row r="197" hidden="1" x14ac:dyDescent="0.2"/>
    <row r="198" hidden="1" x14ac:dyDescent="0.2"/>
    <row r="199" hidden="1" x14ac:dyDescent="0.2"/>
    <row r="200" hidden="1" x14ac:dyDescent="0.2"/>
    <row r="201" hidden="1" x14ac:dyDescent="0.2"/>
    <row r="202" hidden="1" x14ac:dyDescent="0.2"/>
    <row r="203" hidden="1" x14ac:dyDescent="0.2"/>
    <row r="204" hidden="1" x14ac:dyDescent="0.2"/>
    <row r="205" hidden="1" x14ac:dyDescent="0.2"/>
    <row r="206" hidden="1" x14ac:dyDescent="0.2"/>
    <row r="207" hidden="1" x14ac:dyDescent="0.2"/>
    <row r="208" hidden="1" x14ac:dyDescent="0.2"/>
    <row r="209" hidden="1" x14ac:dyDescent="0.2"/>
    <row r="210" hidden="1" x14ac:dyDescent="0.2"/>
    <row r="211" hidden="1" x14ac:dyDescent="0.2"/>
    <row r="212" hidden="1" x14ac:dyDescent="0.2"/>
    <row r="213" hidden="1" x14ac:dyDescent="0.2"/>
    <row r="214" hidden="1" x14ac:dyDescent="0.2"/>
    <row r="215" hidden="1" x14ac:dyDescent="0.2"/>
    <row r="216" hidden="1" x14ac:dyDescent="0.2"/>
    <row r="217" hidden="1" x14ac:dyDescent="0.2"/>
    <row r="218" hidden="1" x14ac:dyDescent="0.2"/>
    <row r="219" hidden="1" x14ac:dyDescent="0.2"/>
    <row r="220" hidden="1" x14ac:dyDescent="0.2"/>
    <row r="221" hidden="1" x14ac:dyDescent="0.2"/>
    <row r="222" hidden="1" x14ac:dyDescent="0.2"/>
    <row r="223" hidden="1" x14ac:dyDescent="0.2"/>
    <row r="224" hidden="1" x14ac:dyDescent="0.2"/>
    <row r="225" hidden="1" x14ac:dyDescent="0.2"/>
    <row r="226" hidden="1" x14ac:dyDescent="0.2"/>
    <row r="227" hidden="1" x14ac:dyDescent="0.2"/>
    <row r="228" hidden="1" x14ac:dyDescent="0.2"/>
    <row r="229" hidden="1" x14ac:dyDescent="0.2"/>
    <row r="230" hidden="1" x14ac:dyDescent="0.2"/>
    <row r="231" hidden="1" x14ac:dyDescent="0.2"/>
    <row r="232" hidden="1" x14ac:dyDescent="0.2"/>
    <row r="233" hidden="1" x14ac:dyDescent="0.2"/>
    <row r="234" hidden="1" x14ac:dyDescent="0.2"/>
    <row r="235" hidden="1" x14ac:dyDescent="0.2"/>
    <row r="236" hidden="1" x14ac:dyDescent="0.2"/>
    <row r="237" hidden="1" x14ac:dyDescent="0.2"/>
    <row r="238" hidden="1" x14ac:dyDescent="0.2"/>
    <row r="239" hidden="1" x14ac:dyDescent="0.2"/>
    <row r="240" hidden="1" x14ac:dyDescent="0.2"/>
    <row r="241" hidden="1" x14ac:dyDescent="0.2"/>
    <row r="242" hidden="1" x14ac:dyDescent="0.2"/>
    <row r="243" hidden="1" x14ac:dyDescent="0.2"/>
    <row r="244" hidden="1" x14ac:dyDescent="0.2"/>
    <row r="245" hidden="1" x14ac:dyDescent="0.2"/>
    <row r="246" hidden="1" x14ac:dyDescent="0.2"/>
    <row r="247" hidden="1" x14ac:dyDescent="0.2"/>
    <row r="248" hidden="1" x14ac:dyDescent="0.2"/>
    <row r="249" hidden="1" x14ac:dyDescent="0.2"/>
    <row r="250" hidden="1" x14ac:dyDescent="0.2"/>
    <row r="251" hidden="1" x14ac:dyDescent="0.2"/>
    <row r="252" hidden="1" x14ac:dyDescent="0.2"/>
    <row r="253" hidden="1" x14ac:dyDescent="0.2"/>
    <row r="254" hidden="1" x14ac:dyDescent="0.2"/>
    <row r="255" hidden="1" x14ac:dyDescent="0.2"/>
    <row r="256" hidden="1" x14ac:dyDescent="0.2"/>
    <row r="257" hidden="1" x14ac:dyDescent="0.2"/>
    <row r="258" hidden="1" x14ac:dyDescent="0.2"/>
    <row r="259" hidden="1" x14ac:dyDescent="0.2"/>
    <row r="260" hidden="1" x14ac:dyDescent="0.2"/>
    <row r="261" hidden="1" x14ac:dyDescent="0.2"/>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hidden="1" x14ac:dyDescent="0.2"/>
    <row r="402" hidden="1" x14ac:dyDescent="0.2"/>
    <row r="403" hidden="1" x14ac:dyDescent="0.2"/>
    <row r="404" hidden="1" x14ac:dyDescent="0.2"/>
    <row r="405" hidden="1" x14ac:dyDescent="0.2"/>
    <row r="406" hidden="1" x14ac:dyDescent="0.2"/>
    <row r="407" hidden="1" x14ac:dyDescent="0.2"/>
    <row r="408" hidden="1" x14ac:dyDescent="0.2"/>
    <row r="409" hidden="1" x14ac:dyDescent="0.2"/>
    <row r="410" hidden="1" x14ac:dyDescent="0.2"/>
    <row r="411" hidden="1" x14ac:dyDescent="0.2"/>
    <row r="412" hidden="1" x14ac:dyDescent="0.2"/>
    <row r="413" hidden="1" x14ac:dyDescent="0.2"/>
    <row r="414" hidden="1" x14ac:dyDescent="0.2"/>
    <row r="415" hidden="1" x14ac:dyDescent="0.2"/>
    <row r="416" hidden="1" x14ac:dyDescent="0.2"/>
    <row r="417" hidden="1" x14ac:dyDescent="0.2"/>
    <row r="418" hidden="1" x14ac:dyDescent="0.2"/>
    <row r="419" hidden="1" x14ac:dyDescent="0.2"/>
    <row r="420" hidden="1" x14ac:dyDescent="0.2"/>
    <row r="421" hidden="1" x14ac:dyDescent="0.2"/>
    <row r="422" hidden="1" x14ac:dyDescent="0.2"/>
    <row r="423" hidden="1" x14ac:dyDescent="0.2"/>
    <row r="424" hidden="1" x14ac:dyDescent="0.2"/>
    <row r="425" hidden="1" x14ac:dyDescent="0.2"/>
    <row r="426" hidden="1" x14ac:dyDescent="0.2"/>
    <row r="427" hidden="1" x14ac:dyDescent="0.2"/>
    <row r="428" hidden="1" x14ac:dyDescent="0.2"/>
    <row r="429" hidden="1" x14ac:dyDescent="0.2"/>
    <row r="430" hidden="1" x14ac:dyDescent="0.2"/>
    <row r="431" hidden="1" x14ac:dyDescent="0.2"/>
    <row r="432" hidden="1" x14ac:dyDescent="0.2"/>
    <row r="433" hidden="1" x14ac:dyDescent="0.2"/>
    <row r="434" hidden="1" x14ac:dyDescent="0.2"/>
    <row r="435" hidden="1" x14ac:dyDescent="0.2"/>
    <row r="436" hidden="1" x14ac:dyDescent="0.2"/>
    <row r="437" hidden="1" x14ac:dyDescent="0.2"/>
    <row r="438" hidden="1" x14ac:dyDescent="0.2"/>
    <row r="439" hidden="1" x14ac:dyDescent="0.2"/>
    <row r="440" hidden="1" x14ac:dyDescent="0.2"/>
    <row r="441" hidden="1" x14ac:dyDescent="0.2"/>
    <row r="442" hidden="1" x14ac:dyDescent="0.2"/>
    <row r="443" hidden="1" x14ac:dyDescent="0.2"/>
    <row r="444" hidden="1" x14ac:dyDescent="0.2"/>
    <row r="445" hidden="1" x14ac:dyDescent="0.2"/>
    <row r="446" hidden="1" x14ac:dyDescent="0.2"/>
    <row r="447" hidden="1" x14ac:dyDescent="0.2"/>
    <row r="448" hidden="1" x14ac:dyDescent="0.2"/>
    <row r="449" hidden="1" x14ac:dyDescent="0.2"/>
    <row r="450" hidden="1" x14ac:dyDescent="0.2"/>
    <row r="451" hidden="1" x14ac:dyDescent="0.2"/>
    <row r="452" hidden="1" x14ac:dyDescent="0.2"/>
    <row r="453" hidden="1" x14ac:dyDescent="0.2"/>
    <row r="454" hidden="1" x14ac:dyDescent="0.2"/>
    <row r="455" hidden="1" x14ac:dyDescent="0.2"/>
    <row r="456" hidden="1" x14ac:dyDescent="0.2"/>
    <row r="457" hidden="1" x14ac:dyDescent="0.2"/>
    <row r="458" hidden="1" x14ac:dyDescent="0.2"/>
    <row r="459" hidden="1" x14ac:dyDescent="0.2"/>
    <row r="460" hidden="1" x14ac:dyDescent="0.2"/>
    <row r="461" hidden="1" x14ac:dyDescent="0.2"/>
    <row r="462" hidden="1" x14ac:dyDescent="0.2"/>
    <row r="463" hidden="1" x14ac:dyDescent="0.2"/>
    <row r="464" hidden="1" x14ac:dyDescent="0.2"/>
    <row r="465" hidden="1" x14ac:dyDescent="0.2"/>
    <row r="466" hidden="1" x14ac:dyDescent="0.2"/>
    <row r="467" hidden="1" x14ac:dyDescent="0.2"/>
    <row r="468" hidden="1" x14ac:dyDescent="0.2"/>
    <row r="469" hidden="1" x14ac:dyDescent="0.2"/>
    <row r="470" hidden="1" x14ac:dyDescent="0.2"/>
    <row r="471" hidden="1" x14ac:dyDescent="0.2"/>
    <row r="472" hidden="1" x14ac:dyDescent="0.2"/>
    <row r="473" hidden="1" x14ac:dyDescent="0.2"/>
    <row r="474" hidden="1" x14ac:dyDescent="0.2"/>
    <row r="475" hidden="1" x14ac:dyDescent="0.2"/>
    <row r="476" hidden="1" x14ac:dyDescent="0.2"/>
    <row r="477" hidden="1" x14ac:dyDescent="0.2"/>
    <row r="478" hidden="1" x14ac:dyDescent="0.2"/>
    <row r="479" hidden="1" x14ac:dyDescent="0.2"/>
    <row r="480" hidden="1" x14ac:dyDescent="0.2"/>
    <row r="481" hidden="1" x14ac:dyDescent="0.2"/>
    <row r="482" hidden="1" x14ac:dyDescent="0.2"/>
    <row r="483" hidden="1" x14ac:dyDescent="0.2"/>
    <row r="484" hidden="1" x14ac:dyDescent="0.2"/>
    <row r="485" hidden="1" x14ac:dyDescent="0.2"/>
    <row r="486" hidden="1" x14ac:dyDescent="0.2"/>
    <row r="487" hidden="1" x14ac:dyDescent="0.2"/>
    <row r="488" hidden="1" x14ac:dyDescent="0.2"/>
    <row r="489" hidden="1" x14ac:dyDescent="0.2"/>
    <row r="490" hidden="1" x14ac:dyDescent="0.2"/>
    <row r="491" hidden="1" x14ac:dyDescent="0.2"/>
    <row r="492" hidden="1" x14ac:dyDescent="0.2"/>
    <row r="493" hidden="1" x14ac:dyDescent="0.2"/>
    <row r="494" hidden="1" x14ac:dyDescent="0.2"/>
    <row r="495" hidden="1" x14ac:dyDescent="0.2"/>
    <row r="496" hidden="1" x14ac:dyDescent="0.2"/>
    <row r="497" hidden="1" x14ac:dyDescent="0.2"/>
    <row r="498" hidden="1" x14ac:dyDescent="0.2"/>
    <row r="499" hidden="1" x14ac:dyDescent="0.2"/>
    <row r="500" hidden="1" x14ac:dyDescent="0.2"/>
    <row r="501" hidden="1" x14ac:dyDescent="0.2"/>
    <row r="502" hidden="1" x14ac:dyDescent="0.2"/>
    <row r="503" hidden="1" x14ac:dyDescent="0.2"/>
    <row r="504" hidden="1" x14ac:dyDescent="0.2"/>
    <row r="505" hidden="1" x14ac:dyDescent="0.2"/>
    <row r="506" hidden="1" x14ac:dyDescent="0.2"/>
    <row r="507" hidden="1" x14ac:dyDescent="0.2"/>
    <row r="508" hidden="1" x14ac:dyDescent="0.2"/>
    <row r="509" hidden="1" x14ac:dyDescent="0.2"/>
    <row r="510" hidden="1" x14ac:dyDescent="0.2"/>
    <row r="511" hidden="1" x14ac:dyDescent="0.2"/>
    <row r="512" hidden="1" x14ac:dyDescent="0.2"/>
    <row r="513" hidden="1" x14ac:dyDescent="0.2"/>
    <row r="514" hidden="1" x14ac:dyDescent="0.2"/>
    <row r="515" hidden="1" x14ac:dyDescent="0.2"/>
    <row r="516" hidden="1" x14ac:dyDescent="0.2"/>
    <row r="517" hidden="1" x14ac:dyDescent="0.2"/>
    <row r="518" hidden="1" x14ac:dyDescent="0.2"/>
    <row r="519" hidden="1" x14ac:dyDescent="0.2"/>
    <row r="520" hidden="1" x14ac:dyDescent="0.2"/>
    <row r="521" hidden="1" x14ac:dyDescent="0.2"/>
    <row r="522" hidden="1" x14ac:dyDescent="0.2"/>
    <row r="523" hidden="1" x14ac:dyDescent="0.2"/>
    <row r="524" hidden="1" x14ac:dyDescent="0.2"/>
    <row r="525" hidden="1" x14ac:dyDescent="0.2"/>
    <row r="526" hidden="1" x14ac:dyDescent="0.2"/>
    <row r="527" hidden="1" x14ac:dyDescent="0.2"/>
    <row r="528" hidden="1" x14ac:dyDescent="0.2"/>
    <row r="529" hidden="1" x14ac:dyDescent="0.2"/>
    <row r="530" hidden="1" x14ac:dyDescent="0.2"/>
    <row r="531" hidden="1" x14ac:dyDescent="0.2"/>
    <row r="532" hidden="1" x14ac:dyDescent="0.2"/>
    <row r="533" hidden="1" x14ac:dyDescent="0.2"/>
    <row r="534" hidden="1" x14ac:dyDescent="0.2"/>
    <row r="535" hidden="1" x14ac:dyDescent="0.2"/>
    <row r="536" hidden="1" x14ac:dyDescent="0.2"/>
    <row r="537" hidden="1" x14ac:dyDescent="0.2"/>
    <row r="538" hidden="1" x14ac:dyDescent="0.2"/>
    <row r="539" hidden="1" x14ac:dyDescent="0.2"/>
    <row r="540" hidden="1" x14ac:dyDescent="0.2"/>
    <row r="541" hidden="1" x14ac:dyDescent="0.2"/>
    <row r="542" hidden="1" x14ac:dyDescent="0.2"/>
    <row r="543" hidden="1" x14ac:dyDescent="0.2"/>
    <row r="544" hidden="1" x14ac:dyDescent="0.2"/>
    <row r="545" hidden="1" x14ac:dyDescent="0.2"/>
    <row r="546" hidden="1" x14ac:dyDescent="0.2"/>
    <row r="547" hidden="1" x14ac:dyDescent="0.2"/>
    <row r="548" hidden="1" x14ac:dyDescent="0.2"/>
    <row r="549" hidden="1" x14ac:dyDescent="0.2"/>
    <row r="550" hidden="1" x14ac:dyDescent="0.2"/>
    <row r="551" hidden="1" x14ac:dyDescent="0.2"/>
    <row r="552" hidden="1" x14ac:dyDescent="0.2"/>
    <row r="553" hidden="1" x14ac:dyDescent="0.2"/>
    <row r="554" hidden="1" x14ac:dyDescent="0.2"/>
    <row r="555" hidden="1" x14ac:dyDescent="0.2"/>
    <row r="556" hidden="1" x14ac:dyDescent="0.2"/>
    <row r="557" hidden="1" x14ac:dyDescent="0.2"/>
    <row r="558" hidden="1" x14ac:dyDescent="0.2"/>
    <row r="559" hidden="1" x14ac:dyDescent="0.2"/>
    <row r="560" hidden="1" x14ac:dyDescent="0.2"/>
    <row r="561" hidden="1" x14ac:dyDescent="0.2"/>
    <row r="562" hidden="1" x14ac:dyDescent="0.2"/>
    <row r="563" hidden="1" x14ac:dyDescent="0.2"/>
    <row r="564" hidden="1" x14ac:dyDescent="0.2"/>
    <row r="565" hidden="1" x14ac:dyDescent="0.2"/>
    <row r="566" hidden="1" x14ac:dyDescent="0.2"/>
    <row r="567" hidden="1" x14ac:dyDescent="0.2"/>
    <row r="568" hidden="1" x14ac:dyDescent="0.2"/>
    <row r="569" hidden="1" x14ac:dyDescent="0.2"/>
    <row r="570" hidden="1" x14ac:dyDescent="0.2"/>
    <row r="571" hidden="1" x14ac:dyDescent="0.2"/>
    <row r="572" hidden="1" x14ac:dyDescent="0.2"/>
    <row r="573" hidden="1" x14ac:dyDescent="0.2"/>
    <row r="574" hidden="1" x14ac:dyDescent="0.2"/>
    <row r="575" hidden="1" x14ac:dyDescent="0.2"/>
    <row r="576"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row r="1046" hidden="1" x14ac:dyDescent="0.2"/>
    <row r="1047" hidden="1" x14ac:dyDescent="0.2"/>
    <row r="1048" hidden="1" x14ac:dyDescent="0.2"/>
    <row r="1049" hidden="1" x14ac:dyDescent="0.2"/>
    <row r="1050" hidden="1" x14ac:dyDescent="0.2"/>
    <row r="1051" hidden="1" x14ac:dyDescent="0.2"/>
    <row r="1052" hidden="1" x14ac:dyDescent="0.2"/>
    <row r="1053" hidden="1" x14ac:dyDescent="0.2"/>
    <row r="1054" hidden="1" x14ac:dyDescent="0.2"/>
    <row r="1055" hidden="1" x14ac:dyDescent="0.2"/>
    <row r="1056" hidden="1" x14ac:dyDescent="0.2"/>
    <row r="1057" hidden="1" x14ac:dyDescent="0.2"/>
    <row r="1058" hidden="1" x14ac:dyDescent="0.2"/>
    <row r="1059" hidden="1" x14ac:dyDescent="0.2"/>
    <row r="1060" hidden="1" x14ac:dyDescent="0.2"/>
    <row r="1061" hidden="1" x14ac:dyDescent="0.2"/>
    <row r="1062" hidden="1" x14ac:dyDescent="0.2"/>
    <row r="1063" hidden="1" x14ac:dyDescent="0.2"/>
    <row r="1064" hidden="1" x14ac:dyDescent="0.2"/>
    <row r="1065" hidden="1" x14ac:dyDescent="0.2"/>
    <row r="1066" hidden="1" x14ac:dyDescent="0.2"/>
    <row r="1067" hidden="1" x14ac:dyDescent="0.2"/>
    <row r="1068" hidden="1" x14ac:dyDescent="0.2"/>
    <row r="1069" hidden="1" x14ac:dyDescent="0.2"/>
    <row r="1070" hidden="1" x14ac:dyDescent="0.2"/>
    <row r="1071" hidden="1" x14ac:dyDescent="0.2"/>
    <row r="1072" hidden="1" x14ac:dyDescent="0.2"/>
    <row r="1073" hidden="1" x14ac:dyDescent="0.2"/>
    <row r="1074" hidden="1" x14ac:dyDescent="0.2"/>
    <row r="1075" hidden="1" x14ac:dyDescent="0.2"/>
    <row r="1076" hidden="1" x14ac:dyDescent="0.2"/>
    <row r="1077" hidden="1" x14ac:dyDescent="0.2"/>
    <row r="1078" hidden="1" x14ac:dyDescent="0.2"/>
    <row r="1079" hidden="1" x14ac:dyDescent="0.2"/>
    <row r="1080" hidden="1" x14ac:dyDescent="0.2"/>
    <row r="1081" hidden="1" x14ac:dyDescent="0.2"/>
    <row r="1082" hidden="1" x14ac:dyDescent="0.2"/>
    <row r="1083" hidden="1" x14ac:dyDescent="0.2"/>
    <row r="1084" hidden="1" x14ac:dyDescent="0.2"/>
    <row r="1085" hidden="1" x14ac:dyDescent="0.2"/>
    <row r="1086" hidden="1" x14ac:dyDescent="0.2"/>
    <row r="1087" hidden="1" x14ac:dyDescent="0.2"/>
    <row r="1088" hidden="1" x14ac:dyDescent="0.2"/>
    <row r="1089" hidden="1" x14ac:dyDescent="0.2"/>
    <row r="1090" hidden="1" x14ac:dyDescent="0.2"/>
    <row r="1091" hidden="1" x14ac:dyDescent="0.2"/>
    <row r="1092" hidden="1" x14ac:dyDescent="0.2"/>
    <row r="1093" hidden="1" x14ac:dyDescent="0.2"/>
    <row r="1094" hidden="1" x14ac:dyDescent="0.2"/>
    <row r="1095" hidden="1" x14ac:dyDescent="0.2"/>
    <row r="1096" hidden="1" x14ac:dyDescent="0.2"/>
    <row r="1097" hidden="1" x14ac:dyDescent="0.2"/>
    <row r="1098" hidden="1" x14ac:dyDescent="0.2"/>
    <row r="1099" hidden="1" x14ac:dyDescent="0.2"/>
    <row r="1100" hidden="1" x14ac:dyDescent="0.2"/>
    <row r="1101" hidden="1" x14ac:dyDescent="0.2"/>
    <row r="1102" hidden="1" x14ac:dyDescent="0.2"/>
    <row r="1103" hidden="1" x14ac:dyDescent="0.2"/>
    <row r="1104" hidden="1" x14ac:dyDescent="0.2"/>
    <row r="1105" hidden="1" x14ac:dyDescent="0.2"/>
    <row r="1106" hidden="1" x14ac:dyDescent="0.2"/>
    <row r="1107" hidden="1" x14ac:dyDescent="0.2"/>
    <row r="1108" hidden="1" x14ac:dyDescent="0.2"/>
    <row r="1109" hidden="1" x14ac:dyDescent="0.2"/>
    <row r="1110" hidden="1" x14ac:dyDescent="0.2"/>
    <row r="1111" hidden="1" x14ac:dyDescent="0.2"/>
    <row r="1112" hidden="1" x14ac:dyDescent="0.2"/>
    <row r="1113" hidden="1" x14ac:dyDescent="0.2"/>
    <row r="1114" hidden="1" x14ac:dyDescent="0.2"/>
    <row r="1115" hidden="1" x14ac:dyDescent="0.2"/>
    <row r="1116" hidden="1" x14ac:dyDescent="0.2"/>
    <row r="1117" hidden="1" x14ac:dyDescent="0.2"/>
    <row r="1118" hidden="1" x14ac:dyDescent="0.2"/>
    <row r="1119" hidden="1" x14ac:dyDescent="0.2"/>
    <row r="1120" hidden="1" x14ac:dyDescent="0.2"/>
    <row r="1121" hidden="1" x14ac:dyDescent="0.2"/>
    <row r="1122" hidden="1" x14ac:dyDescent="0.2"/>
    <row r="1123" hidden="1" x14ac:dyDescent="0.2"/>
    <row r="1124" hidden="1" x14ac:dyDescent="0.2"/>
    <row r="1125" hidden="1" x14ac:dyDescent="0.2"/>
    <row r="1126" hidden="1" x14ac:dyDescent="0.2"/>
    <row r="1127" hidden="1" x14ac:dyDescent="0.2"/>
    <row r="1128" hidden="1" x14ac:dyDescent="0.2"/>
    <row r="1129" hidden="1" x14ac:dyDescent="0.2"/>
    <row r="1130" hidden="1" x14ac:dyDescent="0.2"/>
    <row r="1131" hidden="1" x14ac:dyDescent="0.2"/>
    <row r="1132" hidden="1" x14ac:dyDescent="0.2"/>
    <row r="1133" hidden="1" x14ac:dyDescent="0.2"/>
    <row r="1134" hidden="1" x14ac:dyDescent="0.2"/>
    <row r="1135" hidden="1" x14ac:dyDescent="0.2"/>
    <row r="1136" hidden="1" x14ac:dyDescent="0.2"/>
    <row r="1137" hidden="1" x14ac:dyDescent="0.2"/>
    <row r="1138" hidden="1" x14ac:dyDescent="0.2"/>
    <row r="1139" hidden="1" x14ac:dyDescent="0.2"/>
    <row r="1140" hidden="1" x14ac:dyDescent="0.2"/>
    <row r="1141" hidden="1" x14ac:dyDescent="0.2"/>
    <row r="1142" hidden="1" x14ac:dyDescent="0.2"/>
    <row r="1143" hidden="1" x14ac:dyDescent="0.2"/>
    <row r="1144" hidden="1" x14ac:dyDescent="0.2"/>
    <row r="1145" hidden="1" x14ac:dyDescent="0.2"/>
    <row r="1146" hidden="1" x14ac:dyDescent="0.2"/>
    <row r="1147" hidden="1" x14ac:dyDescent="0.2"/>
    <row r="1148" hidden="1" x14ac:dyDescent="0.2"/>
    <row r="1149" hidden="1" x14ac:dyDescent="0.2"/>
    <row r="1150" hidden="1" x14ac:dyDescent="0.2"/>
    <row r="1151" hidden="1" x14ac:dyDescent="0.2"/>
    <row r="1152" hidden="1" x14ac:dyDescent="0.2"/>
    <row r="1153" hidden="1" x14ac:dyDescent="0.2"/>
    <row r="1154" hidden="1" x14ac:dyDescent="0.2"/>
    <row r="1155" hidden="1" x14ac:dyDescent="0.2"/>
    <row r="1156" hidden="1" x14ac:dyDescent="0.2"/>
    <row r="1157" hidden="1" x14ac:dyDescent="0.2"/>
    <row r="1158" hidden="1" x14ac:dyDescent="0.2"/>
    <row r="1159" hidden="1" x14ac:dyDescent="0.2"/>
    <row r="1160" hidden="1" x14ac:dyDescent="0.2"/>
    <row r="1161" hidden="1" x14ac:dyDescent="0.2"/>
    <row r="1162" hidden="1" x14ac:dyDescent="0.2"/>
    <row r="1163" hidden="1" x14ac:dyDescent="0.2"/>
    <row r="1164" hidden="1" x14ac:dyDescent="0.2"/>
    <row r="1165" hidden="1" x14ac:dyDescent="0.2"/>
    <row r="1166" hidden="1" x14ac:dyDescent="0.2"/>
    <row r="1167" hidden="1" x14ac:dyDescent="0.2"/>
    <row r="1168" hidden="1" x14ac:dyDescent="0.2"/>
    <row r="1169" hidden="1" x14ac:dyDescent="0.2"/>
    <row r="1170" hidden="1" x14ac:dyDescent="0.2"/>
    <row r="1171" hidden="1" x14ac:dyDescent="0.2"/>
    <row r="1172" hidden="1" x14ac:dyDescent="0.2"/>
    <row r="1173" hidden="1" x14ac:dyDescent="0.2"/>
    <row r="1174" hidden="1" x14ac:dyDescent="0.2"/>
    <row r="1175" hidden="1" x14ac:dyDescent="0.2"/>
    <row r="1176" hidden="1" x14ac:dyDescent="0.2"/>
    <row r="1177" hidden="1" x14ac:dyDescent="0.2"/>
    <row r="1178" hidden="1" x14ac:dyDescent="0.2"/>
    <row r="1179" hidden="1" x14ac:dyDescent="0.2"/>
    <row r="1180" hidden="1" x14ac:dyDescent="0.2"/>
    <row r="1181" hidden="1" x14ac:dyDescent="0.2"/>
    <row r="1182" hidden="1" x14ac:dyDescent="0.2"/>
    <row r="1183" hidden="1" x14ac:dyDescent="0.2"/>
    <row r="1184" hidden="1" x14ac:dyDescent="0.2"/>
    <row r="1185" hidden="1" x14ac:dyDescent="0.2"/>
    <row r="1186" hidden="1" x14ac:dyDescent="0.2"/>
    <row r="1187" hidden="1" x14ac:dyDescent="0.2"/>
    <row r="1188" hidden="1" x14ac:dyDescent="0.2"/>
    <row r="1189" hidden="1" x14ac:dyDescent="0.2"/>
    <row r="1190" hidden="1" x14ac:dyDescent="0.2"/>
    <row r="1191" hidden="1" x14ac:dyDescent="0.2"/>
    <row r="1192" hidden="1" x14ac:dyDescent="0.2"/>
    <row r="1193" hidden="1" x14ac:dyDescent="0.2"/>
    <row r="1194" hidden="1" x14ac:dyDescent="0.2"/>
    <row r="1195" hidden="1" x14ac:dyDescent="0.2"/>
    <row r="1196" hidden="1" x14ac:dyDescent="0.2"/>
    <row r="1197" hidden="1" x14ac:dyDescent="0.2"/>
    <row r="1198" hidden="1" x14ac:dyDescent="0.2"/>
    <row r="1199" hidden="1" x14ac:dyDescent="0.2"/>
    <row r="1200" hidden="1" x14ac:dyDescent="0.2"/>
    <row r="1201" hidden="1" x14ac:dyDescent="0.2"/>
    <row r="1202" hidden="1" x14ac:dyDescent="0.2"/>
    <row r="1203" hidden="1" x14ac:dyDescent="0.2"/>
    <row r="1204" hidden="1" x14ac:dyDescent="0.2"/>
    <row r="1205" hidden="1" x14ac:dyDescent="0.2"/>
    <row r="1206" hidden="1" x14ac:dyDescent="0.2"/>
    <row r="1207" hidden="1" x14ac:dyDescent="0.2"/>
    <row r="1208" hidden="1" x14ac:dyDescent="0.2"/>
    <row r="1209" hidden="1" x14ac:dyDescent="0.2"/>
    <row r="1210" hidden="1" x14ac:dyDescent="0.2"/>
    <row r="1211" hidden="1" x14ac:dyDescent="0.2"/>
    <row r="1212" hidden="1" x14ac:dyDescent="0.2"/>
    <row r="1213" hidden="1" x14ac:dyDescent="0.2"/>
    <row r="1214" hidden="1" x14ac:dyDescent="0.2"/>
    <row r="1215" hidden="1" x14ac:dyDescent="0.2"/>
    <row r="1216" hidden="1" x14ac:dyDescent="0.2"/>
    <row r="1217" hidden="1" x14ac:dyDescent="0.2"/>
    <row r="1218" hidden="1" x14ac:dyDescent="0.2"/>
    <row r="1219" hidden="1" x14ac:dyDescent="0.2"/>
    <row r="1220" hidden="1" x14ac:dyDescent="0.2"/>
    <row r="1221" hidden="1" x14ac:dyDescent="0.2"/>
    <row r="1222" hidden="1" x14ac:dyDescent="0.2"/>
    <row r="1223" hidden="1" x14ac:dyDescent="0.2"/>
    <row r="1224" hidden="1" x14ac:dyDescent="0.2"/>
    <row r="1225" hidden="1" x14ac:dyDescent="0.2"/>
    <row r="1226" hidden="1" x14ac:dyDescent="0.2"/>
    <row r="1227" hidden="1" x14ac:dyDescent="0.2"/>
    <row r="1228" hidden="1" x14ac:dyDescent="0.2"/>
    <row r="1229" hidden="1" x14ac:dyDescent="0.2"/>
    <row r="1230" hidden="1" x14ac:dyDescent="0.2"/>
    <row r="1231" hidden="1" x14ac:dyDescent="0.2"/>
    <row r="1232" hidden="1" x14ac:dyDescent="0.2"/>
    <row r="1233" hidden="1" x14ac:dyDescent="0.2"/>
    <row r="1234" hidden="1" x14ac:dyDescent="0.2"/>
    <row r="1235" hidden="1" x14ac:dyDescent="0.2"/>
    <row r="1236" hidden="1" x14ac:dyDescent="0.2"/>
    <row r="1237" hidden="1" x14ac:dyDescent="0.2"/>
    <row r="1238" hidden="1" x14ac:dyDescent="0.2"/>
    <row r="1239" hidden="1" x14ac:dyDescent="0.2"/>
    <row r="1240" hidden="1" x14ac:dyDescent="0.2"/>
    <row r="1241" hidden="1" x14ac:dyDescent="0.2"/>
    <row r="1242" hidden="1" x14ac:dyDescent="0.2"/>
    <row r="1243" hidden="1" x14ac:dyDescent="0.2"/>
    <row r="1244" hidden="1" x14ac:dyDescent="0.2"/>
    <row r="1245" hidden="1" x14ac:dyDescent="0.2"/>
    <row r="1246" hidden="1" x14ac:dyDescent="0.2"/>
    <row r="1247" hidden="1" x14ac:dyDescent="0.2"/>
    <row r="1248" hidden="1" x14ac:dyDescent="0.2"/>
    <row r="1249" hidden="1" x14ac:dyDescent="0.2"/>
    <row r="1250" hidden="1" x14ac:dyDescent="0.2"/>
    <row r="1251" hidden="1" x14ac:dyDescent="0.2"/>
    <row r="1252" hidden="1" x14ac:dyDescent="0.2"/>
    <row r="1253" hidden="1" x14ac:dyDescent="0.2"/>
    <row r="1254" hidden="1" x14ac:dyDescent="0.2"/>
    <row r="1255" hidden="1" x14ac:dyDescent="0.2"/>
    <row r="1256" hidden="1" x14ac:dyDescent="0.2"/>
    <row r="1257" hidden="1" x14ac:dyDescent="0.2"/>
    <row r="1258" hidden="1" x14ac:dyDescent="0.2"/>
    <row r="1259" hidden="1" x14ac:dyDescent="0.2"/>
    <row r="1260" hidden="1" x14ac:dyDescent="0.2"/>
    <row r="1261" hidden="1" x14ac:dyDescent="0.2"/>
    <row r="1262" hidden="1" x14ac:dyDescent="0.2"/>
    <row r="1263" hidden="1" x14ac:dyDescent="0.2"/>
    <row r="1264" hidden="1" x14ac:dyDescent="0.2"/>
    <row r="1265" hidden="1" x14ac:dyDescent="0.2"/>
    <row r="1266" hidden="1" x14ac:dyDescent="0.2"/>
    <row r="1267" hidden="1" x14ac:dyDescent="0.2"/>
    <row r="1268" hidden="1" x14ac:dyDescent="0.2"/>
    <row r="1269" hidden="1" x14ac:dyDescent="0.2"/>
    <row r="1270" hidden="1" x14ac:dyDescent="0.2"/>
    <row r="1271" hidden="1" x14ac:dyDescent="0.2"/>
    <row r="1272" hidden="1" x14ac:dyDescent="0.2"/>
    <row r="1273" hidden="1" x14ac:dyDescent="0.2"/>
    <row r="1274" hidden="1" x14ac:dyDescent="0.2"/>
    <row r="1275" hidden="1" x14ac:dyDescent="0.2"/>
    <row r="1276" hidden="1" x14ac:dyDescent="0.2"/>
    <row r="1277" hidden="1" x14ac:dyDescent="0.2"/>
    <row r="1278" hidden="1" x14ac:dyDescent="0.2"/>
    <row r="1279" hidden="1" x14ac:dyDescent="0.2"/>
    <row r="1280" hidden="1" x14ac:dyDescent="0.2"/>
    <row r="1281" hidden="1" x14ac:dyDescent="0.2"/>
    <row r="1282" hidden="1" x14ac:dyDescent="0.2"/>
    <row r="1283" hidden="1" x14ac:dyDescent="0.2"/>
    <row r="1284" hidden="1" x14ac:dyDescent="0.2"/>
    <row r="1285" hidden="1" x14ac:dyDescent="0.2"/>
    <row r="1286" hidden="1" x14ac:dyDescent="0.2"/>
    <row r="1287" hidden="1" x14ac:dyDescent="0.2"/>
    <row r="1288" hidden="1" x14ac:dyDescent="0.2"/>
    <row r="1289" hidden="1" x14ac:dyDescent="0.2"/>
    <row r="1290" hidden="1" x14ac:dyDescent="0.2"/>
    <row r="1291" hidden="1" x14ac:dyDescent="0.2"/>
    <row r="1292" hidden="1" x14ac:dyDescent="0.2"/>
    <row r="1293" hidden="1" x14ac:dyDescent="0.2"/>
    <row r="1294" hidden="1" x14ac:dyDescent="0.2"/>
    <row r="1295" hidden="1" x14ac:dyDescent="0.2"/>
    <row r="1296" hidden="1" x14ac:dyDescent="0.2"/>
    <row r="1297" hidden="1" x14ac:dyDescent="0.2"/>
    <row r="1298" hidden="1" x14ac:dyDescent="0.2"/>
    <row r="1299" hidden="1" x14ac:dyDescent="0.2"/>
    <row r="1300" hidden="1" x14ac:dyDescent="0.2"/>
    <row r="1301" hidden="1" x14ac:dyDescent="0.2"/>
    <row r="1302" hidden="1" x14ac:dyDescent="0.2"/>
    <row r="1303" hidden="1" x14ac:dyDescent="0.2"/>
    <row r="1304" hidden="1" x14ac:dyDescent="0.2"/>
    <row r="1305" hidden="1" x14ac:dyDescent="0.2"/>
    <row r="1306" hidden="1" x14ac:dyDescent="0.2"/>
    <row r="1307" hidden="1" x14ac:dyDescent="0.2"/>
    <row r="1308" hidden="1" x14ac:dyDescent="0.2"/>
    <row r="1309" hidden="1" x14ac:dyDescent="0.2"/>
    <row r="1310" hidden="1" x14ac:dyDescent="0.2"/>
    <row r="1311" hidden="1" x14ac:dyDescent="0.2"/>
    <row r="1312" hidden="1" x14ac:dyDescent="0.2"/>
    <row r="1313" hidden="1" x14ac:dyDescent="0.2"/>
    <row r="1314" hidden="1" x14ac:dyDescent="0.2"/>
    <row r="1315" hidden="1" x14ac:dyDescent="0.2"/>
    <row r="1316" hidden="1" x14ac:dyDescent="0.2"/>
    <row r="1317" hidden="1" x14ac:dyDescent="0.2"/>
    <row r="1318" hidden="1" x14ac:dyDescent="0.2"/>
    <row r="1319" hidden="1" x14ac:dyDescent="0.2"/>
    <row r="1320" hidden="1" x14ac:dyDescent="0.2"/>
    <row r="1321" hidden="1" x14ac:dyDescent="0.2"/>
    <row r="1322" hidden="1" x14ac:dyDescent="0.2"/>
    <row r="1323" hidden="1" x14ac:dyDescent="0.2"/>
    <row r="1324" hidden="1" x14ac:dyDescent="0.2"/>
    <row r="1325" hidden="1" x14ac:dyDescent="0.2"/>
    <row r="1326" hidden="1" x14ac:dyDescent="0.2"/>
    <row r="1327" hidden="1" x14ac:dyDescent="0.2"/>
    <row r="1328" hidden="1" x14ac:dyDescent="0.2"/>
    <row r="1329" hidden="1" x14ac:dyDescent="0.2"/>
    <row r="1330" hidden="1" x14ac:dyDescent="0.2"/>
    <row r="1331" hidden="1" x14ac:dyDescent="0.2"/>
    <row r="1332" hidden="1" x14ac:dyDescent="0.2"/>
    <row r="1333" hidden="1" x14ac:dyDescent="0.2"/>
    <row r="1334" hidden="1" x14ac:dyDescent="0.2"/>
    <row r="1335" hidden="1" x14ac:dyDescent="0.2"/>
    <row r="1336" hidden="1" x14ac:dyDescent="0.2"/>
    <row r="1337" hidden="1" x14ac:dyDescent="0.2"/>
    <row r="1338" hidden="1" x14ac:dyDescent="0.2"/>
    <row r="1339" hidden="1" x14ac:dyDescent="0.2"/>
    <row r="1340" hidden="1" x14ac:dyDescent="0.2"/>
    <row r="1341" hidden="1" x14ac:dyDescent="0.2"/>
    <row r="1342" hidden="1" x14ac:dyDescent="0.2"/>
    <row r="1343" hidden="1" x14ac:dyDescent="0.2"/>
    <row r="1344" hidden="1" x14ac:dyDescent="0.2"/>
    <row r="1345" hidden="1" x14ac:dyDescent="0.2"/>
    <row r="1346" hidden="1" x14ac:dyDescent="0.2"/>
    <row r="1347" hidden="1" x14ac:dyDescent="0.2"/>
    <row r="1348" hidden="1" x14ac:dyDescent="0.2"/>
    <row r="1349" hidden="1" x14ac:dyDescent="0.2"/>
    <row r="1350" hidden="1" x14ac:dyDescent="0.2"/>
    <row r="1351" hidden="1" x14ac:dyDescent="0.2"/>
    <row r="1352" hidden="1" x14ac:dyDescent="0.2"/>
    <row r="1353" hidden="1" x14ac:dyDescent="0.2"/>
    <row r="1354" hidden="1" x14ac:dyDescent="0.2"/>
    <row r="1355" hidden="1" x14ac:dyDescent="0.2"/>
    <row r="1356" hidden="1" x14ac:dyDescent="0.2"/>
    <row r="1357" hidden="1" x14ac:dyDescent="0.2"/>
    <row r="1358" hidden="1" x14ac:dyDescent="0.2"/>
    <row r="1359" hidden="1" x14ac:dyDescent="0.2"/>
    <row r="1360" hidden="1" x14ac:dyDescent="0.2"/>
    <row r="1361" hidden="1" x14ac:dyDescent="0.2"/>
    <row r="1362" hidden="1" x14ac:dyDescent="0.2"/>
    <row r="1363" hidden="1" x14ac:dyDescent="0.2"/>
    <row r="1364" hidden="1" x14ac:dyDescent="0.2"/>
    <row r="1365" hidden="1" x14ac:dyDescent="0.2"/>
    <row r="1366" hidden="1" x14ac:dyDescent="0.2"/>
    <row r="1367" hidden="1" x14ac:dyDescent="0.2"/>
    <row r="1368" hidden="1" x14ac:dyDescent="0.2"/>
    <row r="1369" hidden="1" x14ac:dyDescent="0.2"/>
    <row r="1370" hidden="1" x14ac:dyDescent="0.2"/>
    <row r="1371" hidden="1" x14ac:dyDescent="0.2"/>
    <row r="1372" hidden="1" x14ac:dyDescent="0.2"/>
    <row r="1373" hidden="1" x14ac:dyDescent="0.2"/>
    <row r="1374" hidden="1" x14ac:dyDescent="0.2"/>
    <row r="1375" hidden="1" x14ac:dyDescent="0.2"/>
    <row r="1376" hidden="1" x14ac:dyDescent="0.2"/>
    <row r="1377" hidden="1" x14ac:dyDescent="0.2"/>
    <row r="1378" hidden="1" x14ac:dyDescent="0.2"/>
    <row r="1379" hidden="1" x14ac:dyDescent="0.2"/>
    <row r="1380" hidden="1" x14ac:dyDescent="0.2"/>
    <row r="1381" hidden="1" x14ac:dyDescent="0.2"/>
    <row r="1382" hidden="1" x14ac:dyDescent="0.2"/>
    <row r="1383" hidden="1" x14ac:dyDescent="0.2"/>
    <row r="1384" hidden="1" x14ac:dyDescent="0.2"/>
    <row r="1385" hidden="1" x14ac:dyDescent="0.2"/>
    <row r="1386" hidden="1" x14ac:dyDescent="0.2"/>
    <row r="1387" hidden="1" x14ac:dyDescent="0.2"/>
    <row r="1388" hidden="1" x14ac:dyDescent="0.2"/>
    <row r="1389" hidden="1" x14ac:dyDescent="0.2"/>
    <row r="1390" hidden="1" x14ac:dyDescent="0.2"/>
    <row r="1391" hidden="1" x14ac:dyDescent="0.2"/>
    <row r="1392" hidden="1" x14ac:dyDescent="0.2"/>
    <row r="1393" hidden="1" x14ac:dyDescent="0.2"/>
    <row r="1394" hidden="1" x14ac:dyDescent="0.2"/>
    <row r="1395" hidden="1" x14ac:dyDescent="0.2"/>
    <row r="1396" hidden="1" x14ac:dyDescent="0.2"/>
    <row r="1397" hidden="1" x14ac:dyDescent="0.2"/>
    <row r="1398" hidden="1" x14ac:dyDescent="0.2"/>
    <row r="1399" hidden="1" x14ac:dyDescent="0.2"/>
    <row r="1400" hidden="1" x14ac:dyDescent="0.2"/>
    <row r="1401" hidden="1" x14ac:dyDescent="0.2"/>
    <row r="1402" hidden="1" x14ac:dyDescent="0.2"/>
    <row r="1403" hidden="1" x14ac:dyDescent="0.2"/>
    <row r="1404" hidden="1" x14ac:dyDescent="0.2"/>
    <row r="1405" hidden="1" x14ac:dyDescent="0.2"/>
    <row r="1406" hidden="1" x14ac:dyDescent="0.2"/>
    <row r="1407" hidden="1" x14ac:dyDescent="0.2"/>
    <row r="1408" hidden="1" x14ac:dyDescent="0.2"/>
    <row r="1409" hidden="1" x14ac:dyDescent="0.2"/>
    <row r="1410" hidden="1" x14ac:dyDescent="0.2"/>
    <row r="1411" hidden="1" x14ac:dyDescent="0.2"/>
    <row r="1412" hidden="1" x14ac:dyDescent="0.2"/>
    <row r="1413" hidden="1" x14ac:dyDescent="0.2"/>
    <row r="1414" hidden="1" x14ac:dyDescent="0.2"/>
    <row r="1415" hidden="1" x14ac:dyDescent="0.2"/>
    <row r="1416" hidden="1" x14ac:dyDescent="0.2"/>
    <row r="1417" hidden="1" x14ac:dyDescent="0.2"/>
    <row r="1418" hidden="1" x14ac:dyDescent="0.2"/>
    <row r="1419" hidden="1" x14ac:dyDescent="0.2"/>
    <row r="1420" hidden="1" x14ac:dyDescent="0.2"/>
    <row r="1421" hidden="1" x14ac:dyDescent="0.2"/>
    <row r="1422" hidden="1" x14ac:dyDescent="0.2"/>
    <row r="1423" hidden="1" x14ac:dyDescent="0.2"/>
    <row r="1424" hidden="1" x14ac:dyDescent="0.2"/>
    <row r="1425" hidden="1" x14ac:dyDescent="0.2"/>
    <row r="1426" hidden="1" x14ac:dyDescent="0.2"/>
    <row r="1427" hidden="1" x14ac:dyDescent="0.2"/>
    <row r="1428" hidden="1" x14ac:dyDescent="0.2"/>
    <row r="1429" hidden="1" x14ac:dyDescent="0.2"/>
    <row r="1430" hidden="1" x14ac:dyDescent="0.2"/>
    <row r="1431" hidden="1" x14ac:dyDescent="0.2"/>
    <row r="1432" hidden="1" x14ac:dyDescent="0.2"/>
    <row r="1433" hidden="1" x14ac:dyDescent="0.2"/>
    <row r="1434" hidden="1" x14ac:dyDescent="0.2"/>
    <row r="1435" hidden="1" x14ac:dyDescent="0.2"/>
    <row r="1436" hidden="1" x14ac:dyDescent="0.2"/>
    <row r="1437" hidden="1" x14ac:dyDescent="0.2"/>
    <row r="1438" hidden="1" x14ac:dyDescent="0.2"/>
    <row r="1439" hidden="1" x14ac:dyDescent="0.2"/>
    <row r="1440" hidden="1" x14ac:dyDescent="0.2"/>
    <row r="1441" hidden="1" x14ac:dyDescent="0.2"/>
    <row r="1442" hidden="1" x14ac:dyDescent="0.2"/>
    <row r="1443" hidden="1" x14ac:dyDescent="0.2"/>
    <row r="1444" hidden="1" x14ac:dyDescent="0.2"/>
    <row r="1445" hidden="1" x14ac:dyDescent="0.2"/>
    <row r="1446" hidden="1" x14ac:dyDescent="0.2"/>
    <row r="1447" hidden="1" x14ac:dyDescent="0.2"/>
    <row r="1448" hidden="1" x14ac:dyDescent="0.2"/>
    <row r="1449" hidden="1" x14ac:dyDescent="0.2"/>
    <row r="1450" hidden="1" x14ac:dyDescent="0.2"/>
    <row r="1451" hidden="1" x14ac:dyDescent="0.2"/>
    <row r="1452" hidden="1" x14ac:dyDescent="0.2"/>
    <row r="1453" hidden="1" x14ac:dyDescent="0.2"/>
    <row r="1454" hidden="1" x14ac:dyDescent="0.2"/>
    <row r="1455" hidden="1" x14ac:dyDescent="0.2"/>
    <row r="1456" hidden="1" x14ac:dyDescent="0.2"/>
    <row r="1457" hidden="1" x14ac:dyDescent="0.2"/>
    <row r="1458" hidden="1" x14ac:dyDescent="0.2"/>
    <row r="1459" hidden="1" x14ac:dyDescent="0.2"/>
    <row r="1460" hidden="1" x14ac:dyDescent="0.2"/>
    <row r="1461" hidden="1" x14ac:dyDescent="0.2"/>
    <row r="1462" hidden="1" x14ac:dyDescent="0.2"/>
    <row r="1463" hidden="1" x14ac:dyDescent="0.2"/>
    <row r="1464" hidden="1" x14ac:dyDescent="0.2"/>
    <row r="1465" hidden="1" x14ac:dyDescent="0.2"/>
    <row r="1466" hidden="1" x14ac:dyDescent="0.2"/>
    <row r="1467" hidden="1" x14ac:dyDescent="0.2"/>
    <row r="1468" hidden="1" x14ac:dyDescent="0.2"/>
    <row r="1469" hidden="1" x14ac:dyDescent="0.2"/>
    <row r="1470" hidden="1" x14ac:dyDescent="0.2"/>
    <row r="1471" hidden="1" x14ac:dyDescent="0.2"/>
    <row r="1472" hidden="1" x14ac:dyDescent="0.2"/>
    <row r="1473" hidden="1" x14ac:dyDescent="0.2"/>
    <row r="1474" hidden="1" x14ac:dyDescent="0.2"/>
    <row r="1475" hidden="1" x14ac:dyDescent="0.2"/>
    <row r="1476" hidden="1" x14ac:dyDescent="0.2"/>
    <row r="1477" hidden="1" x14ac:dyDescent="0.2"/>
    <row r="1478" hidden="1" x14ac:dyDescent="0.2"/>
    <row r="1479" hidden="1" x14ac:dyDescent="0.2"/>
    <row r="1480" hidden="1" x14ac:dyDescent="0.2"/>
    <row r="1481" hidden="1" x14ac:dyDescent="0.2"/>
    <row r="1482" hidden="1" x14ac:dyDescent="0.2"/>
    <row r="1483" hidden="1" x14ac:dyDescent="0.2"/>
    <row r="1484" hidden="1" x14ac:dyDescent="0.2"/>
    <row r="1485" hidden="1" x14ac:dyDescent="0.2"/>
    <row r="1486" hidden="1" x14ac:dyDescent="0.2"/>
    <row r="1487" hidden="1" x14ac:dyDescent="0.2"/>
    <row r="1488" hidden="1" x14ac:dyDescent="0.2"/>
    <row r="1489" hidden="1" x14ac:dyDescent="0.2"/>
    <row r="1490" hidden="1" x14ac:dyDescent="0.2"/>
    <row r="1491" hidden="1" x14ac:dyDescent="0.2"/>
    <row r="1492" hidden="1" x14ac:dyDescent="0.2"/>
    <row r="1493" hidden="1" x14ac:dyDescent="0.2"/>
    <row r="1494" hidden="1" x14ac:dyDescent="0.2"/>
    <row r="1495" hidden="1" x14ac:dyDescent="0.2"/>
    <row r="1496" hidden="1" x14ac:dyDescent="0.2"/>
    <row r="1497" hidden="1" x14ac:dyDescent="0.2"/>
    <row r="1498" hidden="1" x14ac:dyDescent="0.2"/>
    <row r="1499" hidden="1" x14ac:dyDescent="0.2"/>
    <row r="1500" hidden="1" x14ac:dyDescent="0.2"/>
    <row r="1501" hidden="1" x14ac:dyDescent="0.2"/>
    <row r="1502" hidden="1" x14ac:dyDescent="0.2"/>
    <row r="1503" hidden="1" x14ac:dyDescent="0.2"/>
    <row r="1504" hidden="1" x14ac:dyDescent="0.2"/>
    <row r="1505" hidden="1" x14ac:dyDescent="0.2"/>
    <row r="1506" hidden="1" x14ac:dyDescent="0.2"/>
    <row r="1507" hidden="1" x14ac:dyDescent="0.2"/>
    <row r="1508" hidden="1" x14ac:dyDescent="0.2"/>
    <row r="1509" hidden="1" x14ac:dyDescent="0.2"/>
    <row r="1510" hidden="1" x14ac:dyDescent="0.2"/>
    <row r="1511" hidden="1" x14ac:dyDescent="0.2"/>
    <row r="1512" hidden="1" x14ac:dyDescent="0.2"/>
    <row r="1513" hidden="1" x14ac:dyDescent="0.2"/>
    <row r="1514" hidden="1" x14ac:dyDescent="0.2"/>
    <row r="1515" hidden="1" x14ac:dyDescent="0.2"/>
    <row r="1516" hidden="1" x14ac:dyDescent="0.2"/>
    <row r="1517" hidden="1" x14ac:dyDescent="0.2"/>
    <row r="1518" hidden="1" x14ac:dyDescent="0.2"/>
    <row r="1519" hidden="1" x14ac:dyDescent="0.2"/>
    <row r="1520" hidden="1" x14ac:dyDescent="0.2"/>
    <row r="1521" hidden="1" x14ac:dyDescent="0.2"/>
    <row r="1522" hidden="1" x14ac:dyDescent="0.2"/>
    <row r="1523" hidden="1" x14ac:dyDescent="0.2"/>
    <row r="1524" hidden="1" x14ac:dyDescent="0.2"/>
    <row r="1525" hidden="1" x14ac:dyDescent="0.2"/>
    <row r="1526" hidden="1" x14ac:dyDescent="0.2"/>
    <row r="1527" hidden="1" x14ac:dyDescent="0.2"/>
    <row r="1528" hidden="1" x14ac:dyDescent="0.2"/>
    <row r="1529" hidden="1" x14ac:dyDescent="0.2"/>
    <row r="1530" hidden="1" x14ac:dyDescent="0.2"/>
    <row r="1531" hidden="1" x14ac:dyDescent="0.2"/>
    <row r="1532" hidden="1" x14ac:dyDescent="0.2"/>
    <row r="1533" hidden="1" x14ac:dyDescent="0.2"/>
    <row r="1534" hidden="1" x14ac:dyDescent="0.2"/>
    <row r="1535" hidden="1" x14ac:dyDescent="0.2"/>
    <row r="1536" hidden="1" x14ac:dyDescent="0.2"/>
    <row r="1537" hidden="1" x14ac:dyDescent="0.2"/>
    <row r="1538" hidden="1" x14ac:dyDescent="0.2"/>
    <row r="1539" hidden="1" x14ac:dyDescent="0.2"/>
    <row r="1540" hidden="1" x14ac:dyDescent="0.2"/>
    <row r="1541" hidden="1" x14ac:dyDescent="0.2"/>
    <row r="1542" hidden="1" x14ac:dyDescent="0.2"/>
    <row r="1543" hidden="1" x14ac:dyDescent="0.2"/>
    <row r="1544" hidden="1" x14ac:dyDescent="0.2"/>
    <row r="1545" hidden="1" x14ac:dyDescent="0.2"/>
    <row r="1546" hidden="1" x14ac:dyDescent="0.2"/>
    <row r="1547" hidden="1" x14ac:dyDescent="0.2"/>
    <row r="1548" hidden="1" x14ac:dyDescent="0.2"/>
    <row r="1549" hidden="1" x14ac:dyDescent="0.2"/>
    <row r="1550" hidden="1" x14ac:dyDescent="0.2"/>
    <row r="1551" hidden="1" x14ac:dyDescent="0.2"/>
    <row r="1552" hidden="1" x14ac:dyDescent="0.2"/>
    <row r="1553" hidden="1" x14ac:dyDescent="0.2"/>
    <row r="1554" hidden="1" x14ac:dyDescent="0.2"/>
    <row r="1555" hidden="1" x14ac:dyDescent="0.2"/>
    <row r="1556" hidden="1" x14ac:dyDescent="0.2"/>
    <row r="1557" hidden="1" x14ac:dyDescent="0.2"/>
    <row r="1558" hidden="1" x14ac:dyDescent="0.2"/>
    <row r="1559" hidden="1" x14ac:dyDescent="0.2"/>
    <row r="1560" hidden="1" x14ac:dyDescent="0.2"/>
    <row r="1561" hidden="1" x14ac:dyDescent="0.2"/>
    <row r="1562" hidden="1" x14ac:dyDescent="0.2"/>
    <row r="1563" hidden="1" x14ac:dyDescent="0.2"/>
    <row r="1564" hidden="1" x14ac:dyDescent="0.2"/>
    <row r="1565" hidden="1" x14ac:dyDescent="0.2"/>
    <row r="1566" hidden="1" x14ac:dyDescent="0.2"/>
    <row r="1567" hidden="1" x14ac:dyDescent="0.2"/>
    <row r="1568" hidden="1" x14ac:dyDescent="0.2"/>
    <row r="1569" hidden="1" x14ac:dyDescent="0.2"/>
    <row r="1570" hidden="1" x14ac:dyDescent="0.2"/>
    <row r="1571" hidden="1" x14ac:dyDescent="0.2"/>
    <row r="1572" hidden="1" x14ac:dyDescent="0.2"/>
    <row r="1573" hidden="1" x14ac:dyDescent="0.2"/>
    <row r="1574" hidden="1" x14ac:dyDescent="0.2"/>
    <row r="1575" hidden="1" x14ac:dyDescent="0.2"/>
    <row r="1576" hidden="1" x14ac:dyDescent="0.2"/>
    <row r="1577" hidden="1" x14ac:dyDescent="0.2"/>
    <row r="1578" hidden="1" x14ac:dyDescent="0.2"/>
    <row r="1579" hidden="1" x14ac:dyDescent="0.2"/>
    <row r="1580" hidden="1" x14ac:dyDescent="0.2"/>
    <row r="1581" hidden="1" x14ac:dyDescent="0.2"/>
    <row r="1582" hidden="1" x14ac:dyDescent="0.2"/>
    <row r="1583" hidden="1" x14ac:dyDescent="0.2"/>
    <row r="1584" hidden="1" x14ac:dyDescent="0.2"/>
    <row r="1585" hidden="1" x14ac:dyDescent="0.2"/>
    <row r="1586" hidden="1" x14ac:dyDescent="0.2"/>
    <row r="1587" hidden="1" x14ac:dyDescent="0.2"/>
    <row r="1588" hidden="1" x14ac:dyDescent="0.2"/>
    <row r="1589" hidden="1" x14ac:dyDescent="0.2"/>
    <row r="1590" hidden="1" x14ac:dyDescent="0.2"/>
    <row r="1591" hidden="1" x14ac:dyDescent="0.2"/>
    <row r="1592" hidden="1" x14ac:dyDescent="0.2"/>
    <row r="1593" hidden="1" x14ac:dyDescent="0.2"/>
    <row r="1594" hidden="1" x14ac:dyDescent="0.2"/>
    <row r="1595" hidden="1" x14ac:dyDescent="0.2"/>
    <row r="1596" hidden="1" x14ac:dyDescent="0.2"/>
    <row r="1597" hidden="1" x14ac:dyDescent="0.2"/>
    <row r="1598" hidden="1" x14ac:dyDescent="0.2"/>
    <row r="1599" hidden="1" x14ac:dyDescent="0.2"/>
    <row r="1600" hidden="1" x14ac:dyDescent="0.2"/>
    <row r="1601" hidden="1" x14ac:dyDescent="0.2"/>
    <row r="1602" hidden="1" x14ac:dyDescent="0.2"/>
    <row r="1603" hidden="1" x14ac:dyDescent="0.2"/>
    <row r="1604" hidden="1" x14ac:dyDescent="0.2"/>
    <row r="1605" hidden="1" x14ac:dyDescent="0.2"/>
    <row r="1606" hidden="1" x14ac:dyDescent="0.2"/>
    <row r="1607" hidden="1" x14ac:dyDescent="0.2"/>
    <row r="1608" hidden="1" x14ac:dyDescent="0.2"/>
    <row r="1609" hidden="1" x14ac:dyDescent="0.2"/>
    <row r="1610" hidden="1" x14ac:dyDescent="0.2"/>
    <row r="1611" hidden="1" x14ac:dyDescent="0.2"/>
    <row r="1612" hidden="1" x14ac:dyDescent="0.2"/>
    <row r="1613" hidden="1" x14ac:dyDescent="0.2"/>
    <row r="1614" hidden="1" x14ac:dyDescent="0.2"/>
    <row r="1615" hidden="1" x14ac:dyDescent="0.2"/>
    <row r="1616" hidden="1" x14ac:dyDescent="0.2"/>
    <row r="1617" hidden="1" x14ac:dyDescent="0.2"/>
    <row r="1618" hidden="1" x14ac:dyDescent="0.2"/>
    <row r="1619" hidden="1" x14ac:dyDescent="0.2"/>
    <row r="1620" hidden="1" x14ac:dyDescent="0.2"/>
    <row r="1621" hidden="1" x14ac:dyDescent="0.2"/>
    <row r="1622" hidden="1" x14ac:dyDescent="0.2"/>
    <row r="1623" hidden="1" x14ac:dyDescent="0.2"/>
    <row r="1624" hidden="1" x14ac:dyDescent="0.2"/>
    <row r="1625" hidden="1" x14ac:dyDescent="0.2"/>
    <row r="1626" hidden="1" x14ac:dyDescent="0.2"/>
    <row r="1627" hidden="1" x14ac:dyDescent="0.2"/>
    <row r="1628" hidden="1" x14ac:dyDescent="0.2"/>
    <row r="1629" hidden="1" x14ac:dyDescent="0.2"/>
    <row r="1630" hidden="1" x14ac:dyDescent="0.2"/>
    <row r="1631" hidden="1" x14ac:dyDescent="0.2"/>
    <row r="1632" hidden="1" x14ac:dyDescent="0.2"/>
    <row r="1633" hidden="1" x14ac:dyDescent="0.2"/>
    <row r="1634" hidden="1" x14ac:dyDescent="0.2"/>
    <row r="1635" hidden="1" x14ac:dyDescent="0.2"/>
    <row r="1636" hidden="1" x14ac:dyDescent="0.2"/>
    <row r="1637" hidden="1" x14ac:dyDescent="0.2"/>
    <row r="1638" hidden="1" x14ac:dyDescent="0.2"/>
    <row r="1639" hidden="1" x14ac:dyDescent="0.2"/>
    <row r="1640" hidden="1" x14ac:dyDescent="0.2"/>
    <row r="1641" hidden="1" x14ac:dyDescent="0.2"/>
    <row r="1642" hidden="1" x14ac:dyDescent="0.2"/>
    <row r="1643" hidden="1" x14ac:dyDescent="0.2"/>
    <row r="1644" hidden="1" x14ac:dyDescent="0.2"/>
    <row r="1645" hidden="1" x14ac:dyDescent="0.2"/>
    <row r="1646" hidden="1" x14ac:dyDescent="0.2"/>
    <row r="1647" hidden="1" x14ac:dyDescent="0.2"/>
    <row r="1648" hidden="1" x14ac:dyDescent="0.2"/>
    <row r="1649" hidden="1" x14ac:dyDescent="0.2"/>
    <row r="1650" hidden="1" x14ac:dyDescent="0.2"/>
    <row r="1651" hidden="1" x14ac:dyDescent="0.2"/>
    <row r="1652" hidden="1" x14ac:dyDescent="0.2"/>
    <row r="1653" hidden="1" x14ac:dyDescent="0.2"/>
    <row r="1654" hidden="1" x14ac:dyDescent="0.2"/>
    <row r="1655" hidden="1" x14ac:dyDescent="0.2"/>
    <row r="1656" hidden="1" x14ac:dyDescent="0.2"/>
    <row r="1657" hidden="1" x14ac:dyDescent="0.2"/>
    <row r="1658" hidden="1" x14ac:dyDescent="0.2"/>
    <row r="1659" hidden="1" x14ac:dyDescent="0.2"/>
    <row r="1660" hidden="1" x14ac:dyDescent="0.2"/>
    <row r="1661" hidden="1" x14ac:dyDescent="0.2"/>
    <row r="1662" hidden="1" x14ac:dyDescent="0.2"/>
    <row r="1663" hidden="1" x14ac:dyDescent="0.2"/>
    <row r="1664" hidden="1" x14ac:dyDescent="0.2"/>
    <row r="1665" hidden="1" x14ac:dyDescent="0.2"/>
    <row r="1666" hidden="1" x14ac:dyDescent="0.2"/>
    <row r="1667" hidden="1" x14ac:dyDescent="0.2"/>
    <row r="1668" hidden="1" x14ac:dyDescent="0.2"/>
    <row r="1669" hidden="1" x14ac:dyDescent="0.2"/>
    <row r="1670" hidden="1" x14ac:dyDescent="0.2"/>
    <row r="1671" hidden="1" x14ac:dyDescent="0.2"/>
    <row r="1672" hidden="1" x14ac:dyDescent="0.2"/>
    <row r="1673" hidden="1" x14ac:dyDescent="0.2"/>
    <row r="1674" hidden="1" x14ac:dyDescent="0.2"/>
    <row r="1675" hidden="1" x14ac:dyDescent="0.2"/>
    <row r="1676" hidden="1" x14ac:dyDescent="0.2"/>
    <row r="1677" hidden="1" x14ac:dyDescent="0.2"/>
    <row r="1678" hidden="1" x14ac:dyDescent="0.2"/>
    <row r="1679" hidden="1" x14ac:dyDescent="0.2"/>
    <row r="1680" hidden="1" x14ac:dyDescent="0.2"/>
    <row r="1681" hidden="1" x14ac:dyDescent="0.2"/>
    <row r="1682" hidden="1" x14ac:dyDescent="0.2"/>
    <row r="1683" hidden="1" x14ac:dyDescent="0.2"/>
    <row r="1684" hidden="1" x14ac:dyDescent="0.2"/>
    <row r="1685" hidden="1" x14ac:dyDescent="0.2"/>
    <row r="1686" hidden="1" x14ac:dyDescent="0.2"/>
    <row r="1687" hidden="1" x14ac:dyDescent="0.2"/>
    <row r="1688" hidden="1" x14ac:dyDescent="0.2"/>
    <row r="1689" hidden="1" x14ac:dyDescent="0.2"/>
    <row r="1690" hidden="1" x14ac:dyDescent="0.2"/>
    <row r="1691" hidden="1" x14ac:dyDescent="0.2"/>
    <row r="1692" hidden="1" x14ac:dyDescent="0.2"/>
    <row r="1693" hidden="1" x14ac:dyDescent="0.2"/>
    <row r="1694" hidden="1" x14ac:dyDescent="0.2"/>
    <row r="1695" hidden="1" x14ac:dyDescent="0.2"/>
    <row r="1696" hidden="1" x14ac:dyDescent="0.2"/>
    <row r="1697" hidden="1" x14ac:dyDescent="0.2"/>
    <row r="1698" hidden="1" x14ac:dyDescent="0.2"/>
    <row r="1699" hidden="1" x14ac:dyDescent="0.2"/>
    <row r="1700" hidden="1" x14ac:dyDescent="0.2"/>
    <row r="1701" hidden="1" x14ac:dyDescent="0.2"/>
    <row r="1702" hidden="1" x14ac:dyDescent="0.2"/>
    <row r="1703" hidden="1" x14ac:dyDescent="0.2"/>
    <row r="1704" hidden="1" x14ac:dyDescent="0.2"/>
    <row r="1705" hidden="1" x14ac:dyDescent="0.2"/>
    <row r="1706" hidden="1" x14ac:dyDescent="0.2"/>
    <row r="1707" hidden="1" x14ac:dyDescent="0.2"/>
    <row r="1708" hidden="1" x14ac:dyDescent="0.2"/>
    <row r="1709" hidden="1" x14ac:dyDescent="0.2"/>
    <row r="1710" hidden="1" x14ac:dyDescent="0.2"/>
    <row r="1711" hidden="1" x14ac:dyDescent="0.2"/>
    <row r="1712" hidden="1" x14ac:dyDescent="0.2"/>
    <row r="1713" hidden="1" x14ac:dyDescent="0.2"/>
    <row r="1714" hidden="1" x14ac:dyDescent="0.2"/>
    <row r="1715" hidden="1" x14ac:dyDescent="0.2"/>
    <row r="1716" hidden="1" x14ac:dyDescent="0.2"/>
    <row r="1717" hidden="1" x14ac:dyDescent="0.2"/>
    <row r="1718" hidden="1" x14ac:dyDescent="0.2"/>
    <row r="1719" hidden="1" x14ac:dyDescent="0.2"/>
    <row r="1720" hidden="1" x14ac:dyDescent="0.2"/>
    <row r="1721" hidden="1" x14ac:dyDescent="0.2"/>
    <row r="1722" hidden="1" x14ac:dyDescent="0.2"/>
    <row r="1723" hidden="1" x14ac:dyDescent="0.2"/>
    <row r="1724" hidden="1" x14ac:dyDescent="0.2"/>
    <row r="1725" hidden="1" x14ac:dyDescent="0.2"/>
    <row r="1726" hidden="1" x14ac:dyDescent="0.2"/>
    <row r="1727" hidden="1" x14ac:dyDescent="0.2"/>
    <row r="1728" hidden="1" x14ac:dyDescent="0.2"/>
    <row r="1729" hidden="1" x14ac:dyDescent="0.2"/>
    <row r="1730" hidden="1" x14ac:dyDescent="0.2"/>
    <row r="1731" hidden="1" x14ac:dyDescent="0.2"/>
    <row r="1732" hidden="1" x14ac:dyDescent="0.2"/>
    <row r="1733" hidden="1" x14ac:dyDescent="0.2"/>
    <row r="1734" hidden="1" x14ac:dyDescent="0.2"/>
    <row r="1735" hidden="1" x14ac:dyDescent="0.2"/>
    <row r="1736" hidden="1" x14ac:dyDescent="0.2"/>
    <row r="1737" hidden="1" x14ac:dyDescent="0.2"/>
    <row r="1738" hidden="1" x14ac:dyDescent="0.2"/>
    <row r="1739" hidden="1" x14ac:dyDescent="0.2"/>
    <row r="1740" hidden="1" x14ac:dyDescent="0.2"/>
    <row r="1741" hidden="1" x14ac:dyDescent="0.2"/>
    <row r="1742" hidden="1" x14ac:dyDescent="0.2"/>
    <row r="1743" hidden="1" x14ac:dyDescent="0.2"/>
    <row r="1744" hidden="1" x14ac:dyDescent="0.2"/>
    <row r="1745" hidden="1" x14ac:dyDescent="0.2"/>
    <row r="1746" hidden="1" x14ac:dyDescent="0.2"/>
    <row r="1747" hidden="1" x14ac:dyDescent="0.2"/>
    <row r="1748" hidden="1" x14ac:dyDescent="0.2"/>
    <row r="1749" hidden="1" x14ac:dyDescent="0.2"/>
    <row r="1750" hidden="1" x14ac:dyDescent="0.2"/>
    <row r="1751" hidden="1" x14ac:dyDescent="0.2"/>
    <row r="1752" hidden="1" x14ac:dyDescent="0.2"/>
    <row r="1753" hidden="1" x14ac:dyDescent="0.2"/>
    <row r="1754" hidden="1" x14ac:dyDescent="0.2"/>
    <row r="1755" hidden="1" x14ac:dyDescent="0.2"/>
    <row r="1756" hidden="1" x14ac:dyDescent="0.2"/>
    <row r="1757" hidden="1" x14ac:dyDescent="0.2"/>
    <row r="1758" hidden="1" x14ac:dyDescent="0.2"/>
    <row r="1759" hidden="1" x14ac:dyDescent="0.2"/>
    <row r="1760" hidden="1" x14ac:dyDescent="0.2"/>
    <row r="1761" hidden="1" x14ac:dyDescent="0.2"/>
    <row r="1762" hidden="1" x14ac:dyDescent="0.2"/>
    <row r="1763" hidden="1" x14ac:dyDescent="0.2"/>
    <row r="1764" hidden="1" x14ac:dyDescent="0.2"/>
    <row r="1765" hidden="1" x14ac:dyDescent="0.2"/>
    <row r="1766" hidden="1" x14ac:dyDescent="0.2"/>
    <row r="1767" hidden="1" x14ac:dyDescent="0.2"/>
    <row r="1768" hidden="1" x14ac:dyDescent="0.2"/>
    <row r="1769" hidden="1" x14ac:dyDescent="0.2"/>
    <row r="1770" hidden="1" x14ac:dyDescent="0.2"/>
    <row r="1771" hidden="1" x14ac:dyDescent="0.2"/>
    <row r="1772" hidden="1" x14ac:dyDescent="0.2"/>
    <row r="1773" hidden="1" x14ac:dyDescent="0.2"/>
    <row r="1774" hidden="1" x14ac:dyDescent="0.2"/>
    <row r="1775" hidden="1" x14ac:dyDescent="0.2"/>
    <row r="1776" hidden="1" x14ac:dyDescent="0.2"/>
    <row r="1777" hidden="1" x14ac:dyDescent="0.2"/>
    <row r="1778" hidden="1" x14ac:dyDescent="0.2"/>
    <row r="1779" hidden="1" x14ac:dyDescent="0.2"/>
    <row r="1780" hidden="1" x14ac:dyDescent="0.2"/>
    <row r="1781" hidden="1" x14ac:dyDescent="0.2"/>
    <row r="1782" hidden="1" x14ac:dyDescent="0.2"/>
    <row r="1783" hidden="1" x14ac:dyDescent="0.2"/>
    <row r="1784" hidden="1" x14ac:dyDescent="0.2"/>
    <row r="1785" hidden="1" x14ac:dyDescent="0.2"/>
    <row r="1786" hidden="1" x14ac:dyDescent="0.2"/>
    <row r="1787" hidden="1" x14ac:dyDescent="0.2"/>
    <row r="1788" hidden="1" x14ac:dyDescent="0.2"/>
    <row r="1789" hidden="1" x14ac:dyDescent="0.2"/>
    <row r="1790" hidden="1" x14ac:dyDescent="0.2"/>
    <row r="1791" hidden="1" x14ac:dyDescent="0.2"/>
    <row r="1792" hidden="1" x14ac:dyDescent="0.2"/>
    <row r="1793" hidden="1" x14ac:dyDescent="0.2"/>
    <row r="1794" hidden="1" x14ac:dyDescent="0.2"/>
    <row r="1795" hidden="1" x14ac:dyDescent="0.2"/>
    <row r="1796" hidden="1" x14ac:dyDescent="0.2"/>
    <row r="1797" hidden="1" x14ac:dyDescent="0.2"/>
    <row r="1798" hidden="1" x14ac:dyDescent="0.2"/>
    <row r="1799" hidden="1" x14ac:dyDescent="0.2"/>
    <row r="1800" hidden="1" x14ac:dyDescent="0.2"/>
    <row r="1801" hidden="1" x14ac:dyDescent="0.2"/>
    <row r="1802" hidden="1" x14ac:dyDescent="0.2"/>
    <row r="1803" hidden="1" x14ac:dyDescent="0.2"/>
    <row r="1804" hidden="1" x14ac:dyDescent="0.2"/>
    <row r="1805" hidden="1" x14ac:dyDescent="0.2"/>
    <row r="1806" hidden="1" x14ac:dyDescent="0.2"/>
    <row r="1807" hidden="1" x14ac:dyDescent="0.2"/>
    <row r="1808" hidden="1" x14ac:dyDescent="0.2"/>
    <row r="1809" hidden="1" x14ac:dyDescent="0.2"/>
    <row r="1810" hidden="1" x14ac:dyDescent="0.2"/>
    <row r="1811" hidden="1" x14ac:dyDescent="0.2"/>
    <row r="1812" hidden="1" x14ac:dyDescent="0.2"/>
    <row r="1813" hidden="1" x14ac:dyDescent="0.2"/>
    <row r="1814" hidden="1" x14ac:dyDescent="0.2"/>
    <row r="1815" hidden="1" x14ac:dyDescent="0.2"/>
    <row r="1816" hidden="1" x14ac:dyDescent="0.2"/>
    <row r="1817" hidden="1" x14ac:dyDescent="0.2"/>
    <row r="1818" hidden="1" x14ac:dyDescent="0.2"/>
    <row r="1819" hidden="1" x14ac:dyDescent="0.2"/>
    <row r="1820" hidden="1" x14ac:dyDescent="0.2"/>
    <row r="1821" hidden="1" x14ac:dyDescent="0.2"/>
    <row r="1822" hidden="1" x14ac:dyDescent="0.2"/>
    <row r="1823" hidden="1" x14ac:dyDescent="0.2"/>
    <row r="1824" hidden="1" x14ac:dyDescent="0.2"/>
    <row r="1825" hidden="1" x14ac:dyDescent="0.2"/>
    <row r="1826" hidden="1" x14ac:dyDescent="0.2"/>
    <row r="1827" hidden="1" x14ac:dyDescent="0.2"/>
    <row r="1828" hidden="1" x14ac:dyDescent="0.2"/>
    <row r="1829" hidden="1" x14ac:dyDescent="0.2"/>
    <row r="1830" hidden="1" x14ac:dyDescent="0.2"/>
    <row r="1831" hidden="1" x14ac:dyDescent="0.2"/>
    <row r="1832" hidden="1" x14ac:dyDescent="0.2"/>
    <row r="1833" hidden="1" x14ac:dyDescent="0.2"/>
    <row r="1834" hidden="1" x14ac:dyDescent="0.2"/>
    <row r="1835" hidden="1" x14ac:dyDescent="0.2"/>
    <row r="1836" hidden="1" x14ac:dyDescent="0.2"/>
    <row r="1837" hidden="1" x14ac:dyDescent="0.2"/>
    <row r="1838" hidden="1" x14ac:dyDescent="0.2"/>
    <row r="1839" hidden="1" x14ac:dyDescent="0.2"/>
    <row r="1840" hidden="1" x14ac:dyDescent="0.2"/>
    <row r="1841" hidden="1" x14ac:dyDescent="0.2"/>
    <row r="1842" hidden="1" x14ac:dyDescent="0.2"/>
    <row r="1843" hidden="1" x14ac:dyDescent="0.2"/>
    <row r="1844" hidden="1" x14ac:dyDescent="0.2"/>
    <row r="1845" hidden="1" x14ac:dyDescent="0.2"/>
    <row r="1846" hidden="1" x14ac:dyDescent="0.2"/>
    <row r="1847" hidden="1" x14ac:dyDescent="0.2"/>
    <row r="1848" hidden="1" x14ac:dyDescent="0.2"/>
    <row r="1849" hidden="1" x14ac:dyDescent="0.2"/>
    <row r="1850" hidden="1" x14ac:dyDescent="0.2"/>
    <row r="1851" hidden="1" x14ac:dyDescent="0.2"/>
    <row r="1852" hidden="1" x14ac:dyDescent="0.2"/>
    <row r="1853" hidden="1" x14ac:dyDescent="0.2"/>
    <row r="1854" hidden="1" x14ac:dyDescent="0.2"/>
    <row r="1855" hidden="1" x14ac:dyDescent="0.2"/>
    <row r="1856" hidden="1" x14ac:dyDescent="0.2"/>
    <row r="1857" hidden="1" x14ac:dyDescent="0.2"/>
    <row r="1858" hidden="1" x14ac:dyDescent="0.2"/>
    <row r="1859" hidden="1" x14ac:dyDescent="0.2"/>
    <row r="1860" hidden="1" x14ac:dyDescent="0.2"/>
    <row r="1861" hidden="1" x14ac:dyDescent="0.2"/>
    <row r="1862" hidden="1" x14ac:dyDescent="0.2"/>
    <row r="1863" hidden="1" x14ac:dyDescent="0.2"/>
    <row r="1864" hidden="1" x14ac:dyDescent="0.2"/>
    <row r="1865" hidden="1" x14ac:dyDescent="0.2"/>
    <row r="1866" hidden="1" x14ac:dyDescent="0.2"/>
    <row r="1867" hidden="1" x14ac:dyDescent="0.2"/>
    <row r="1868" hidden="1" x14ac:dyDescent="0.2"/>
    <row r="1869" hidden="1" x14ac:dyDescent="0.2"/>
    <row r="1870" hidden="1" x14ac:dyDescent="0.2"/>
    <row r="1871" hidden="1" x14ac:dyDescent="0.2"/>
    <row r="1872" hidden="1" x14ac:dyDescent="0.2"/>
    <row r="1873" hidden="1" x14ac:dyDescent="0.2"/>
    <row r="1874" hidden="1" x14ac:dyDescent="0.2"/>
    <row r="1875" hidden="1" x14ac:dyDescent="0.2"/>
    <row r="1876" hidden="1" x14ac:dyDescent="0.2"/>
    <row r="1877" hidden="1" x14ac:dyDescent="0.2"/>
    <row r="1878" hidden="1" x14ac:dyDescent="0.2"/>
    <row r="1879" hidden="1" x14ac:dyDescent="0.2"/>
    <row r="1880" hidden="1" x14ac:dyDescent="0.2"/>
    <row r="1881" hidden="1" x14ac:dyDescent="0.2"/>
    <row r="1882" hidden="1" x14ac:dyDescent="0.2"/>
    <row r="1883" hidden="1" x14ac:dyDescent="0.2"/>
    <row r="1884" hidden="1" x14ac:dyDescent="0.2"/>
    <row r="1885" hidden="1" x14ac:dyDescent="0.2"/>
    <row r="1886" hidden="1" x14ac:dyDescent="0.2"/>
    <row r="1887" hidden="1" x14ac:dyDescent="0.2"/>
    <row r="1888" hidden="1" x14ac:dyDescent="0.2"/>
    <row r="1889" hidden="1" x14ac:dyDescent="0.2"/>
    <row r="1890" hidden="1" x14ac:dyDescent="0.2"/>
    <row r="1891" hidden="1" x14ac:dyDescent="0.2"/>
    <row r="1892" hidden="1" x14ac:dyDescent="0.2"/>
    <row r="1893" hidden="1" x14ac:dyDescent="0.2"/>
    <row r="1894" hidden="1" x14ac:dyDescent="0.2"/>
    <row r="1895" hidden="1" x14ac:dyDescent="0.2"/>
    <row r="1896" hidden="1" x14ac:dyDescent="0.2"/>
    <row r="1897" hidden="1" x14ac:dyDescent="0.2"/>
    <row r="1898" hidden="1" x14ac:dyDescent="0.2"/>
    <row r="1899" hidden="1" x14ac:dyDescent="0.2"/>
    <row r="1900" hidden="1" x14ac:dyDescent="0.2"/>
    <row r="1901" hidden="1" x14ac:dyDescent="0.2"/>
    <row r="1902" hidden="1" x14ac:dyDescent="0.2"/>
    <row r="1903" hidden="1" x14ac:dyDescent="0.2"/>
    <row r="1904" hidden="1" x14ac:dyDescent="0.2"/>
    <row r="1905" hidden="1" x14ac:dyDescent="0.2"/>
    <row r="1906" hidden="1" x14ac:dyDescent="0.2"/>
    <row r="1907" hidden="1" x14ac:dyDescent="0.2"/>
    <row r="1908" hidden="1" x14ac:dyDescent="0.2"/>
    <row r="1909" hidden="1" x14ac:dyDescent="0.2"/>
    <row r="1910" hidden="1" x14ac:dyDescent="0.2"/>
    <row r="1911" hidden="1" x14ac:dyDescent="0.2"/>
    <row r="1912" hidden="1" x14ac:dyDescent="0.2"/>
    <row r="1913" hidden="1" x14ac:dyDescent="0.2"/>
    <row r="1914" hidden="1" x14ac:dyDescent="0.2"/>
    <row r="1915" hidden="1" x14ac:dyDescent="0.2"/>
    <row r="1916" hidden="1" x14ac:dyDescent="0.2"/>
    <row r="1917" hidden="1" x14ac:dyDescent="0.2"/>
    <row r="1918" hidden="1" x14ac:dyDescent="0.2"/>
    <row r="1919" hidden="1" x14ac:dyDescent="0.2"/>
    <row r="1920" hidden="1" x14ac:dyDescent="0.2"/>
    <row r="1921" hidden="1" x14ac:dyDescent="0.2"/>
    <row r="1922" hidden="1" x14ac:dyDescent="0.2"/>
    <row r="1923" hidden="1" x14ac:dyDescent="0.2"/>
    <row r="1924" hidden="1" x14ac:dyDescent="0.2"/>
    <row r="1925" hidden="1" x14ac:dyDescent="0.2"/>
    <row r="1926" hidden="1" x14ac:dyDescent="0.2"/>
    <row r="1927" hidden="1" x14ac:dyDescent="0.2"/>
    <row r="1928" hidden="1" x14ac:dyDescent="0.2"/>
    <row r="1929" hidden="1" x14ac:dyDescent="0.2"/>
    <row r="1930" hidden="1" x14ac:dyDescent="0.2"/>
    <row r="1931" hidden="1" x14ac:dyDescent="0.2"/>
    <row r="1932" hidden="1" x14ac:dyDescent="0.2"/>
    <row r="1933" hidden="1" x14ac:dyDescent="0.2"/>
    <row r="1934" hidden="1" x14ac:dyDescent="0.2"/>
    <row r="1935" hidden="1" x14ac:dyDescent="0.2"/>
    <row r="1936" hidden="1" x14ac:dyDescent="0.2"/>
    <row r="1937" hidden="1" x14ac:dyDescent="0.2"/>
    <row r="1938" hidden="1" x14ac:dyDescent="0.2"/>
    <row r="1939" hidden="1" x14ac:dyDescent="0.2"/>
    <row r="1940" hidden="1" x14ac:dyDescent="0.2"/>
    <row r="1941" hidden="1" x14ac:dyDescent="0.2"/>
    <row r="1942" hidden="1" x14ac:dyDescent="0.2"/>
    <row r="1943" hidden="1" x14ac:dyDescent="0.2"/>
    <row r="1944" hidden="1" x14ac:dyDescent="0.2"/>
    <row r="1945" hidden="1" x14ac:dyDescent="0.2"/>
    <row r="1946" hidden="1" x14ac:dyDescent="0.2"/>
    <row r="1947" hidden="1" x14ac:dyDescent="0.2"/>
    <row r="1948" hidden="1" x14ac:dyDescent="0.2"/>
    <row r="1949" hidden="1" x14ac:dyDescent="0.2"/>
    <row r="1950" hidden="1" x14ac:dyDescent="0.2"/>
    <row r="1951" hidden="1" x14ac:dyDescent="0.2"/>
    <row r="1952" hidden="1" x14ac:dyDescent="0.2"/>
    <row r="1953" hidden="1" x14ac:dyDescent="0.2"/>
    <row r="1954" hidden="1" x14ac:dyDescent="0.2"/>
    <row r="1955" hidden="1" x14ac:dyDescent="0.2"/>
    <row r="1956" hidden="1" x14ac:dyDescent="0.2"/>
    <row r="1957" hidden="1" x14ac:dyDescent="0.2"/>
    <row r="1958" hidden="1" x14ac:dyDescent="0.2"/>
    <row r="1959" hidden="1" x14ac:dyDescent="0.2"/>
    <row r="1960" hidden="1" x14ac:dyDescent="0.2"/>
    <row r="1961" hidden="1" x14ac:dyDescent="0.2"/>
    <row r="1962" hidden="1" x14ac:dyDescent="0.2"/>
    <row r="1963" hidden="1" x14ac:dyDescent="0.2"/>
    <row r="1964" hidden="1" x14ac:dyDescent="0.2"/>
    <row r="1965" hidden="1" x14ac:dyDescent="0.2"/>
    <row r="1966" hidden="1" x14ac:dyDescent="0.2"/>
    <row r="1967" hidden="1" x14ac:dyDescent="0.2"/>
    <row r="1968" hidden="1" x14ac:dyDescent="0.2"/>
    <row r="1969" hidden="1" x14ac:dyDescent="0.2"/>
    <row r="1970" hidden="1" x14ac:dyDescent="0.2"/>
    <row r="1971" hidden="1" x14ac:dyDescent="0.2"/>
    <row r="1972" hidden="1" x14ac:dyDescent="0.2"/>
    <row r="1973" hidden="1" x14ac:dyDescent="0.2"/>
    <row r="1974" hidden="1" x14ac:dyDescent="0.2"/>
    <row r="1975" hidden="1" x14ac:dyDescent="0.2"/>
    <row r="1976" hidden="1" x14ac:dyDescent="0.2"/>
    <row r="1977" hidden="1" x14ac:dyDescent="0.2"/>
    <row r="1978" hidden="1" x14ac:dyDescent="0.2"/>
    <row r="1979" hidden="1" x14ac:dyDescent="0.2"/>
    <row r="1980" hidden="1" x14ac:dyDescent="0.2"/>
    <row r="1981" hidden="1" x14ac:dyDescent="0.2"/>
    <row r="1982" hidden="1" x14ac:dyDescent="0.2"/>
    <row r="1983" hidden="1" x14ac:dyDescent="0.2"/>
    <row r="1984" hidden="1" x14ac:dyDescent="0.2"/>
    <row r="1985" hidden="1" x14ac:dyDescent="0.2"/>
    <row r="1986" hidden="1" x14ac:dyDescent="0.2"/>
    <row r="1987" hidden="1" x14ac:dyDescent="0.2"/>
    <row r="1988" hidden="1" x14ac:dyDescent="0.2"/>
    <row r="1989" hidden="1" x14ac:dyDescent="0.2"/>
    <row r="1990" hidden="1" x14ac:dyDescent="0.2"/>
    <row r="1991" hidden="1" x14ac:dyDescent="0.2"/>
    <row r="1992" hidden="1" x14ac:dyDescent="0.2"/>
    <row r="1993" hidden="1" x14ac:dyDescent="0.2"/>
    <row r="1994" hidden="1" x14ac:dyDescent="0.2"/>
    <row r="1995" hidden="1" x14ac:dyDescent="0.2"/>
    <row r="1996" hidden="1" x14ac:dyDescent="0.2"/>
    <row r="1997" hidden="1" x14ac:dyDescent="0.2"/>
    <row r="1998" hidden="1" x14ac:dyDescent="0.2"/>
    <row r="1999" hidden="1" x14ac:dyDescent="0.2"/>
    <row r="2000" hidden="1" x14ac:dyDescent="0.2"/>
    <row r="2001" hidden="1" x14ac:dyDescent="0.2"/>
    <row r="2002" hidden="1" x14ac:dyDescent="0.2"/>
    <row r="2003" hidden="1" x14ac:dyDescent="0.2"/>
    <row r="2004" hidden="1" x14ac:dyDescent="0.2"/>
    <row r="2005" hidden="1" x14ac:dyDescent="0.2"/>
    <row r="2006" hidden="1" x14ac:dyDescent="0.2"/>
    <row r="2007" hidden="1" x14ac:dyDescent="0.2"/>
    <row r="2008" hidden="1" x14ac:dyDescent="0.2"/>
    <row r="2009" hidden="1" x14ac:dyDescent="0.2"/>
    <row r="2010" hidden="1" x14ac:dyDescent="0.2"/>
    <row r="2011" hidden="1" x14ac:dyDescent="0.2"/>
    <row r="2012" hidden="1" x14ac:dyDescent="0.2"/>
    <row r="2013" hidden="1" x14ac:dyDescent="0.2"/>
    <row r="2014" hidden="1" x14ac:dyDescent="0.2"/>
    <row r="2015" hidden="1" x14ac:dyDescent="0.2"/>
    <row r="2016" hidden="1" x14ac:dyDescent="0.2"/>
    <row r="2017" hidden="1" x14ac:dyDescent="0.2"/>
    <row r="2018" hidden="1" x14ac:dyDescent="0.2"/>
    <row r="2019" hidden="1" x14ac:dyDescent="0.2"/>
    <row r="2020" hidden="1" x14ac:dyDescent="0.2"/>
    <row r="2021" hidden="1" x14ac:dyDescent="0.2"/>
    <row r="2022" hidden="1" x14ac:dyDescent="0.2"/>
    <row r="2023" hidden="1" x14ac:dyDescent="0.2"/>
    <row r="2024" hidden="1" x14ac:dyDescent="0.2"/>
    <row r="2025" hidden="1" x14ac:dyDescent="0.2"/>
    <row r="2026" hidden="1" x14ac:dyDescent="0.2"/>
    <row r="2027" hidden="1" x14ac:dyDescent="0.2"/>
    <row r="2028" hidden="1" x14ac:dyDescent="0.2"/>
    <row r="2029" hidden="1" x14ac:dyDescent="0.2"/>
    <row r="2030" hidden="1" x14ac:dyDescent="0.2"/>
    <row r="2031" hidden="1" x14ac:dyDescent="0.2"/>
    <row r="2032" hidden="1" x14ac:dyDescent="0.2"/>
    <row r="2033" hidden="1" x14ac:dyDescent="0.2"/>
    <row r="2034" hidden="1" x14ac:dyDescent="0.2"/>
    <row r="2035" hidden="1" x14ac:dyDescent="0.2"/>
    <row r="2036" hidden="1" x14ac:dyDescent="0.2"/>
    <row r="2037" hidden="1" x14ac:dyDescent="0.2"/>
    <row r="2038" hidden="1" x14ac:dyDescent="0.2"/>
    <row r="2039" hidden="1" x14ac:dyDescent="0.2"/>
    <row r="2040" hidden="1" x14ac:dyDescent="0.2"/>
    <row r="2041" hidden="1" x14ac:dyDescent="0.2"/>
    <row r="2042" hidden="1" x14ac:dyDescent="0.2"/>
    <row r="2043" hidden="1" x14ac:dyDescent="0.2"/>
    <row r="2044" hidden="1" x14ac:dyDescent="0.2"/>
    <row r="2045" hidden="1" x14ac:dyDescent="0.2"/>
    <row r="2046" hidden="1" x14ac:dyDescent="0.2"/>
    <row r="2047" hidden="1" x14ac:dyDescent="0.2"/>
    <row r="2048" hidden="1" x14ac:dyDescent="0.2"/>
    <row r="2049" hidden="1" x14ac:dyDescent="0.2"/>
    <row r="2050" hidden="1" x14ac:dyDescent="0.2"/>
    <row r="2051" hidden="1" x14ac:dyDescent="0.2"/>
    <row r="2052" hidden="1" x14ac:dyDescent="0.2"/>
    <row r="2053" hidden="1" x14ac:dyDescent="0.2"/>
    <row r="2054" hidden="1" x14ac:dyDescent="0.2"/>
    <row r="2055" hidden="1" x14ac:dyDescent="0.2"/>
    <row r="2056" hidden="1" x14ac:dyDescent="0.2"/>
    <row r="2057" hidden="1" x14ac:dyDescent="0.2"/>
    <row r="2058" hidden="1" x14ac:dyDescent="0.2"/>
    <row r="2059" hidden="1" x14ac:dyDescent="0.2"/>
    <row r="2060" hidden="1" x14ac:dyDescent="0.2"/>
    <row r="2061" hidden="1" x14ac:dyDescent="0.2"/>
    <row r="2062" hidden="1" x14ac:dyDescent="0.2"/>
    <row r="2063" hidden="1" x14ac:dyDescent="0.2"/>
    <row r="2064" hidden="1" x14ac:dyDescent="0.2"/>
    <row r="2065" hidden="1" x14ac:dyDescent="0.2"/>
    <row r="2066" hidden="1" x14ac:dyDescent="0.2"/>
    <row r="2067" hidden="1" x14ac:dyDescent="0.2"/>
    <row r="2068" hidden="1" x14ac:dyDescent="0.2"/>
    <row r="2069" hidden="1" x14ac:dyDescent="0.2"/>
    <row r="2070" hidden="1" x14ac:dyDescent="0.2"/>
    <row r="2071" hidden="1" x14ac:dyDescent="0.2"/>
    <row r="2072" hidden="1" x14ac:dyDescent="0.2"/>
    <row r="2073" hidden="1" x14ac:dyDescent="0.2"/>
    <row r="2074" hidden="1" x14ac:dyDescent="0.2"/>
    <row r="2075" hidden="1" x14ac:dyDescent="0.2"/>
    <row r="2076" hidden="1" x14ac:dyDescent="0.2"/>
    <row r="2077" hidden="1" x14ac:dyDescent="0.2"/>
    <row r="2078" hidden="1" x14ac:dyDescent="0.2"/>
    <row r="2079" hidden="1" x14ac:dyDescent="0.2"/>
    <row r="2080" hidden="1" x14ac:dyDescent="0.2"/>
    <row r="2081" hidden="1" x14ac:dyDescent="0.2"/>
    <row r="2082" hidden="1" x14ac:dyDescent="0.2"/>
    <row r="2083" hidden="1" x14ac:dyDescent="0.2"/>
    <row r="2084" hidden="1" x14ac:dyDescent="0.2"/>
    <row r="2085" hidden="1" x14ac:dyDescent="0.2"/>
    <row r="2086" hidden="1" x14ac:dyDescent="0.2"/>
    <row r="2087" hidden="1" x14ac:dyDescent="0.2"/>
    <row r="2088" hidden="1" x14ac:dyDescent="0.2"/>
    <row r="2089" hidden="1" x14ac:dyDescent="0.2"/>
    <row r="2090" hidden="1" x14ac:dyDescent="0.2"/>
    <row r="2091" hidden="1" x14ac:dyDescent="0.2"/>
    <row r="2092" hidden="1" x14ac:dyDescent="0.2"/>
    <row r="2093" hidden="1" x14ac:dyDescent="0.2"/>
    <row r="2094" hidden="1" x14ac:dyDescent="0.2"/>
    <row r="2095" hidden="1" x14ac:dyDescent="0.2"/>
    <row r="2096" hidden="1" x14ac:dyDescent="0.2"/>
    <row r="2097" hidden="1" x14ac:dyDescent="0.2"/>
    <row r="2098" hidden="1" x14ac:dyDescent="0.2"/>
    <row r="2099" hidden="1" x14ac:dyDescent="0.2"/>
    <row r="2100" hidden="1" x14ac:dyDescent="0.2"/>
    <row r="2101" hidden="1" x14ac:dyDescent="0.2"/>
    <row r="2102" hidden="1" x14ac:dyDescent="0.2"/>
    <row r="2103" hidden="1" x14ac:dyDescent="0.2"/>
    <row r="2104" hidden="1" x14ac:dyDescent="0.2"/>
    <row r="2105" hidden="1" x14ac:dyDescent="0.2"/>
    <row r="2106" hidden="1" x14ac:dyDescent="0.2"/>
    <row r="2107" hidden="1" x14ac:dyDescent="0.2"/>
    <row r="2108" hidden="1" x14ac:dyDescent="0.2"/>
    <row r="2109" hidden="1" x14ac:dyDescent="0.2"/>
    <row r="2110" hidden="1" x14ac:dyDescent="0.2"/>
    <row r="2111" hidden="1" x14ac:dyDescent="0.2"/>
    <row r="2112" hidden="1" x14ac:dyDescent="0.2"/>
    <row r="2113" hidden="1" x14ac:dyDescent="0.2"/>
    <row r="2114" hidden="1" x14ac:dyDescent="0.2"/>
    <row r="2115" hidden="1" x14ac:dyDescent="0.2"/>
    <row r="2116" hidden="1" x14ac:dyDescent="0.2"/>
    <row r="2117" hidden="1" x14ac:dyDescent="0.2"/>
    <row r="2118" hidden="1" x14ac:dyDescent="0.2"/>
    <row r="2119" hidden="1" x14ac:dyDescent="0.2"/>
    <row r="2120" hidden="1" x14ac:dyDescent="0.2"/>
    <row r="2121" hidden="1" x14ac:dyDescent="0.2"/>
    <row r="2122" hidden="1" x14ac:dyDescent="0.2"/>
    <row r="2123" hidden="1" x14ac:dyDescent="0.2"/>
    <row r="2124" hidden="1" x14ac:dyDescent="0.2"/>
    <row r="2125" hidden="1" x14ac:dyDescent="0.2"/>
    <row r="2126" hidden="1" x14ac:dyDescent="0.2"/>
    <row r="2127" hidden="1" x14ac:dyDescent="0.2"/>
    <row r="2128" hidden="1" x14ac:dyDescent="0.2"/>
    <row r="2129" hidden="1" x14ac:dyDescent="0.2"/>
    <row r="2130" hidden="1" x14ac:dyDescent="0.2"/>
    <row r="2131" hidden="1" x14ac:dyDescent="0.2"/>
    <row r="2132" hidden="1" x14ac:dyDescent="0.2"/>
    <row r="2133" hidden="1" x14ac:dyDescent="0.2"/>
    <row r="2134" hidden="1" x14ac:dyDescent="0.2"/>
    <row r="2135" hidden="1" x14ac:dyDescent="0.2"/>
    <row r="2136" hidden="1" x14ac:dyDescent="0.2"/>
    <row r="2137" hidden="1" x14ac:dyDescent="0.2"/>
    <row r="2138" hidden="1" x14ac:dyDescent="0.2"/>
    <row r="2139" hidden="1" x14ac:dyDescent="0.2"/>
    <row r="2140" hidden="1" x14ac:dyDescent="0.2"/>
    <row r="2141" hidden="1" x14ac:dyDescent="0.2"/>
    <row r="2142" hidden="1" x14ac:dyDescent="0.2"/>
    <row r="2143" hidden="1" x14ac:dyDescent="0.2"/>
    <row r="2144" hidden="1" x14ac:dyDescent="0.2"/>
    <row r="2145" hidden="1" x14ac:dyDescent="0.2"/>
    <row r="2146" hidden="1" x14ac:dyDescent="0.2"/>
    <row r="2147" hidden="1" x14ac:dyDescent="0.2"/>
    <row r="2148" hidden="1" x14ac:dyDescent="0.2"/>
    <row r="2149" hidden="1" x14ac:dyDescent="0.2"/>
    <row r="2150" hidden="1" x14ac:dyDescent="0.2"/>
    <row r="2151" hidden="1" x14ac:dyDescent="0.2"/>
    <row r="2152" hidden="1" x14ac:dyDescent="0.2"/>
    <row r="2153" hidden="1" x14ac:dyDescent="0.2"/>
    <row r="2154" hidden="1" x14ac:dyDescent="0.2"/>
    <row r="2155" hidden="1" x14ac:dyDescent="0.2"/>
    <row r="2156" hidden="1" x14ac:dyDescent="0.2"/>
    <row r="2157" hidden="1" x14ac:dyDescent="0.2"/>
    <row r="2158" hidden="1" x14ac:dyDescent="0.2"/>
    <row r="2159" hidden="1" x14ac:dyDescent="0.2"/>
    <row r="2160" hidden="1" x14ac:dyDescent="0.2"/>
    <row r="2161" hidden="1" x14ac:dyDescent="0.2"/>
    <row r="2162" hidden="1" x14ac:dyDescent="0.2"/>
    <row r="2163" hidden="1" x14ac:dyDescent="0.2"/>
    <row r="2164" hidden="1" x14ac:dyDescent="0.2"/>
    <row r="2165" hidden="1" x14ac:dyDescent="0.2"/>
    <row r="2166" hidden="1" x14ac:dyDescent="0.2"/>
    <row r="2167" hidden="1" x14ac:dyDescent="0.2"/>
    <row r="2168" hidden="1" x14ac:dyDescent="0.2"/>
    <row r="2169" hidden="1" x14ac:dyDescent="0.2"/>
    <row r="2170" hidden="1" x14ac:dyDescent="0.2"/>
    <row r="2171" hidden="1" x14ac:dyDescent="0.2"/>
    <row r="2172" hidden="1" x14ac:dyDescent="0.2"/>
    <row r="2173" hidden="1" x14ac:dyDescent="0.2"/>
    <row r="2174" hidden="1" x14ac:dyDescent="0.2"/>
    <row r="2175" hidden="1" x14ac:dyDescent="0.2"/>
    <row r="2176" hidden="1" x14ac:dyDescent="0.2"/>
    <row r="2177" hidden="1" x14ac:dyDescent="0.2"/>
    <row r="2178" hidden="1" x14ac:dyDescent="0.2"/>
    <row r="2179" hidden="1" x14ac:dyDescent="0.2"/>
    <row r="2180" hidden="1" x14ac:dyDescent="0.2"/>
    <row r="2181" hidden="1" x14ac:dyDescent="0.2"/>
    <row r="2182" hidden="1" x14ac:dyDescent="0.2"/>
    <row r="2183" hidden="1" x14ac:dyDescent="0.2"/>
    <row r="2184" hidden="1" x14ac:dyDescent="0.2"/>
    <row r="2185" hidden="1" x14ac:dyDescent="0.2"/>
    <row r="2186" hidden="1" x14ac:dyDescent="0.2"/>
    <row r="2187" hidden="1" x14ac:dyDescent="0.2"/>
    <row r="2188" hidden="1" x14ac:dyDescent="0.2"/>
    <row r="2189" hidden="1" x14ac:dyDescent="0.2"/>
    <row r="2190" hidden="1" x14ac:dyDescent="0.2"/>
    <row r="2191" hidden="1" x14ac:dyDescent="0.2"/>
    <row r="2192" hidden="1" x14ac:dyDescent="0.2"/>
    <row r="2193" hidden="1" x14ac:dyDescent="0.2"/>
    <row r="2194" hidden="1" x14ac:dyDescent="0.2"/>
    <row r="2195" hidden="1" x14ac:dyDescent="0.2"/>
    <row r="2196" hidden="1" x14ac:dyDescent="0.2"/>
    <row r="2197" hidden="1" x14ac:dyDescent="0.2"/>
    <row r="2198" hidden="1" x14ac:dyDescent="0.2"/>
    <row r="2199" hidden="1" x14ac:dyDescent="0.2"/>
    <row r="2200" hidden="1" x14ac:dyDescent="0.2"/>
    <row r="2201" hidden="1" x14ac:dyDescent="0.2"/>
    <row r="2202" hidden="1" x14ac:dyDescent="0.2"/>
    <row r="2203" hidden="1" x14ac:dyDescent="0.2"/>
    <row r="2204" hidden="1" x14ac:dyDescent="0.2"/>
    <row r="2205" hidden="1" x14ac:dyDescent="0.2"/>
    <row r="2206" hidden="1" x14ac:dyDescent="0.2"/>
    <row r="2207" hidden="1" x14ac:dyDescent="0.2"/>
    <row r="2208" hidden="1" x14ac:dyDescent="0.2"/>
    <row r="2209" hidden="1" x14ac:dyDescent="0.2"/>
    <row r="2210" hidden="1" x14ac:dyDescent="0.2"/>
    <row r="2211" hidden="1" x14ac:dyDescent="0.2"/>
    <row r="2212" hidden="1" x14ac:dyDescent="0.2"/>
    <row r="2213" hidden="1" x14ac:dyDescent="0.2"/>
    <row r="2214" hidden="1" x14ac:dyDescent="0.2"/>
    <row r="2215" hidden="1" x14ac:dyDescent="0.2"/>
    <row r="2216" hidden="1" x14ac:dyDescent="0.2"/>
    <row r="2217" hidden="1" x14ac:dyDescent="0.2"/>
    <row r="2218" hidden="1" x14ac:dyDescent="0.2"/>
    <row r="2219" hidden="1" x14ac:dyDescent="0.2"/>
    <row r="2220" hidden="1" x14ac:dyDescent="0.2"/>
    <row r="2221" hidden="1" x14ac:dyDescent="0.2"/>
    <row r="2222" hidden="1" x14ac:dyDescent="0.2"/>
    <row r="2223" hidden="1" x14ac:dyDescent="0.2"/>
    <row r="2224" hidden="1" x14ac:dyDescent="0.2"/>
    <row r="2225" hidden="1" x14ac:dyDescent="0.2"/>
    <row r="2226" hidden="1" x14ac:dyDescent="0.2"/>
    <row r="2227" hidden="1" x14ac:dyDescent="0.2"/>
    <row r="2228" hidden="1" x14ac:dyDescent="0.2"/>
    <row r="2229" hidden="1" x14ac:dyDescent="0.2"/>
    <row r="2230" hidden="1" x14ac:dyDescent="0.2"/>
    <row r="2231" hidden="1" x14ac:dyDescent="0.2"/>
    <row r="2232" hidden="1" x14ac:dyDescent="0.2"/>
    <row r="2233" hidden="1" x14ac:dyDescent="0.2"/>
    <row r="2234" hidden="1" x14ac:dyDescent="0.2"/>
    <row r="2235" hidden="1" x14ac:dyDescent="0.2"/>
    <row r="2236" hidden="1" x14ac:dyDescent="0.2"/>
    <row r="2237" hidden="1" x14ac:dyDescent="0.2"/>
    <row r="2238" hidden="1" x14ac:dyDescent="0.2"/>
    <row r="2239" hidden="1" x14ac:dyDescent="0.2"/>
    <row r="2240" hidden="1" x14ac:dyDescent="0.2"/>
    <row r="2241" hidden="1" x14ac:dyDescent="0.2"/>
    <row r="2242" hidden="1" x14ac:dyDescent="0.2"/>
    <row r="2243" hidden="1" x14ac:dyDescent="0.2"/>
    <row r="2244" hidden="1" x14ac:dyDescent="0.2"/>
    <row r="2245" hidden="1" x14ac:dyDescent="0.2"/>
    <row r="2246" hidden="1" x14ac:dyDescent="0.2"/>
    <row r="2247" hidden="1" x14ac:dyDescent="0.2"/>
    <row r="2248" hidden="1" x14ac:dyDescent="0.2"/>
    <row r="2249" hidden="1" x14ac:dyDescent="0.2"/>
    <row r="2250" hidden="1" x14ac:dyDescent="0.2"/>
    <row r="2251" hidden="1" x14ac:dyDescent="0.2"/>
    <row r="2252" hidden="1" x14ac:dyDescent="0.2"/>
    <row r="2253" hidden="1" x14ac:dyDescent="0.2"/>
    <row r="2254" hidden="1" x14ac:dyDescent="0.2"/>
    <row r="2255" hidden="1" x14ac:dyDescent="0.2"/>
    <row r="2256" hidden="1" x14ac:dyDescent="0.2"/>
    <row r="2257" hidden="1" x14ac:dyDescent="0.2"/>
    <row r="2258" hidden="1" x14ac:dyDescent="0.2"/>
    <row r="2259" hidden="1" x14ac:dyDescent="0.2"/>
    <row r="2260" hidden="1" x14ac:dyDescent="0.2"/>
    <row r="2261" hidden="1" x14ac:dyDescent="0.2"/>
    <row r="2262" hidden="1" x14ac:dyDescent="0.2"/>
    <row r="2263" hidden="1" x14ac:dyDescent="0.2"/>
    <row r="2264" hidden="1" x14ac:dyDescent="0.2"/>
    <row r="2265" hidden="1" x14ac:dyDescent="0.2"/>
    <row r="2266" hidden="1" x14ac:dyDescent="0.2"/>
    <row r="2267" hidden="1" x14ac:dyDescent="0.2"/>
    <row r="2268" hidden="1" x14ac:dyDescent="0.2"/>
    <row r="2269" hidden="1" x14ac:dyDescent="0.2"/>
    <row r="2270" hidden="1" x14ac:dyDescent="0.2"/>
    <row r="2271" hidden="1" x14ac:dyDescent="0.2"/>
    <row r="2272" hidden="1" x14ac:dyDescent="0.2"/>
    <row r="2273" hidden="1" x14ac:dyDescent="0.2"/>
    <row r="2274" hidden="1" x14ac:dyDescent="0.2"/>
    <row r="2275" hidden="1" x14ac:dyDescent="0.2"/>
    <row r="2276" hidden="1" x14ac:dyDescent="0.2"/>
    <row r="2277" hidden="1" x14ac:dyDescent="0.2"/>
    <row r="2278" hidden="1" x14ac:dyDescent="0.2"/>
    <row r="2279" hidden="1" x14ac:dyDescent="0.2"/>
    <row r="2280" hidden="1" x14ac:dyDescent="0.2"/>
    <row r="2281" hidden="1" x14ac:dyDescent="0.2"/>
    <row r="2282" hidden="1" x14ac:dyDescent="0.2"/>
    <row r="2283" hidden="1" x14ac:dyDescent="0.2"/>
    <row r="2284" hidden="1" x14ac:dyDescent="0.2"/>
    <row r="2285" hidden="1" x14ac:dyDescent="0.2"/>
    <row r="2286" hidden="1" x14ac:dyDescent="0.2"/>
    <row r="2287" hidden="1" x14ac:dyDescent="0.2"/>
    <row r="2288" hidden="1" x14ac:dyDescent="0.2"/>
    <row r="2289" hidden="1" x14ac:dyDescent="0.2"/>
    <row r="2290" hidden="1" x14ac:dyDescent="0.2"/>
    <row r="2291" hidden="1" x14ac:dyDescent="0.2"/>
    <row r="2292" hidden="1" x14ac:dyDescent="0.2"/>
    <row r="2293" hidden="1" x14ac:dyDescent="0.2"/>
    <row r="2294" hidden="1" x14ac:dyDescent="0.2"/>
    <row r="2295" hidden="1" x14ac:dyDescent="0.2"/>
    <row r="2296" hidden="1" x14ac:dyDescent="0.2"/>
    <row r="2297" hidden="1" x14ac:dyDescent="0.2"/>
    <row r="2298" hidden="1" x14ac:dyDescent="0.2"/>
    <row r="2299" hidden="1" x14ac:dyDescent="0.2"/>
    <row r="2300" hidden="1" x14ac:dyDescent="0.2"/>
    <row r="2301" hidden="1" x14ac:dyDescent="0.2"/>
    <row r="2302" hidden="1" x14ac:dyDescent="0.2"/>
    <row r="2303" hidden="1" x14ac:dyDescent="0.2"/>
    <row r="2304" hidden="1" x14ac:dyDescent="0.2"/>
    <row r="2305" hidden="1" x14ac:dyDescent="0.2"/>
    <row r="2306" hidden="1" x14ac:dyDescent="0.2"/>
    <row r="2307" hidden="1" x14ac:dyDescent="0.2"/>
    <row r="2308" hidden="1" x14ac:dyDescent="0.2"/>
    <row r="2309" hidden="1" x14ac:dyDescent="0.2"/>
    <row r="2310" hidden="1" x14ac:dyDescent="0.2"/>
    <row r="2311" hidden="1" x14ac:dyDescent="0.2"/>
    <row r="2312" hidden="1" x14ac:dyDescent="0.2"/>
    <row r="2313" hidden="1" x14ac:dyDescent="0.2"/>
    <row r="2314" hidden="1" x14ac:dyDescent="0.2"/>
    <row r="2315" hidden="1" x14ac:dyDescent="0.2"/>
    <row r="2316" hidden="1" x14ac:dyDescent="0.2"/>
    <row r="2317" hidden="1" x14ac:dyDescent="0.2"/>
    <row r="2318" hidden="1" x14ac:dyDescent="0.2"/>
    <row r="2319" hidden="1" x14ac:dyDescent="0.2"/>
    <row r="2320" hidden="1" x14ac:dyDescent="0.2"/>
    <row r="2321" hidden="1" x14ac:dyDescent="0.2"/>
    <row r="2322" hidden="1" x14ac:dyDescent="0.2"/>
    <row r="2323" hidden="1" x14ac:dyDescent="0.2"/>
    <row r="2324" hidden="1" x14ac:dyDescent="0.2"/>
    <row r="2325" hidden="1" x14ac:dyDescent="0.2"/>
    <row r="2326" hidden="1" x14ac:dyDescent="0.2"/>
    <row r="2327" hidden="1" x14ac:dyDescent="0.2"/>
    <row r="2328" hidden="1" x14ac:dyDescent="0.2"/>
    <row r="2329" hidden="1" x14ac:dyDescent="0.2"/>
    <row r="2330" hidden="1" x14ac:dyDescent="0.2"/>
    <row r="2331" hidden="1" x14ac:dyDescent="0.2"/>
    <row r="2332" hidden="1" x14ac:dyDescent="0.2"/>
    <row r="2333" hidden="1" x14ac:dyDescent="0.2"/>
    <row r="2334" hidden="1" x14ac:dyDescent="0.2"/>
    <row r="2335" hidden="1" x14ac:dyDescent="0.2"/>
    <row r="2336" hidden="1" x14ac:dyDescent="0.2"/>
    <row r="2337" hidden="1" x14ac:dyDescent="0.2"/>
    <row r="2338" hidden="1" x14ac:dyDescent="0.2"/>
    <row r="2339" hidden="1" x14ac:dyDescent="0.2"/>
    <row r="2340" hidden="1" x14ac:dyDescent="0.2"/>
    <row r="2341" hidden="1" x14ac:dyDescent="0.2"/>
    <row r="2342" hidden="1" x14ac:dyDescent="0.2"/>
    <row r="2343" hidden="1" x14ac:dyDescent="0.2"/>
    <row r="2344" hidden="1" x14ac:dyDescent="0.2"/>
    <row r="2345" hidden="1" x14ac:dyDescent="0.2"/>
    <row r="2346" hidden="1" x14ac:dyDescent="0.2"/>
    <row r="2347" hidden="1" x14ac:dyDescent="0.2"/>
    <row r="2348" hidden="1" x14ac:dyDescent="0.2"/>
    <row r="2349" hidden="1" x14ac:dyDescent="0.2"/>
    <row r="2350" hidden="1" x14ac:dyDescent="0.2"/>
    <row r="2351" hidden="1" x14ac:dyDescent="0.2"/>
    <row r="2352" hidden="1" x14ac:dyDescent="0.2"/>
    <row r="2353" hidden="1" x14ac:dyDescent="0.2"/>
    <row r="2354" hidden="1" x14ac:dyDescent="0.2"/>
    <row r="2355" hidden="1" x14ac:dyDescent="0.2"/>
    <row r="2356" hidden="1" x14ac:dyDescent="0.2"/>
    <row r="2357" hidden="1" x14ac:dyDescent="0.2"/>
    <row r="2358" hidden="1" x14ac:dyDescent="0.2"/>
    <row r="2359" hidden="1" x14ac:dyDescent="0.2"/>
    <row r="2360" hidden="1" x14ac:dyDescent="0.2"/>
    <row r="2361" hidden="1" x14ac:dyDescent="0.2"/>
    <row r="2362" hidden="1" x14ac:dyDescent="0.2"/>
    <row r="2363" hidden="1" x14ac:dyDescent="0.2"/>
    <row r="2364" hidden="1" x14ac:dyDescent="0.2"/>
    <row r="2365" hidden="1" x14ac:dyDescent="0.2"/>
    <row r="2366" hidden="1" x14ac:dyDescent="0.2"/>
    <row r="2367" hidden="1" x14ac:dyDescent="0.2"/>
    <row r="2368" hidden="1" x14ac:dyDescent="0.2"/>
    <row r="2369" hidden="1" x14ac:dyDescent="0.2"/>
    <row r="2370" hidden="1" x14ac:dyDescent="0.2"/>
    <row r="2371" hidden="1" x14ac:dyDescent="0.2"/>
    <row r="2372" hidden="1" x14ac:dyDescent="0.2"/>
    <row r="2373" hidden="1" x14ac:dyDescent="0.2"/>
    <row r="2374" hidden="1" x14ac:dyDescent="0.2"/>
    <row r="2375" hidden="1" x14ac:dyDescent="0.2"/>
    <row r="2376" hidden="1" x14ac:dyDescent="0.2"/>
    <row r="2377" hidden="1" x14ac:dyDescent="0.2"/>
    <row r="2378" hidden="1" x14ac:dyDescent="0.2"/>
    <row r="2379" hidden="1" x14ac:dyDescent="0.2"/>
    <row r="2380" hidden="1" x14ac:dyDescent="0.2"/>
    <row r="2381" hidden="1" x14ac:dyDescent="0.2"/>
    <row r="2382" hidden="1" x14ac:dyDescent="0.2"/>
    <row r="2383" hidden="1" x14ac:dyDescent="0.2"/>
    <row r="2384" hidden="1" x14ac:dyDescent="0.2"/>
    <row r="2385" hidden="1" x14ac:dyDescent="0.2"/>
    <row r="2386" hidden="1" x14ac:dyDescent="0.2"/>
    <row r="2387" hidden="1" x14ac:dyDescent="0.2"/>
    <row r="2388" hidden="1" x14ac:dyDescent="0.2"/>
    <row r="2389" hidden="1" x14ac:dyDescent="0.2"/>
    <row r="2390" hidden="1" x14ac:dyDescent="0.2"/>
    <row r="2391" hidden="1" x14ac:dyDescent="0.2"/>
    <row r="2392" hidden="1" x14ac:dyDescent="0.2"/>
    <row r="2393" hidden="1" x14ac:dyDescent="0.2"/>
    <row r="2394" hidden="1" x14ac:dyDescent="0.2"/>
    <row r="2395" hidden="1" x14ac:dyDescent="0.2"/>
    <row r="2396" hidden="1" x14ac:dyDescent="0.2"/>
    <row r="2397" hidden="1" x14ac:dyDescent="0.2"/>
    <row r="2398" hidden="1" x14ac:dyDescent="0.2"/>
    <row r="2399" hidden="1" x14ac:dyDescent="0.2"/>
    <row r="2400" hidden="1" x14ac:dyDescent="0.2"/>
    <row r="2401" hidden="1" x14ac:dyDescent="0.2"/>
    <row r="2402" hidden="1" x14ac:dyDescent="0.2"/>
    <row r="2403" hidden="1" x14ac:dyDescent="0.2"/>
    <row r="2404" hidden="1" x14ac:dyDescent="0.2"/>
    <row r="2405" hidden="1" x14ac:dyDescent="0.2"/>
    <row r="2406" hidden="1" x14ac:dyDescent="0.2"/>
    <row r="2407" hidden="1" x14ac:dyDescent="0.2"/>
    <row r="2408" hidden="1" x14ac:dyDescent="0.2"/>
    <row r="2409" hidden="1" x14ac:dyDescent="0.2"/>
    <row r="2410" hidden="1" x14ac:dyDescent="0.2"/>
    <row r="2411" hidden="1" x14ac:dyDescent="0.2"/>
    <row r="2412" hidden="1" x14ac:dyDescent="0.2"/>
    <row r="2413" hidden="1" x14ac:dyDescent="0.2"/>
    <row r="2414" hidden="1" x14ac:dyDescent="0.2"/>
    <row r="2415" hidden="1" x14ac:dyDescent="0.2"/>
    <row r="2416" hidden="1" x14ac:dyDescent="0.2"/>
    <row r="2417" hidden="1" x14ac:dyDescent="0.2"/>
    <row r="2418" hidden="1" x14ac:dyDescent="0.2"/>
    <row r="2419" hidden="1" x14ac:dyDescent="0.2"/>
    <row r="2420" hidden="1" x14ac:dyDescent="0.2"/>
    <row r="2421" hidden="1" x14ac:dyDescent="0.2"/>
    <row r="2422" hidden="1" x14ac:dyDescent="0.2"/>
    <row r="2423" hidden="1" x14ac:dyDescent="0.2"/>
    <row r="2424" hidden="1" x14ac:dyDescent="0.2"/>
    <row r="2425" hidden="1" x14ac:dyDescent="0.2"/>
    <row r="2426" hidden="1" x14ac:dyDescent="0.2"/>
    <row r="2427" hidden="1" x14ac:dyDescent="0.2"/>
    <row r="2428" hidden="1" x14ac:dyDescent="0.2"/>
    <row r="2429" hidden="1" x14ac:dyDescent="0.2"/>
    <row r="2430" hidden="1" x14ac:dyDescent="0.2"/>
    <row r="2431" hidden="1" x14ac:dyDescent="0.2"/>
    <row r="2432" hidden="1" x14ac:dyDescent="0.2"/>
    <row r="2433" hidden="1" x14ac:dyDescent="0.2"/>
    <row r="2434" hidden="1" x14ac:dyDescent="0.2"/>
    <row r="2435" hidden="1" x14ac:dyDescent="0.2"/>
    <row r="2436" hidden="1" x14ac:dyDescent="0.2"/>
    <row r="2437" hidden="1" x14ac:dyDescent="0.2"/>
    <row r="2438" hidden="1" x14ac:dyDescent="0.2"/>
    <row r="2439" hidden="1" x14ac:dyDescent="0.2"/>
    <row r="2440" hidden="1" x14ac:dyDescent="0.2"/>
    <row r="2441" hidden="1" x14ac:dyDescent="0.2"/>
    <row r="2442" hidden="1" x14ac:dyDescent="0.2"/>
    <row r="2443" hidden="1" x14ac:dyDescent="0.2"/>
    <row r="2444" hidden="1" x14ac:dyDescent="0.2"/>
    <row r="2445" hidden="1" x14ac:dyDescent="0.2"/>
    <row r="2446" hidden="1" x14ac:dyDescent="0.2"/>
    <row r="2447" hidden="1" x14ac:dyDescent="0.2"/>
    <row r="2448" hidden="1" x14ac:dyDescent="0.2"/>
    <row r="2449" hidden="1" x14ac:dyDescent="0.2"/>
    <row r="2450" hidden="1" x14ac:dyDescent="0.2"/>
    <row r="2451" hidden="1" x14ac:dyDescent="0.2"/>
    <row r="2452" hidden="1" x14ac:dyDescent="0.2"/>
    <row r="2453" hidden="1" x14ac:dyDescent="0.2"/>
    <row r="2454" hidden="1" x14ac:dyDescent="0.2"/>
    <row r="2455" hidden="1" x14ac:dyDescent="0.2"/>
    <row r="2456" hidden="1" x14ac:dyDescent="0.2"/>
    <row r="2457" hidden="1" x14ac:dyDescent="0.2"/>
    <row r="2458" hidden="1" x14ac:dyDescent="0.2"/>
    <row r="2459" hidden="1" x14ac:dyDescent="0.2"/>
    <row r="2460" hidden="1" x14ac:dyDescent="0.2"/>
    <row r="2461" hidden="1" x14ac:dyDescent="0.2"/>
    <row r="2462" hidden="1" x14ac:dyDescent="0.2"/>
    <row r="2463" hidden="1" x14ac:dyDescent="0.2"/>
    <row r="2464" hidden="1" x14ac:dyDescent="0.2"/>
    <row r="2465" hidden="1" x14ac:dyDescent="0.2"/>
    <row r="2466" hidden="1" x14ac:dyDescent="0.2"/>
    <row r="2467" hidden="1" x14ac:dyDescent="0.2"/>
    <row r="2468" hidden="1" x14ac:dyDescent="0.2"/>
    <row r="2469" hidden="1" x14ac:dyDescent="0.2"/>
    <row r="2470" hidden="1" x14ac:dyDescent="0.2"/>
    <row r="2471" hidden="1" x14ac:dyDescent="0.2"/>
    <row r="2472" hidden="1" x14ac:dyDescent="0.2"/>
    <row r="2473" hidden="1" x14ac:dyDescent="0.2"/>
    <row r="2474" hidden="1" x14ac:dyDescent="0.2"/>
    <row r="2475" hidden="1" x14ac:dyDescent="0.2"/>
    <row r="2476" hidden="1" x14ac:dyDescent="0.2"/>
    <row r="2477" hidden="1" x14ac:dyDescent="0.2"/>
    <row r="2478" hidden="1" x14ac:dyDescent="0.2"/>
    <row r="2479" hidden="1" x14ac:dyDescent="0.2"/>
    <row r="2480" hidden="1" x14ac:dyDescent="0.2"/>
    <row r="2481" hidden="1" x14ac:dyDescent="0.2"/>
    <row r="2482" hidden="1" x14ac:dyDescent="0.2"/>
    <row r="2483" hidden="1" x14ac:dyDescent="0.2"/>
    <row r="2484" hidden="1" x14ac:dyDescent="0.2"/>
    <row r="2485" hidden="1" x14ac:dyDescent="0.2"/>
    <row r="2486" hidden="1" x14ac:dyDescent="0.2"/>
    <row r="2487" hidden="1" x14ac:dyDescent="0.2"/>
    <row r="2488" hidden="1" x14ac:dyDescent="0.2"/>
    <row r="2489" hidden="1" x14ac:dyDescent="0.2"/>
    <row r="2490" hidden="1" x14ac:dyDescent="0.2"/>
    <row r="2491" hidden="1" x14ac:dyDescent="0.2"/>
    <row r="2492" hidden="1" x14ac:dyDescent="0.2"/>
    <row r="2493" hidden="1" x14ac:dyDescent="0.2"/>
    <row r="2494" hidden="1" x14ac:dyDescent="0.2"/>
    <row r="2495" hidden="1" x14ac:dyDescent="0.2"/>
    <row r="2496" hidden="1" x14ac:dyDescent="0.2"/>
    <row r="2497" hidden="1" x14ac:dyDescent="0.2"/>
    <row r="2498" hidden="1" x14ac:dyDescent="0.2"/>
    <row r="2499" hidden="1" x14ac:dyDescent="0.2"/>
    <row r="2500" hidden="1" x14ac:dyDescent="0.2"/>
    <row r="2501" hidden="1" x14ac:dyDescent="0.2"/>
    <row r="2502" hidden="1" x14ac:dyDescent="0.2"/>
    <row r="2503" hidden="1" x14ac:dyDescent="0.2"/>
    <row r="2504" hidden="1" x14ac:dyDescent="0.2"/>
    <row r="2505" hidden="1" x14ac:dyDescent="0.2"/>
    <row r="2506" hidden="1" x14ac:dyDescent="0.2"/>
    <row r="2507" hidden="1" x14ac:dyDescent="0.2"/>
    <row r="2508" hidden="1" x14ac:dyDescent="0.2"/>
    <row r="2509" hidden="1" x14ac:dyDescent="0.2"/>
    <row r="2510" hidden="1" x14ac:dyDescent="0.2"/>
    <row r="2511" hidden="1" x14ac:dyDescent="0.2"/>
    <row r="2512" hidden="1" x14ac:dyDescent="0.2"/>
    <row r="2513" hidden="1" x14ac:dyDescent="0.2"/>
    <row r="2514" hidden="1" x14ac:dyDescent="0.2"/>
    <row r="2515" hidden="1" x14ac:dyDescent="0.2"/>
    <row r="2516" hidden="1" x14ac:dyDescent="0.2"/>
    <row r="2517" hidden="1" x14ac:dyDescent="0.2"/>
    <row r="2518" hidden="1" x14ac:dyDescent="0.2"/>
    <row r="2519" hidden="1" x14ac:dyDescent="0.2"/>
    <row r="2520" hidden="1" x14ac:dyDescent="0.2"/>
    <row r="2521" hidden="1" x14ac:dyDescent="0.2"/>
    <row r="2522" hidden="1" x14ac:dyDescent="0.2"/>
    <row r="2523" hidden="1" x14ac:dyDescent="0.2"/>
    <row r="2524" hidden="1" x14ac:dyDescent="0.2"/>
    <row r="2525" hidden="1" x14ac:dyDescent="0.2"/>
    <row r="2526" hidden="1" x14ac:dyDescent="0.2"/>
    <row r="2527" hidden="1" x14ac:dyDescent="0.2"/>
    <row r="2528" hidden="1" x14ac:dyDescent="0.2"/>
    <row r="2529" hidden="1" x14ac:dyDescent="0.2"/>
    <row r="2530" hidden="1" x14ac:dyDescent="0.2"/>
    <row r="2531" hidden="1" x14ac:dyDescent="0.2"/>
    <row r="2532" hidden="1" x14ac:dyDescent="0.2"/>
    <row r="2533" hidden="1" x14ac:dyDescent="0.2"/>
    <row r="2534" hidden="1" x14ac:dyDescent="0.2"/>
    <row r="2535" hidden="1" x14ac:dyDescent="0.2"/>
    <row r="2536" hidden="1" x14ac:dyDescent="0.2"/>
    <row r="2537" hidden="1" x14ac:dyDescent="0.2"/>
    <row r="2538" hidden="1" x14ac:dyDescent="0.2"/>
    <row r="2539" hidden="1" x14ac:dyDescent="0.2"/>
    <row r="2540" hidden="1" x14ac:dyDescent="0.2"/>
    <row r="2541" hidden="1" x14ac:dyDescent="0.2"/>
    <row r="2542" hidden="1" x14ac:dyDescent="0.2"/>
    <row r="2543" hidden="1" x14ac:dyDescent="0.2"/>
    <row r="2544" hidden="1" x14ac:dyDescent="0.2"/>
    <row r="2545" hidden="1" x14ac:dyDescent="0.2"/>
    <row r="2546" hidden="1" x14ac:dyDescent="0.2"/>
    <row r="2547" hidden="1" x14ac:dyDescent="0.2"/>
    <row r="2548" hidden="1" x14ac:dyDescent="0.2"/>
    <row r="2549" hidden="1" x14ac:dyDescent="0.2"/>
    <row r="2550" hidden="1" x14ac:dyDescent="0.2"/>
    <row r="2551" hidden="1" x14ac:dyDescent="0.2"/>
    <row r="2552" hidden="1" x14ac:dyDescent="0.2"/>
    <row r="2553" hidden="1" x14ac:dyDescent="0.2"/>
    <row r="2554" hidden="1" x14ac:dyDescent="0.2"/>
    <row r="2555" hidden="1" x14ac:dyDescent="0.2"/>
    <row r="2556" hidden="1" x14ac:dyDescent="0.2"/>
    <row r="2557" hidden="1" x14ac:dyDescent="0.2"/>
    <row r="2558" hidden="1" x14ac:dyDescent="0.2"/>
    <row r="2559" hidden="1" x14ac:dyDescent="0.2"/>
    <row r="2560" hidden="1" x14ac:dyDescent="0.2"/>
    <row r="2561" hidden="1" x14ac:dyDescent="0.2"/>
    <row r="2562" hidden="1" x14ac:dyDescent="0.2"/>
    <row r="2563" hidden="1" x14ac:dyDescent="0.2"/>
    <row r="2564" hidden="1" x14ac:dyDescent="0.2"/>
    <row r="2565" hidden="1" x14ac:dyDescent="0.2"/>
    <row r="2566" hidden="1" x14ac:dyDescent="0.2"/>
    <row r="2567" hidden="1" x14ac:dyDescent="0.2"/>
    <row r="2568" hidden="1" x14ac:dyDescent="0.2"/>
    <row r="2569" hidden="1" x14ac:dyDescent="0.2"/>
    <row r="2570" hidden="1" x14ac:dyDescent="0.2"/>
    <row r="2571" hidden="1" x14ac:dyDescent="0.2"/>
    <row r="2572" hidden="1" x14ac:dyDescent="0.2"/>
    <row r="2573" hidden="1" x14ac:dyDescent="0.2"/>
    <row r="2574" hidden="1" x14ac:dyDescent="0.2"/>
    <row r="2575" hidden="1" x14ac:dyDescent="0.2"/>
    <row r="2576" hidden="1" x14ac:dyDescent="0.2"/>
    <row r="2577" hidden="1" x14ac:dyDescent="0.2"/>
    <row r="2578" hidden="1" x14ac:dyDescent="0.2"/>
    <row r="2579" hidden="1" x14ac:dyDescent="0.2"/>
    <row r="2580" hidden="1" x14ac:dyDescent="0.2"/>
    <row r="2581" hidden="1" x14ac:dyDescent="0.2"/>
    <row r="2582" hidden="1" x14ac:dyDescent="0.2"/>
    <row r="2583" hidden="1" x14ac:dyDescent="0.2"/>
    <row r="2584" hidden="1" x14ac:dyDescent="0.2"/>
    <row r="2585" hidden="1" x14ac:dyDescent="0.2"/>
    <row r="2586" hidden="1" x14ac:dyDescent="0.2"/>
    <row r="2587" hidden="1" x14ac:dyDescent="0.2"/>
    <row r="2588" hidden="1" x14ac:dyDescent="0.2"/>
    <row r="2589" hidden="1" x14ac:dyDescent="0.2"/>
    <row r="2590" hidden="1" x14ac:dyDescent="0.2"/>
    <row r="2591" hidden="1" x14ac:dyDescent="0.2"/>
    <row r="2592" hidden="1" x14ac:dyDescent="0.2"/>
    <row r="2593" hidden="1" x14ac:dyDescent="0.2"/>
    <row r="2594" hidden="1" x14ac:dyDescent="0.2"/>
    <row r="2595" hidden="1" x14ac:dyDescent="0.2"/>
    <row r="2596" hidden="1" x14ac:dyDescent="0.2"/>
    <row r="2597" hidden="1" x14ac:dyDescent="0.2"/>
    <row r="2598" hidden="1" x14ac:dyDescent="0.2"/>
    <row r="2599" hidden="1" x14ac:dyDescent="0.2"/>
    <row r="2600" hidden="1" x14ac:dyDescent="0.2"/>
    <row r="2601" hidden="1" x14ac:dyDescent="0.2"/>
    <row r="2602" hidden="1" x14ac:dyDescent="0.2"/>
    <row r="2603" hidden="1" x14ac:dyDescent="0.2"/>
    <row r="2604" hidden="1" x14ac:dyDescent="0.2"/>
    <row r="2605" hidden="1" x14ac:dyDescent="0.2"/>
    <row r="2606" hidden="1" x14ac:dyDescent="0.2"/>
    <row r="2607" hidden="1" x14ac:dyDescent="0.2"/>
    <row r="2608" hidden="1" x14ac:dyDescent="0.2"/>
    <row r="2609" hidden="1" x14ac:dyDescent="0.2"/>
    <row r="2610" hidden="1" x14ac:dyDescent="0.2"/>
    <row r="2611" hidden="1" x14ac:dyDescent="0.2"/>
    <row r="2612" hidden="1" x14ac:dyDescent="0.2"/>
    <row r="2613" hidden="1" x14ac:dyDescent="0.2"/>
    <row r="2614" hidden="1" x14ac:dyDescent="0.2"/>
    <row r="2615" hidden="1" x14ac:dyDescent="0.2"/>
    <row r="2616" hidden="1" x14ac:dyDescent="0.2"/>
    <row r="2617" hidden="1" x14ac:dyDescent="0.2"/>
    <row r="2618" hidden="1" x14ac:dyDescent="0.2"/>
    <row r="2619" hidden="1" x14ac:dyDescent="0.2"/>
    <row r="2620" hidden="1" x14ac:dyDescent="0.2"/>
    <row r="2621" hidden="1" x14ac:dyDescent="0.2"/>
    <row r="2622" hidden="1" x14ac:dyDescent="0.2"/>
    <row r="2623" hidden="1" x14ac:dyDescent="0.2"/>
    <row r="2624" hidden="1" x14ac:dyDescent="0.2"/>
    <row r="2625" hidden="1" x14ac:dyDescent="0.2"/>
    <row r="2626" hidden="1" x14ac:dyDescent="0.2"/>
    <row r="2627" hidden="1" x14ac:dyDescent="0.2"/>
    <row r="2628" hidden="1" x14ac:dyDescent="0.2"/>
    <row r="2629" hidden="1" x14ac:dyDescent="0.2"/>
    <row r="2630" hidden="1" x14ac:dyDescent="0.2"/>
    <row r="2631" hidden="1" x14ac:dyDescent="0.2"/>
    <row r="2632" hidden="1" x14ac:dyDescent="0.2"/>
    <row r="2633" hidden="1" x14ac:dyDescent="0.2"/>
    <row r="2634" hidden="1" x14ac:dyDescent="0.2"/>
    <row r="2635" hidden="1" x14ac:dyDescent="0.2"/>
    <row r="2636" hidden="1" x14ac:dyDescent="0.2"/>
    <row r="2637" hidden="1" x14ac:dyDescent="0.2"/>
    <row r="2638" hidden="1" x14ac:dyDescent="0.2"/>
    <row r="2639" hidden="1" x14ac:dyDescent="0.2"/>
    <row r="2640" hidden="1" x14ac:dyDescent="0.2"/>
    <row r="2641" hidden="1" x14ac:dyDescent="0.2"/>
    <row r="2642" hidden="1" x14ac:dyDescent="0.2"/>
    <row r="2643" hidden="1" x14ac:dyDescent="0.2"/>
    <row r="2644" hidden="1" x14ac:dyDescent="0.2"/>
    <row r="2645" hidden="1" x14ac:dyDescent="0.2"/>
    <row r="2646" hidden="1" x14ac:dyDescent="0.2"/>
    <row r="2647" hidden="1" x14ac:dyDescent="0.2"/>
    <row r="2648" hidden="1" x14ac:dyDescent="0.2"/>
    <row r="2649" hidden="1" x14ac:dyDescent="0.2"/>
    <row r="2650" hidden="1" x14ac:dyDescent="0.2"/>
    <row r="2651" hidden="1" x14ac:dyDescent="0.2"/>
    <row r="2652" hidden="1" x14ac:dyDescent="0.2"/>
    <row r="2653" hidden="1" x14ac:dyDescent="0.2"/>
    <row r="2654" hidden="1" x14ac:dyDescent="0.2"/>
    <row r="2655" hidden="1" x14ac:dyDescent="0.2"/>
    <row r="2656" hidden="1" x14ac:dyDescent="0.2"/>
    <row r="2657" hidden="1" x14ac:dyDescent="0.2"/>
    <row r="2658" hidden="1" x14ac:dyDescent="0.2"/>
    <row r="2659" hidden="1" x14ac:dyDescent="0.2"/>
    <row r="2660" hidden="1" x14ac:dyDescent="0.2"/>
    <row r="2661" hidden="1" x14ac:dyDescent="0.2"/>
    <row r="2662" hidden="1" x14ac:dyDescent="0.2"/>
    <row r="2663" hidden="1" x14ac:dyDescent="0.2"/>
    <row r="2664" hidden="1" x14ac:dyDescent="0.2"/>
    <row r="2665" hidden="1" x14ac:dyDescent="0.2"/>
    <row r="2666" hidden="1" x14ac:dyDescent="0.2"/>
    <row r="2667" hidden="1" x14ac:dyDescent="0.2"/>
    <row r="2668" hidden="1" x14ac:dyDescent="0.2"/>
    <row r="2669" hidden="1" x14ac:dyDescent="0.2"/>
    <row r="2670" hidden="1" x14ac:dyDescent="0.2"/>
    <row r="2671" hidden="1" x14ac:dyDescent="0.2"/>
    <row r="2672" hidden="1" x14ac:dyDescent="0.2"/>
    <row r="2673" hidden="1" x14ac:dyDescent="0.2"/>
    <row r="2674" hidden="1" x14ac:dyDescent="0.2"/>
    <row r="2675" hidden="1" x14ac:dyDescent="0.2"/>
    <row r="2676" hidden="1" x14ac:dyDescent="0.2"/>
    <row r="2677" hidden="1" x14ac:dyDescent="0.2"/>
    <row r="2678" hidden="1" x14ac:dyDescent="0.2"/>
    <row r="2679" hidden="1" x14ac:dyDescent="0.2"/>
    <row r="2680" hidden="1" x14ac:dyDescent="0.2"/>
    <row r="2681" hidden="1" x14ac:dyDescent="0.2"/>
    <row r="2682" hidden="1" x14ac:dyDescent="0.2"/>
    <row r="2683" hidden="1" x14ac:dyDescent="0.2"/>
    <row r="2684" hidden="1" x14ac:dyDescent="0.2"/>
    <row r="2685" hidden="1" x14ac:dyDescent="0.2"/>
    <row r="2686" hidden="1" x14ac:dyDescent="0.2"/>
    <row r="2687" hidden="1" x14ac:dyDescent="0.2"/>
    <row r="2688" hidden="1" x14ac:dyDescent="0.2"/>
    <row r="2689" hidden="1" x14ac:dyDescent="0.2"/>
    <row r="2690" hidden="1" x14ac:dyDescent="0.2"/>
    <row r="2691" hidden="1" x14ac:dyDescent="0.2"/>
    <row r="2692" hidden="1" x14ac:dyDescent="0.2"/>
    <row r="2693" hidden="1" x14ac:dyDescent="0.2"/>
    <row r="2694" hidden="1" x14ac:dyDescent="0.2"/>
    <row r="2695" hidden="1" x14ac:dyDescent="0.2"/>
    <row r="2696" hidden="1" x14ac:dyDescent="0.2"/>
    <row r="2697" hidden="1" x14ac:dyDescent="0.2"/>
    <row r="2698" hidden="1" x14ac:dyDescent="0.2"/>
    <row r="2699" hidden="1" x14ac:dyDescent="0.2"/>
    <row r="2700" hidden="1" x14ac:dyDescent="0.2"/>
    <row r="2701" hidden="1" x14ac:dyDescent="0.2"/>
    <row r="2702" hidden="1" x14ac:dyDescent="0.2"/>
    <row r="2703" hidden="1" x14ac:dyDescent="0.2"/>
    <row r="2704" hidden="1" x14ac:dyDescent="0.2"/>
    <row r="2705" hidden="1" x14ac:dyDescent="0.2"/>
    <row r="2706" hidden="1" x14ac:dyDescent="0.2"/>
    <row r="2707" hidden="1" x14ac:dyDescent="0.2"/>
    <row r="2708" hidden="1" x14ac:dyDescent="0.2"/>
    <row r="2709" hidden="1" x14ac:dyDescent="0.2"/>
    <row r="2710" hidden="1" x14ac:dyDescent="0.2"/>
    <row r="2711" hidden="1" x14ac:dyDescent="0.2"/>
    <row r="2712" hidden="1" x14ac:dyDescent="0.2"/>
    <row r="2713" hidden="1" x14ac:dyDescent="0.2"/>
    <row r="2714" hidden="1" x14ac:dyDescent="0.2"/>
    <row r="2715" hidden="1" x14ac:dyDescent="0.2"/>
    <row r="2716" hidden="1" x14ac:dyDescent="0.2"/>
    <row r="2717" hidden="1" x14ac:dyDescent="0.2"/>
    <row r="2718" hidden="1" x14ac:dyDescent="0.2"/>
    <row r="2719" hidden="1" x14ac:dyDescent="0.2"/>
    <row r="2720" hidden="1" x14ac:dyDescent="0.2"/>
    <row r="2721" hidden="1" x14ac:dyDescent="0.2"/>
    <row r="2722" hidden="1" x14ac:dyDescent="0.2"/>
    <row r="2723" hidden="1" x14ac:dyDescent="0.2"/>
    <row r="2724" hidden="1" x14ac:dyDescent="0.2"/>
    <row r="2725" hidden="1" x14ac:dyDescent="0.2"/>
    <row r="2726" hidden="1" x14ac:dyDescent="0.2"/>
    <row r="2727" hidden="1" x14ac:dyDescent="0.2"/>
    <row r="2728" hidden="1" x14ac:dyDescent="0.2"/>
    <row r="2729" hidden="1" x14ac:dyDescent="0.2"/>
    <row r="2730" hidden="1" x14ac:dyDescent="0.2"/>
    <row r="2731" hidden="1" x14ac:dyDescent="0.2"/>
    <row r="2732" hidden="1" x14ac:dyDescent="0.2"/>
    <row r="2733" hidden="1" x14ac:dyDescent="0.2"/>
    <row r="2734" hidden="1" x14ac:dyDescent="0.2"/>
    <row r="2735" hidden="1" x14ac:dyDescent="0.2"/>
    <row r="2736" hidden="1" x14ac:dyDescent="0.2"/>
    <row r="2737" hidden="1" x14ac:dyDescent="0.2"/>
    <row r="2738" hidden="1" x14ac:dyDescent="0.2"/>
    <row r="2739" hidden="1" x14ac:dyDescent="0.2"/>
    <row r="2740" hidden="1" x14ac:dyDescent="0.2"/>
    <row r="2741" hidden="1" x14ac:dyDescent="0.2"/>
    <row r="2742" hidden="1" x14ac:dyDescent="0.2"/>
    <row r="2743" hidden="1" x14ac:dyDescent="0.2"/>
    <row r="2744" hidden="1" x14ac:dyDescent="0.2"/>
    <row r="2745" hidden="1" x14ac:dyDescent="0.2"/>
    <row r="2746" hidden="1" x14ac:dyDescent="0.2"/>
    <row r="2747" hidden="1" x14ac:dyDescent="0.2"/>
    <row r="2748" hidden="1" x14ac:dyDescent="0.2"/>
    <row r="2749" hidden="1" x14ac:dyDescent="0.2"/>
    <row r="2750" hidden="1" x14ac:dyDescent="0.2"/>
    <row r="2751" hidden="1" x14ac:dyDescent="0.2"/>
    <row r="2752" hidden="1" x14ac:dyDescent="0.2"/>
    <row r="2753" hidden="1" x14ac:dyDescent="0.2"/>
    <row r="2754" hidden="1" x14ac:dyDescent="0.2"/>
    <row r="2755" hidden="1" x14ac:dyDescent="0.2"/>
    <row r="2756" hidden="1" x14ac:dyDescent="0.2"/>
    <row r="2757" hidden="1" x14ac:dyDescent="0.2"/>
    <row r="2758" hidden="1" x14ac:dyDescent="0.2"/>
    <row r="2759" hidden="1" x14ac:dyDescent="0.2"/>
    <row r="2760" hidden="1" x14ac:dyDescent="0.2"/>
    <row r="2761" hidden="1" x14ac:dyDescent="0.2"/>
    <row r="2762" hidden="1" x14ac:dyDescent="0.2"/>
    <row r="2763" hidden="1" x14ac:dyDescent="0.2"/>
    <row r="2764" hidden="1" x14ac:dyDescent="0.2"/>
    <row r="2765" hidden="1" x14ac:dyDescent="0.2"/>
    <row r="2766" hidden="1" x14ac:dyDescent="0.2"/>
    <row r="2767" hidden="1" x14ac:dyDescent="0.2"/>
    <row r="2768" hidden="1" x14ac:dyDescent="0.2"/>
    <row r="2769" hidden="1" x14ac:dyDescent="0.2"/>
    <row r="2770" hidden="1" x14ac:dyDescent="0.2"/>
    <row r="2771" hidden="1" x14ac:dyDescent="0.2"/>
    <row r="2772" hidden="1" x14ac:dyDescent="0.2"/>
    <row r="2773" hidden="1" x14ac:dyDescent="0.2"/>
    <row r="2774" hidden="1" x14ac:dyDescent="0.2"/>
    <row r="2775" hidden="1" x14ac:dyDescent="0.2"/>
    <row r="2776" hidden="1" x14ac:dyDescent="0.2"/>
    <row r="2777" hidden="1" x14ac:dyDescent="0.2"/>
    <row r="2778" hidden="1" x14ac:dyDescent="0.2"/>
    <row r="2779" hidden="1" x14ac:dyDescent="0.2"/>
    <row r="2780" hidden="1" x14ac:dyDescent="0.2"/>
    <row r="2781" hidden="1" x14ac:dyDescent="0.2"/>
    <row r="2782" hidden="1" x14ac:dyDescent="0.2"/>
    <row r="2783" hidden="1" x14ac:dyDescent="0.2"/>
    <row r="2784" hidden="1" x14ac:dyDescent="0.2"/>
    <row r="2785" hidden="1" x14ac:dyDescent="0.2"/>
    <row r="2786" hidden="1" x14ac:dyDescent="0.2"/>
    <row r="2787" hidden="1" x14ac:dyDescent="0.2"/>
    <row r="2788" hidden="1" x14ac:dyDescent="0.2"/>
    <row r="2789" hidden="1" x14ac:dyDescent="0.2"/>
    <row r="2790" hidden="1" x14ac:dyDescent="0.2"/>
    <row r="2791" hidden="1" x14ac:dyDescent="0.2"/>
    <row r="2792" hidden="1" x14ac:dyDescent="0.2"/>
    <row r="2793" hidden="1" x14ac:dyDescent="0.2"/>
    <row r="2794" hidden="1" x14ac:dyDescent="0.2"/>
    <row r="2795" hidden="1" x14ac:dyDescent="0.2"/>
    <row r="2796" hidden="1" x14ac:dyDescent="0.2"/>
    <row r="2797" hidden="1" x14ac:dyDescent="0.2"/>
    <row r="2798" hidden="1" x14ac:dyDescent="0.2"/>
    <row r="2799" hidden="1" x14ac:dyDescent="0.2"/>
    <row r="2800" hidden="1" x14ac:dyDescent="0.2"/>
    <row r="2801" hidden="1" x14ac:dyDescent="0.2"/>
    <row r="2802" hidden="1" x14ac:dyDescent="0.2"/>
    <row r="2803" hidden="1" x14ac:dyDescent="0.2"/>
    <row r="2804" hidden="1" x14ac:dyDescent="0.2"/>
    <row r="2805" hidden="1" x14ac:dyDescent="0.2"/>
    <row r="2806" hidden="1" x14ac:dyDescent="0.2"/>
    <row r="2807" hidden="1" x14ac:dyDescent="0.2"/>
    <row r="2808" hidden="1" x14ac:dyDescent="0.2"/>
    <row r="2809" hidden="1" x14ac:dyDescent="0.2"/>
    <row r="2810" hidden="1" x14ac:dyDescent="0.2"/>
    <row r="2811" hidden="1" x14ac:dyDescent="0.2"/>
    <row r="2812" hidden="1" x14ac:dyDescent="0.2"/>
    <row r="2813" hidden="1" x14ac:dyDescent="0.2"/>
    <row r="2814" hidden="1" x14ac:dyDescent="0.2"/>
    <row r="2815" hidden="1" x14ac:dyDescent="0.2"/>
    <row r="2816" hidden="1" x14ac:dyDescent="0.2"/>
    <row r="2817" hidden="1" x14ac:dyDescent="0.2"/>
    <row r="2818" hidden="1" x14ac:dyDescent="0.2"/>
    <row r="2819" hidden="1" x14ac:dyDescent="0.2"/>
    <row r="2820" hidden="1" x14ac:dyDescent="0.2"/>
    <row r="2821" hidden="1" x14ac:dyDescent="0.2"/>
    <row r="2822" hidden="1" x14ac:dyDescent="0.2"/>
    <row r="2823" hidden="1" x14ac:dyDescent="0.2"/>
    <row r="2824" hidden="1" x14ac:dyDescent="0.2"/>
    <row r="2825" hidden="1" x14ac:dyDescent="0.2"/>
    <row r="2826" hidden="1" x14ac:dyDescent="0.2"/>
    <row r="2827" hidden="1" x14ac:dyDescent="0.2"/>
    <row r="2828" hidden="1" x14ac:dyDescent="0.2"/>
    <row r="2829" hidden="1" x14ac:dyDescent="0.2"/>
    <row r="2830" hidden="1" x14ac:dyDescent="0.2"/>
    <row r="2831" hidden="1" x14ac:dyDescent="0.2"/>
    <row r="2832" hidden="1" x14ac:dyDescent="0.2"/>
    <row r="2833" hidden="1" x14ac:dyDescent="0.2"/>
    <row r="2834" hidden="1" x14ac:dyDescent="0.2"/>
    <row r="2835" hidden="1" x14ac:dyDescent="0.2"/>
    <row r="2836" hidden="1" x14ac:dyDescent="0.2"/>
    <row r="2837" hidden="1" x14ac:dyDescent="0.2"/>
    <row r="2838" hidden="1" x14ac:dyDescent="0.2"/>
    <row r="2839" hidden="1" x14ac:dyDescent="0.2"/>
    <row r="2840" hidden="1" x14ac:dyDescent="0.2"/>
    <row r="2841" hidden="1" x14ac:dyDescent="0.2"/>
    <row r="2842" hidden="1" x14ac:dyDescent="0.2"/>
    <row r="2843" hidden="1" x14ac:dyDescent="0.2"/>
    <row r="2844" hidden="1" x14ac:dyDescent="0.2"/>
    <row r="2845" hidden="1" x14ac:dyDescent="0.2"/>
    <row r="2846" hidden="1" x14ac:dyDescent="0.2"/>
    <row r="2847" hidden="1" x14ac:dyDescent="0.2"/>
    <row r="2848" hidden="1" x14ac:dyDescent="0.2"/>
    <row r="2849" hidden="1" x14ac:dyDescent="0.2"/>
    <row r="2850" hidden="1" x14ac:dyDescent="0.2"/>
    <row r="2851" hidden="1" x14ac:dyDescent="0.2"/>
    <row r="2852" hidden="1" x14ac:dyDescent="0.2"/>
    <row r="2853" hidden="1" x14ac:dyDescent="0.2"/>
    <row r="2854" hidden="1" x14ac:dyDescent="0.2"/>
    <row r="2855" hidden="1" x14ac:dyDescent="0.2"/>
    <row r="2856" hidden="1" x14ac:dyDescent="0.2"/>
    <row r="2857" hidden="1" x14ac:dyDescent="0.2"/>
    <row r="2858" hidden="1" x14ac:dyDescent="0.2"/>
    <row r="2859" hidden="1" x14ac:dyDescent="0.2"/>
    <row r="2860" hidden="1" x14ac:dyDescent="0.2"/>
    <row r="2861" hidden="1" x14ac:dyDescent="0.2"/>
    <row r="2862" hidden="1" x14ac:dyDescent="0.2"/>
    <row r="2863" hidden="1" x14ac:dyDescent="0.2"/>
    <row r="2864" hidden="1" x14ac:dyDescent="0.2"/>
    <row r="2865" hidden="1" x14ac:dyDescent="0.2"/>
    <row r="2866" hidden="1" x14ac:dyDescent="0.2"/>
    <row r="2867" hidden="1" x14ac:dyDescent="0.2"/>
    <row r="2868" hidden="1" x14ac:dyDescent="0.2"/>
    <row r="2869" hidden="1" x14ac:dyDescent="0.2"/>
    <row r="2870" hidden="1" x14ac:dyDescent="0.2"/>
    <row r="2871" hidden="1" x14ac:dyDescent="0.2"/>
    <row r="2872" hidden="1" x14ac:dyDescent="0.2"/>
    <row r="2873" hidden="1" x14ac:dyDescent="0.2"/>
    <row r="2874" hidden="1" x14ac:dyDescent="0.2"/>
    <row r="2875" hidden="1" x14ac:dyDescent="0.2"/>
    <row r="2876" hidden="1" x14ac:dyDescent="0.2"/>
    <row r="2877" hidden="1" x14ac:dyDescent="0.2"/>
    <row r="2878" hidden="1" x14ac:dyDescent="0.2"/>
    <row r="2879" hidden="1" x14ac:dyDescent="0.2"/>
    <row r="2880" hidden="1" x14ac:dyDescent="0.2"/>
    <row r="2881" hidden="1" x14ac:dyDescent="0.2"/>
    <row r="2882" hidden="1" x14ac:dyDescent="0.2"/>
    <row r="2883" hidden="1" x14ac:dyDescent="0.2"/>
    <row r="2884" hidden="1" x14ac:dyDescent="0.2"/>
    <row r="2885" hidden="1" x14ac:dyDescent="0.2"/>
    <row r="2886" hidden="1" x14ac:dyDescent="0.2"/>
    <row r="2887" hidden="1" x14ac:dyDescent="0.2"/>
    <row r="2888" hidden="1" x14ac:dyDescent="0.2"/>
    <row r="2889" hidden="1" x14ac:dyDescent="0.2"/>
    <row r="2890" hidden="1" x14ac:dyDescent="0.2"/>
    <row r="2891" hidden="1" x14ac:dyDescent="0.2"/>
    <row r="2892" hidden="1" x14ac:dyDescent="0.2"/>
    <row r="2893" hidden="1" x14ac:dyDescent="0.2"/>
    <row r="2894" hidden="1" x14ac:dyDescent="0.2"/>
    <row r="2895" hidden="1" x14ac:dyDescent="0.2"/>
    <row r="2896" hidden="1" x14ac:dyDescent="0.2"/>
    <row r="2897" hidden="1" x14ac:dyDescent="0.2"/>
    <row r="2898" hidden="1" x14ac:dyDescent="0.2"/>
    <row r="2899" hidden="1" x14ac:dyDescent="0.2"/>
    <row r="2900" hidden="1" x14ac:dyDescent="0.2"/>
    <row r="2901" hidden="1" x14ac:dyDescent="0.2"/>
    <row r="2902" hidden="1" x14ac:dyDescent="0.2"/>
    <row r="2903" hidden="1" x14ac:dyDescent="0.2"/>
    <row r="2904" hidden="1" x14ac:dyDescent="0.2"/>
    <row r="2905" hidden="1" x14ac:dyDescent="0.2"/>
    <row r="2906" hidden="1" x14ac:dyDescent="0.2"/>
    <row r="2907" hidden="1" x14ac:dyDescent="0.2"/>
    <row r="2908" hidden="1" x14ac:dyDescent="0.2"/>
    <row r="2909" hidden="1" x14ac:dyDescent="0.2"/>
    <row r="2910" hidden="1" x14ac:dyDescent="0.2"/>
    <row r="2911" hidden="1" x14ac:dyDescent="0.2"/>
    <row r="2912" hidden="1" x14ac:dyDescent="0.2"/>
    <row r="2913" hidden="1" x14ac:dyDescent="0.2"/>
    <row r="2914" hidden="1" x14ac:dyDescent="0.2"/>
    <row r="2915" hidden="1" x14ac:dyDescent="0.2"/>
    <row r="2916" hidden="1" x14ac:dyDescent="0.2"/>
    <row r="2917" hidden="1" x14ac:dyDescent="0.2"/>
    <row r="2918" hidden="1" x14ac:dyDescent="0.2"/>
    <row r="2919" hidden="1" x14ac:dyDescent="0.2"/>
    <row r="2920" hidden="1" x14ac:dyDescent="0.2"/>
    <row r="2921" hidden="1" x14ac:dyDescent="0.2"/>
    <row r="2922" hidden="1" x14ac:dyDescent="0.2"/>
    <row r="2923" hidden="1" x14ac:dyDescent="0.2"/>
    <row r="2924" hidden="1" x14ac:dyDescent="0.2"/>
    <row r="2925" hidden="1" x14ac:dyDescent="0.2"/>
    <row r="2926" hidden="1" x14ac:dyDescent="0.2"/>
    <row r="2927" hidden="1" x14ac:dyDescent="0.2"/>
    <row r="2928" hidden="1" x14ac:dyDescent="0.2"/>
    <row r="2929" hidden="1" x14ac:dyDescent="0.2"/>
    <row r="2930" hidden="1" x14ac:dyDescent="0.2"/>
    <row r="2931" hidden="1" x14ac:dyDescent="0.2"/>
    <row r="2932" hidden="1" x14ac:dyDescent="0.2"/>
    <row r="2933" hidden="1" x14ac:dyDescent="0.2"/>
    <row r="2934" hidden="1" x14ac:dyDescent="0.2"/>
    <row r="2935" hidden="1" x14ac:dyDescent="0.2"/>
    <row r="2936" hidden="1" x14ac:dyDescent="0.2"/>
    <row r="2937" hidden="1" x14ac:dyDescent="0.2"/>
    <row r="2938" hidden="1" x14ac:dyDescent="0.2"/>
    <row r="2939" hidden="1" x14ac:dyDescent="0.2"/>
    <row r="2940" hidden="1" x14ac:dyDescent="0.2"/>
    <row r="2941" hidden="1" x14ac:dyDescent="0.2"/>
    <row r="2942" hidden="1" x14ac:dyDescent="0.2"/>
    <row r="2943" hidden="1" x14ac:dyDescent="0.2"/>
    <row r="2944" hidden="1" x14ac:dyDescent="0.2"/>
    <row r="2945" hidden="1" x14ac:dyDescent="0.2"/>
    <row r="2946" hidden="1" x14ac:dyDescent="0.2"/>
    <row r="2947" hidden="1" x14ac:dyDescent="0.2"/>
    <row r="2948" hidden="1" x14ac:dyDescent="0.2"/>
    <row r="2949" hidden="1" x14ac:dyDescent="0.2"/>
    <row r="2950" hidden="1" x14ac:dyDescent="0.2"/>
    <row r="2951" hidden="1" x14ac:dyDescent="0.2"/>
    <row r="2952" hidden="1" x14ac:dyDescent="0.2"/>
    <row r="2953" hidden="1" x14ac:dyDescent="0.2"/>
    <row r="2954" hidden="1" x14ac:dyDescent="0.2"/>
    <row r="2955" hidden="1" x14ac:dyDescent="0.2"/>
    <row r="2956" hidden="1" x14ac:dyDescent="0.2"/>
    <row r="2957" hidden="1" x14ac:dyDescent="0.2"/>
    <row r="2958" hidden="1" x14ac:dyDescent="0.2"/>
    <row r="2959" hidden="1" x14ac:dyDescent="0.2"/>
    <row r="2960" hidden="1" x14ac:dyDescent="0.2"/>
    <row r="2961" hidden="1" x14ac:dyDescent="0.2"/>
    <row r="2962" hidden="1" x14ac:dyDescent="0.2"/>
    <row r="2963" hidden="1" x14ac:dyDescent="0.2"/>
    <row r="2964" hidden="1" x14ac:dyDescent="0.2"/>
    <row r="2965" hidden="1" x14ac:dyDescent="0.2"/>
    <row r="2966" hidden="1" x14ac:dyDescent="0.2"/>
    <row r="2967" hidden="1" x14ac:dyDescent="0.2"/>
    <row r="2968" hidden="1" x14ac:dyDescent="0.2"/>
    <row r="2969" hidden="1" x14ac:dyDescent="0.2"/>
    <row r="2970" hidden="1" x14ac:dyDescent="0.2"/>
    <row r="2971" hidden="1" x14ac:dyDescent="0.2"/>
    <row r="2972" hidden="1" x14ac:dyDescent="0.2"/>
    <row r="2973" hidden="1" x14ac:dyDescent="0.2"/>
    <row r="2974" hidden="1" x14ac:dyDescent="0.2"/>
    <row r="2975" hidden="1" x14ac:dyDescent="0.2"/>
    <row r="2976" hidden="1" x14ac:dyDescent="0.2"/>
    <row r="2977" hidden="1" x14ac:dyDescent="0.2"/>
    <row r="2978" hidden="1" x14ac:dyDescent="0.2"/>
    <row r="2979" hidden="1" x14ac:dyDescent="0.2"/>
    <row r="2980" hidden="1" x14ac:dyDescent="0.2"/>
    <row r="2981" hidden="1" x14ac:dyDescent="0.2"/>
    <row r="2982" hidden="1" x14ac:dyDescent="0.2"/>
    <row r="2983" hidden="1" x14ac:dyDescent="0.2"/>
    <row r="2984" hidden="1" x14ac:dyDescent="0.2"/>
    <row r="2985" hidden="1" x14ac:dyDescent="0.2"/>
    <row r="2986" hidden="1" x14ac:dyDescent="0.2"/>
    <row r="2987" hidden="1" x14ac:dyDescent="0.2"/>
    <row r="2988" hidden="1" x14ac:dyDescent="0.2"/>
    <row r="2989" hidden="1" x14ac:dyDescent="0.2"/>
    <row r="2990" hidden="1" x14ac:dyDescent="0.2"/>
    <row r="2991" hidden="1" x14ac:dyDescent="0.2"/>
    <row r="2992" hidden="1" x14ac:dyDescent="0.2"/>
    <row r="2993" hidden="1" x14ac:dyDescent="0.2"/>
    <row r="2994" hidden="1" x14ac:dyDescent="0.2"/>
    <row r="2995" hidden="1" x14ac:dyDescent="0.2"/>
    <row r="2996" hidden="1" x14ac:dyDescent="0.2"/>
    <row r="2997" hidden="1" x14ac:dyDescent="0.2"/>
    <row r="2998" hidden="1" x14ac:dyDescent="0.2"/>
    <row r="2999" hidden="1" x14ac:dyDescent="0.2"/>
    <row r="3000" hidden="1" x14ac:dyDescent="0.2"/>
    <row r="3001" hidden="1" x14ac:dyDescent="0.2"/>
    <row r="3002" hidden="1" x14ac:dyDescent="0.2"/>
    <row r="3003" hidden="1" x14ac:dyDescent="0.2"/>
    <row r="3004" hidden="1" x14ac:dyDescent="0.2"/>
    <row r="3005" hidden="1" x14ac:dyDescent="0.2"/>
    <row r="3006" hidden="1" x14ac:dyDescent="0.2"/>
    <row r="3007" hidden="1" x14ac:dyDescent="0.2"/>
    <row r="3008" hidden="1" x14ac:dyDescent="0.2"/>
    <row r="3009" hidden="1" x14ac:dyDescent="0.2"/>
    <row r="3010" hidden="1" x14ac:dyDescent="0.2"/>
    <row r="3011" hidden="1" x14ac:dyDescent="0.2"/>
    <row r="3012" hidden="1" x14ac:dyDescent="0.2"/>
    <row r="3013" hidden="1" x14ac:dyDescent="0.2"/>
    <row r="3014" hidden="1" x14ac:dyDescent="0.2"/>
    <row r="3015" hidden="1" x14ac:dyDescent="0.2"/>
    <row r="3016" hidden="1" x14ac:dyDescent="0.2"/>
    <row r="3017" hidden="1" x14ac:dyDescent="0.2"/>
    <row r="3018" hidden="1" x14ac:dyDescent="0.2"/>
    <row r="3019" hidden="1" x14ac:dyDescent="0.2"/>
    <row r="3020" hidden="1" x14ac:dyDescent="0.2"/>
    <row r="3021" hidden="1" x14ac:dyDescent="0.2"/>
    <row r="3022" hidden="1" x14ac:dyDescent="0.2"/>
    <row r="3023" hidden="1" x14ac:dyDescent="0.2"/>
    <row r="3024" hidden="1" x14ac:dyDescent="0.2"/>
    <row r="3025" hidden="1" x14ac:dyDescent="0.2"/>
    <row r="3026" hidden="1" x14ac:dyDescent="0.2"/>
    <row r="3027" hidden="1" x14ac:dyDescent="0.2"/>
    <row r="3028" hidden="1" x14ac:dyDescent="0.2"/>
    <row r="3029" hidden="1" x14ac:dyDescent="0.2"/>
    <row r="3030" hidden="1" x14ac:dyDescent="0.2"/>
    <row r="3031" hidden="1" x14ac:dyDescent="0.2"/>
    <row r="3032" hidden="1" x14ac:dyDescent="0.2"/>
    <row r="3033" hidden="1" x14ac:dyDescent="0.2"/>
    <row r="3034" hidden="1" x14ac:dyDescent="0.2"/>
    <row r="3035" hidden="1" x14ac:dyDescent="0.2"/>
    <row r="3036" hidden="1" x14ac:dyDescent="0.2"/>
    <row r="3037" hidden="1" x14ac:dyDescent="0.2"/>
    <row r="3038" hidden="1" x14ac:dyDescent="0.2"/>
    <row r="3039" hidden="1" x14ac:dyDescent="0.2"/>
    <row r="3040" hidden="1" x14ac:dyDescent="0.2"/>
    <row r="3041" hidden="1" x14ac:dyDescent="0.2"/>
    <row r="3042" hidden="1" x14ac:dyDescent="0.2"/>
    <row r="3043" hidden="1" x14ac:dyDescent="0.2"/>
    <row r="3044" hidden="1" x14ac:dyDescent="0.2"/>
    <row r="3045" hidden="1" x14ac:dyDescent="0.2"/>
    <row r="3046" hidden="1" x14ac:dyDescent="0.2"/>
    <row r="3047" hidden="1" x14ac:dyDescent="0.2"/>
    <row r="3048" hidden="1" x14ac:dyDescent="0.2"/>
    <row r="3049" hidden="1" x14ac:dyDescent="0.2"/>
    <row r="3050" hidden="1" x14ac:dyDescent="0.2"/>
    <row r="3051" hidden="1" x14ac:dyDescent="0.2"/>
    <row r="3052" hidden="1" x14ac:dyDescent="0.2"/>
    <row r="3053" hidden="1" x14ac:dyDescent="0.2"/>
    <row r="3054" hidden="1" x14ac:dyDescent="0.2"/>
    <row r="3055" hidden="1" x14ac:dyDescent="0.2"/>
    <row r="3056" hidden="1" x14ac:dyDescent="0.2"/>
    <row r="3057" hidden="1" x14ac:dyDescent="0.2"/>
    <row r="3058" hidden="1" x14ac:dyDescent="0.2"/>
    <row r="3059" hidden="1" x14ac:dyDescent="0.2"/>
    <row r="3060" hidden="1" x14ac:dyDescent="0.2"/>
    <row r="3061" hidden="1" x14ac:dyDescent="0.2"/>
    <row r="3062" hidden="1" x14ac:dyDescent="0.2"/>
    <row r="3063" hidden="1" x14ac:dyDescent="0.2"/>
    <row r="3064" hidden="1" x14ac:dyDescent="0.2"/>
    <row r="3065" hidden="1" x14ac:dyDescent="0.2"/>
    <row r="3066" hidden="1" x14ac:dyDescent="0.2"/>
    <row r="3067" hidden="1" x14ac:dyDescent="0.2"/>
    <row r="3068" hidden="1" x14ac:dyDescent="0.2"/>
    <row r="3069" hidden="1" x14ac:dyDescent="0.2"/>
    <row r="3070" hidden="1" x14ac:dyDescent="0.2"/>
    <row r="3071" hidden="1" x14ac:dyDescent="0.2"/>
    <row r="3072" hidden="1" x14ac:dyDescent="0.2"/>
    <row r="3073" hidden="1" x14ac:dyDescent="0.2"/>
    <row r="3074" hidden="1" x14ac:dyDescent="0.2"/>
    <row r="3075" hidden="1" x14ac:dyDescent="0.2"/>
    <row r="3076" hidden="1" x14ac:dyDescent="0.2"/>
    <row r="3077" hidden="1" x14ac:dyDescent="0.2"/>
    <row r="3078" hidden="1" x14ac:dyDescent="0.2"/>
    <row r="3079" hidden="1" x14ac:dyDescent="0.2"/>
    <row r="3080" hidden="1" x14ac:dyDescent="0.2"/>
    <row r="3081" hidden="1" x14ac:dyDescent="0.2"/>
    <row r="3082" hidden="1" x14ac:dyDescent="0.2"/>
    <row r="3083" hidden="1" x14ac:dyDescent="0.2"/>
    <row r="3084" hidden="1" x14ac:dyDescent="0.2"/>
    <row r="3085" hidden="1" x14ac:dyDescent="0.2"/>
    <row r="3086" hidden="1" x14ac:dyDescent="0.2"/>
    <row r="3087" hidden="1" x14ac:dyDescent="0.2"/>
    <row r="3088" hidden="1" x14ac:dyDescent="0.2"/>
    <row r="3089" hidden="1" x14ac:dyDescent="0.2"/>
    <row r="3090" hidden="1" x14ac:dyDescent="0.2"/>
    <row r="3091" hidden="1" x14ac:dyDescent="0.2"/>
    <row r="3092" hidden="1" x14ac:dyDescent="0.2"/>
    <row r="3093" hidden="1" x14ac:dyDescent="0.2"/>
    <row r="3094" hidden="1" x14ac:dyDescent="0.2"/>
    <row r="3095" hidden="1" x14ac:dyDescent="0.2"/>
    <row r="3096" hidden="1" x14ac:dyDescent="0.2"/>
    <row r="3097" hidden="1" x14ac:dyDescent="0.2"/>
    <row r="3098" hidden="1" x14ac:dyDescent="0.2"/>
    <row r="3099" hidden="1" x14ac:dyDescent="0.2"/>
    <row r="3100" hidden="1" x14ac:dyDescent="0.2"/>
    <row r="3101" hidden="1" x14ac:dyDescent="0.2"/>
    <row r="3102" hidden="1" x14ac:dyDescent="0.2"/>
    <row r="3103" hidden="1" x14ac:dyDescent="0.2"/>
    <row r="3104" hidden="1" x14ac:dyDescent="0.2"/>
    <row r="3105" hidden="1" x14ac:dyDescent="0.2"/>
    <row r="3106" hidden="1" x14ac:dyDescent="0.2"/>
    <row r="3107" hidden="1" x14ac:dyDescent="0.2"/>
    <row r="3108" hidden="1" x14ac:dyDescent="0.2"/>
    <row r="3109" hidden="1" x14ac:dyDescent="0.2"/>
    <row r="3110" hidden="1" x14ac:dyDescent="0.2"/>
    <row r="3111" hidden="1" x14ac:dyDescent="0.2"/>
    <row r="3112" hidden="1" x14ac:dyDescent="0.2"/>
    <row r="3113" hidden="1" x14ac:dyDescent="0.2"/>
    <row r="3114" hidden="1" x14ac:dyDescent="0.2"/>
    <row r="3115" hidden="1" x14ac:dyDescent="0.2"/>
    <row r="3116" hidden="1" x14ac:dyDescent="0.2"/>
    <row r="3117" hidden="1" x14ac:dyDescent="0.2"/>
    <row r="3118" hidden="1" x14ac:dyDescent="0.2"/>
    <row r="3119" hidden="1" x14ac:dyDescent="0.2"/>
    <row r="3120" hidden="1" x14ac:dyDescent="0.2"/>
    <row r="3121" hidden="1" x14ac:dyDescent="0.2"/>
    <row r="3122" hidden="1" x14ac:dyDescent="0.2"/>
    <row r="3123" hidden="1" x14ac:dyDescent="0.2"/>
    <row r="3124" hidden="1" x14ac:dyDescent="0.2"/>
    <row r="3125" hidden="1" x14ac:dyDescent="0.2"/>
    <row r="3126" hidden="1" x14ac:dyDescent="0.2"/>
    <row r="3127" hidden="1" x14ac:dyDescent="0.2"/>
    <row r="3128" hidden="1" x14ac:dyDescent="0.2"/>
    <row r="3129" hidden="1" x14ac:dyDescent="0.2"/>
    <row r="3130" hidden="1" x14ac:dyDescent="0.2"/>
    <row r="3131" hidden="1" x14ac:dyDescent="0.2"/>
    <row r="3132" hidden="1" x14ac:dyDescent="0.2"/>
    <row r="3133" hidden="1" x14ac:dyDescent="0.2"/>
    <row r="3134" hidden="1" x14ac:dyDescent="0.2"/>
    <row r="3135" hidden="1" x14ac:dyDescent="0.2"/>
    <row r="3136" hidden="1" x14ac:dyDescent="0.2"/>
    <row r="3137" hidden="1" x14ac:dyDescent="0.2"/>
    <row r="3138" hidden="1" x14ac:dyDescent="0.2"/>
    <row r="3139" hidden="1" x14ac:dyDescent="0.2"/>
    <row r="3140" hidden="1" x14ac:dyDescent="0.2"/>
    <row r="3141" hidden="1" x14ac:dyDescent="0.2"/>
    <row r="3142" hidden="1" x14ac:dyDescent="0.2"/>
    <row r="3143" hidden="1" x14ac:dyDescent="0.2"/>
    <row r="3144" hidden="1" x14ac:dyDescent="0.2"/>
    <row r="3145" hidden="1" x14ac:dyDescent="0.2"/>
    <row r="3146" hidden="1" x14ac:dyDescent="0.2"/>
    <row r="3147" hidden="1" x14ac:dyDescent="0.2"/>
    <row r="3148" hidden="1" x14ac:dyDescent="0.2"/>
    <row r="3149" hidden="1" x14ac:dyDescent="0.2"/>
    <row r="3150" hidden="1" x14ac:dyDescent="0.2"/>
    <row r="3151" hidden="1" x14ac:dyDescent="0.2"/>
    <row r="3152" hidden="1" x14ac:dyDescent="0.2"/>
    <row r="3153" hidden="1" x14ac:dyDescent="0.2"/>
    <row r="3154" hidden="1" x14ac:dyDescent="0.2"/>
    <row r="3155" hidden="1" x14ac:dyDescent="0.2"/>
    <row r="3156" hidden="1" x14ac:dyDescent="0.2"/>
    <row r="3157" hidden="1" x14ac:dyDescent="0.2"/>
    <row r="3158" hidden="1" x14ac:dyDescent="0.2"/>
    <row r="3159" hidden="1" x14ac:dyDescent="0.2"/>
    <row r="3160" hidden="1" x14ac:dyDescent="0.2"/>
    <row r="3161" hidden="1" x14ac:dyDescent="0.2"/>
    <row r="3162" hidden="1" x14ac:dyDescent="0.2"/>
    <row r="3163" hidden="1" x14ac:dyDescent="0.2"/>
    <row r="3164" hidden="1" x14ac:dyDescent="0.2"/>
    <row r="3165" hidden="1" x14ac:dyDescent="0.2"/>
    <row r="3166" hidden="1" x14ac:dyDescent="0.2"/>
    <row r="3167" hidden="1" x14ac:dyDescent="0.2"/>
    <row r="3168" hidden="1" x14ac:dyDescent="0.2"/>
    <row r="3169" hidden="1" x14ac:dyDescent="0.2"/>
    <row r="3170" hidden="1" x14ac:dyDescent="0.2"/>
    <row r="3171" hidden="1" x14ac:dyDescent="0.2"/>
    <row r="3172" hidden="1" x14ac:dyDescent="0.2"/>
    <row r="3173" hidden="1" x14ac:dyDescent="0.2"/>
    <row r="3174" hidden="1" x14ac:dyDescent="0.2"/>
    <row r="3175" hidden="1" x14ac:dyDescent="0.2"/>
    <row r="3176" hidden="1" x14ac:dyDescent="0.2"/>
    <row r="3177" hidden="1" x14ac:dyDescent="0.2"/>
    <row r="3178" hidden="1" x14ac:dyDescent="0.2"/>
    <row r="3179" hidden="1" x14ac:dyDescent="0.2"/>
    <row r="3180" hidden="1" x14ac:dyDescent="0.2"/>
    <row r="3181" hidden="1" x14ac:dyDescent="0.2"/>
    <row r="3182" hidden="1" x14ac:dyDescent="0.2"/>
    <row r="3183" hidden="1" x14ac:dyDescent="0.2"/>
    <row r="3184" hidden="1" x14ac:dyDescent="0.2"/>
    <row r="3185" hidden="1" x14ac:dyDescent="0.2"/>
    <row r="3186" hidden="1" x14ac:dyDescent="0.2"/>
    <row r="3187" hidden="1" x14ac:dyDescent="0.2"/>
    <row r="3188" hidden="1" x14ac:dyDescent="0.2"/>
    <row r="3189" hidden="1" x14ac:dyDescent="0.2"/>
    <row r="3190" hidden="1" x14ac:dyDescent="0.2"/>
    <row r="3191" hidden="1" x14ac:dyDescent="0.2"/>
    <row r="3192" hidden="1" x14ac:dyDescent="0.2"/>
    <row r="3193" hidden="1" x14ac:dyDescent="0.2"/>
    <row r="3194" hidden="1" x14ac:dyDescent="0.2"/>
    <row r="3195" hidden="1" x14ac:dyDescent="0.2"/>
    <row r="3196" hidden="1" x14ac:dyDescent="0.2"/>
    <row r="3197" hidden="1" x14ac:dyDescent="0.2"/>
    <row r="3198" hidden="1" x14ac:dyDescent="0.2"/>
    <row r="3199" hidden="1" x14ac:dyDescent="0.2"/>
    <row r="3200" hidden="1" x14ac:dyDescent="0.2"/>
    <row r="3201" hidden="1" x14ac:dyDescent="0.2"/>
    <row r="3202" hidden="1" x14ac:dyDescent="0.2"/>
    <row r="3203" hidden="1" x14ac:dyDescent="0.2"/>
    <row r="3204" hidden="1" x14ac:dyDescent="0.2"/>
    <row r="3205" hidden="1" x14ac:dyDescent="0.2"/>
    <row r="3206" hidden="1" x14ac:dyDescent="0.2"/>
    <row r="3207" hidden="1" x14ac:dyDescent="0.2"/>
    <row r="3208" hidden="1" x14ac:dyDescent="0.2"/>
    <row r="3209" hidden="1" x14ac:dyDescent="0.2"/>
    <row r="3210" hidden="1" x14ac:dyDescent="0.2"/>
    <row r="3211" hidden="1" x14ac:dyDescent="0.2"/>
    <row r="3212" hidden="1" x14ac:dyDescent="0.2"/>
    <row r="3213" hidden="1" x14ac:dyDescent="0.2"/>
    <row r="3214" hidden="1" x14ac:dyDescent="0.2"/>
    <row r="3215" hidden="1" x14ac:dyDescent="0.2"/>
    <row r="3216" hidden="1" x14ac:dyDescent="0.2"/>
    <row r="3217" hidden="1" x14ac:dyDescent="0.2"/>
    <row r="3218" hidden="1" x14ac:dyDescent="0.2"/>
    <row r="3219" hidden="1" x14ac:dyDescent="0.2"/>
    <row r="3220" hidden="1" x14ac:dyDescent="0.2"/>
    <row r="3221" hidden="1" x14ac:dyDescent="0.2"/>
    <row r="3222" hidden="1" x14ac:dyDescent="0.2"/>
    <row r="3223" hidden="1" x14ac:dyDescent="0.2"/>
    <row r="3224" hidden="1" x14ac:dyDescent="0.2"/>
    <row r="3225" hidden="1" x14ac:dyDescent="0.2"/>
    <row r="3226" hidden="1" x14ac:dyDescent="0.2"/>
    <row r="3227" hidden="1" x14ac:dyDescent="0.2"/>
    <row r="3228" hidden="1" x14ac:dyDescent="0.2"/>
    <row r="3229" hidden="1" x14ac:dyDescent="0.2"/>
    <row r="3230" hidden="1" x14ac:dyDescent="0.2"/>
    <row r="3231" hidden="1" x14ac:dyDescent="0.2"/>
    <row r="3232" hidden="1" x14ac:dyDescent="0.2"/>
    <row r="3233" hidden="1" x14ac:dyDescent="0.2"/>
    <row r="3234" hidden="1" x14ac:dyDescent="0.2"/>
    <row r="3235" hidden="1" x14ac:dyDescent="0.2"/>
    <row r="3236" hidden="1" x14ac:dyDescent="0.2"/>
    <row r="3237" hidden="1" x14ac:dyDescent="0.2"/>
    <row r="3238" hidden="1" x14ac:dyDescent="0.2"/>
    <row r="3239" hidden="1" x14ac:dyDescent="0.2"/>
    <row r="3240" hidden="1" x14ac:dyDescent="0.2"/>
    <row r="3241" hidden="1" x14ac:dyDescent="0.2"/>
    <row r="3242" hidden="1" x14ac:dyDescent="0.2"/>
    <row r="3243" hidden="1" x14ac:dyDescent="0.2"/>
    <row r="3244" hidden="1" x14ac:dyDescent="0.2"/>
    <row r="3245" hidden="1" x14ac:dyDescent="0.2"/>
    <row r="3246" hidden="1" x14ac:dyDescent="0.2"/>
    <row r="3247" hidden="1" x14ac:dyDescent="0.2"/>
    <row r="3248" hidden="1" x14ac:dyDescent="0.2"/>
    <row r="3249" hidden="1" x14ac:dyDescent="0.2"/>
    <row r="3250" hidden="1" x14ac:dyDescent="0.2"/>
    <row r="3251" hidden="1" x14ac:dyDescent="0.2"/>
    <row r="3252" hidden="1" x14ac:dyDescent="0.2"/>
    <row r="3253" hidden="1" x14ac:dyDescent="0.2"/>
    <row r="3254" hidden="1" x14ac:dyDescent="0.2"/>
    <row r="3255" hidden="1" x14ac:dyDescent="0.2"/>
    <row r="3256" hidden="1" x14ac:dyDescent="0.2"/>
    <row r="3257" hidden="1" x14ac:dyDescent="0.2"/>
    <row r="3258" hidden="1" x14ac:dyDescent="0.2"/>
    <row r="3259" hidden="1" x14ac:dyDescent="0.2"/>
    <row r="3260" hidden="1" x14ac:dyDescent="0.2"/>
    <row r="3261" hidden="1" x14ac:dyDescent="0.2"/>
    <row r="3262" hidden="1" x14ac:dyDescent="0.2"/>
    <row r="3263" hidden="1" x14ac:dyDescent="0.2"/>
    <row r="3264" hidden="1" x14ac:dyDescent="0.2"/>
    <row r="3265" hidden="1" x14ac:dyDescent="0.2"/>
    <row r="3266" hidden="1" x14ac:dyDescent="0.2"/>
    <row r="3267" hidden="1" x14ac:dyDescent="0.2"/>
    <row r="3268" hidden="1" x14ac:dyDescent="0.2"/>
    <row r="3269" hidden="1" x14ac:dyDescent="0.2"/>
    <row r="3270" hidden="1" x14ac:dyDescent="0.2"/>
    <row r="3271" hidden="1" x14ac:dyDescent="0.2"/>
    <row r="3272" hidden="1" x14ac:dyDescent="0.2"/>
    <row r="3273" hidden="1" x14ac:dyDescent="0.2"/>
    <row r="3274" hidden="1" x14ac:dyDescent="0.2"/>
    <row r="3275" hidden="1" x14ac:dyDescent="0.2"/>
    <row r="3276" hidden="1" x14ac:dyDescent="0.2"/>
    <row r="3277" hidden="1" x14ac:dyDescent="0.2"/>
    <row r="3278" hidden="1" x14ac:dyDescent="0.2"/>
    <row r="3279" hidden="1" x14ac:dyDescent="0.2"/>
    <row r="3280" hidden="1" x14ac:dyDescent="0.2"/>
    <row r="3281" hidden="1" x14ac:dyDescent="0.2"/>
    <row r="3282" hidden="1" x14ac:dyDescent="0.2"/>
    <row r="3283" hidden="1" x14ac:dyDescent="0.2"/>
    <row r="3284" hidden="1" x14ac:dyDescent="0.2"/>
    <row r="3285" hidden="1" x14ac:dyDescent="0.2"/>
    <row r="3286" hidden="1" x14ac:dyDescent="0.2"/>
    <row r="3287" hidden="1" x14ac:dyDescent="0.2"/>
    <row r="3288" hidden="1" x14ac:dyDescent="0.2"/>
    <row r="3289" hidden="1" x14ac:dyDescent="0.2"/>
    <row r="3290" hidden="1" x14ac:dyDescent="0.2"/>
    <row r="3291" hidden="1" x14ac:dyDescent="0.2"/>
    <row r="3292" hidden="1" x14ac:dyDescent="0.2"/>
    <row r="3293" hidden="1" x14ac:dyDescent="0.2"/>
    <row r="3294" hidden="1" x14ac:dyDescent="0.2"/>
    <row r="3295" hidden="1" x14ac:dyDescent="0.2"/>
    <row r="3296" hidden="1" x14ac:dyDescent="0.2"/>
    <row r="3297" hidden="1" x14ac:dyDescent="0.2"/>
    <row r="3298" hidden="1" x14ac:dyDescent="0.2"/>
    <row r="3299" hidden="1" x14ac:dyDescent="0.2"/>
    <row r="3300" hidden="1" x14ac:dyDescent="0.2"/>
    <row r="3301" hidden="1" x14ac:dyDescent="0.2"/>
    <row r="3302" hidden="1" x14ac:dyDescent="0.2"/>
    <row r="3303" hidden="1" x14ac:dyDescent="0.2"/>
    <row r="3304" hidden="1" x14ac:dyDescent="0.2"/>
    <row r="3305" hidden="1" x14ac:dyDescent="0.2"/>
    <row r="3306" hidden="1" x14ac:dyDescent="0.2"/>
    <row r="3307" hidden="1" x14ac:dyDescent="0.2"/>
    <row r="3308" hidden="1" x14ac:dyDescent="0.2"/>
    <row r="3309" hidden="1" x14ac:dyDescent="0.2"/>
    <row r="3310" hidden="1" x14ac:dyDescent="0.2"/>
    <row r="3311" hidden="1" x14ac:dyDescent="0.2"/>
    <row r="3312" hidden="1" x14ac:dyDescent="0.2"/>
    <row r="3313" hidden="1" x14ac:dyDescent="0.2"/>
    <row r="3314" hidden="1" x14ac:dyDescent="0.2"/>
    <row r="3315" hidden="1" x14ac:dyDescent="0.2"/>
    <row r="3316" hidden="1" x14ac:dyDescent="0.2"/>
    <row r="3317" hidden="1" x14ac:dyDescent="0.2"/>
    <row r="3318" hidden="1" x14ac:dyDescent="0.2"/>
    <row r="3319" hidden="1" x14ac:dyDescent="0.2"/>
    <row r="3320" hidden="1" x14ac:dyDescent="0.2"/>
    <row r="3321" hidden="1" x14ac:dyDescent="0.2"/>
    <row r="3322" hidden="1" x14ac:dyDescent="0.2"/>
    <row r="3323" hidden="1" x14ac:dyDescent="0.2"/>
    <row r="3324" hidden="1" x14ac:dyDescent="0.2"/>
    <row r="3325" hidden="1" x14ac:dyDescent="0.2"/>
    <row r="3326" hidden="1" x14ac:dyDescent="0.2"/>
    <row r="3327" hidden="1" x14ac:dyDescent="0.2"/>
    <row r="3328" hidden="1" x14ac:dyDescent="0.2"/>
    <row r="3329" hidden="1" x14ac:dyDescent="0.2"/>
    <row r="3330" hidden="1" x14ac:dyDescent="0.2"/>
    <row r="3331" hidden="1" x14ac:dyDescent="0.2"/>
    <row r="3332" hidden="1" x14ac:dyDescent="0.2"/>
    <row r="3333" hidden="1" x14ac:dyDescent="0.2"/>
    <row r="3334" hidden="1" x14ac:dyDescent="0.2"/>
    <row r="3335" hidden="1" x14ac:dyDescent="0.2"/>
    <row r="3336" hidden="1" x14ac:dyDescent="0.2"/>
    <row r="3337" hidden="1" x14ac:dyDescent="0.2"/>
    <row r="3338" hidden="1" x14ac:dyDescent="0.2"/>
    <row r="3339" hidden="1" x14ac:dyDescent="0.2"/>
    <row r="3340" hidden="1" x14ac:dyDescent="0.2"/>
    <row r="3341" hidden="1" x14ac:dyDescent="0.2"/>
    <row r="3342" hidden="1" x14ac:dyDescent="0.2"/>
    <row r="3343" hidden="1" x14ac:dyDescent="0.2"/>
    <row r="3344" hidden="1" x14ac:dyDescent="0.2"/>
    <row r="3345" hidden="1" x14ac:dyDescent="0.2"/>
    <row r="3346" hidden="1" x14ac:dyDescent="0.2"/>
    <row r="3347" hidden="1" x14ac:dyDescent="0.2"/>
    <row r="3348" hidden="1" x14ac:dyDescent="0.2"/>
    <row r="3349" hidden="1" x14ac:dyDescent="0.2"/>
    <row r="3350" hidden="1" x14ac:dyDescent="0.2"/>
    <row r="3351" hidden="1" x14ac:dyDescent="0.2"/>
    <row r="3352" hidden="1" x14ac:dyDescent="0.2"/>
    <row r="3353" hidden="1" x14ac:dyDescent="0.2"/>
    <row r="3354" hidden="1" x14ac:dyDescent="0.2"/>
    <row r="3355" hidden="1" x14ac:dyDescent="0.2"/>
    <row r="3356" hidden="1" x14ac:dyDescent="0.2"/>
    <row r="3357" hidden="1" x14ac:dyDescent="0.2"/>
    <row r="3358" hidden="1" x14ac:dyDescent="0.2"/>
    <row r="3359" hidden="1" x14ac:dyDescent="0.2"/>
    <row r="3360" hidden="1" x14ac:dyDescent="0.2"/>
    <row r="3361" hidden="1" x14ac:dyDescent="0.2"/>
    <row r="3362" hidden="1" x14ac:dyDescent="0.2"/>
    <row r="3363" hidden="1" x14ac:dyDescent="0.2"/>
    <row r="3364" hidden="1" x14ac:dyDescent="0.2"/>
    <row r="3365" hidden="1" x14ac:dyDescent="0.2"/>
    <row r="3366" hidden="1" x14ac:dyDescent="0.2"/>
    <row r="3367" hidden="1" x14ac:dyDescent="0.2"/>
    <row r="3368" hidden="1" x14ac:dyDescent="0.2"/>
    <row r="3369" hidden="1" x14ac:dyDescent="0.2"/>
    <row r="3370" hidden="1" x14ac:dyDescent="0.2"/>
    <row r="3371" hidden="1" x14ac:dyDescent="0.2"/>
    <row r="3372" hidden="1" x14ac:dyDescent="0.2"/>
    <row r="3373" hidden="1" x14ac:dyDescent="0.2"/>
    <row r="3374" hidden="1" x14ac:dyDescent="0.2"/>
    <row r="3375" hidden="1" x14ac:dyDescent="0.2"/>
    <row r="3376" hidden="1" x14ac:dyDescent="0.2"/>
    <row r="3377" hidden="1" x14ac:dyDescent="0.2"/>
    <row r="3378" hidden="1" x14ac:dyDescent="0.2"/>
    <row r="3379" hidden="1" x14ac:dyDescent="0.2"/>
    <row r="3380" hidden="1" x14ac:dyDescent="0.2"/>
    <row r="3381" hidden="1" x14ac:dyDescent="0.2"/>
    <row r="3382" hidden="1" x14ac:dyDescent="0.2"/>
    <row r="3383" hidden="1" x14ac:dyDescent="0.2"/>
    <row r="3384" hidden="1" x14ac:dyDescent="0.2"/>
    <row r="3385" hidden="1" x14ac:dyDescent="0.2"/>
    <row r="3386" hidden="1" x14ac:dyDescent="0.2"/>
    <row r="3387" hidden="1" x14ac:dyDescent="0.2"/>
    <row r="3388" hidden="1" x14ac:dyDescent="0.2"/>
    <row r="3389" hidden="1" x14ac:dyDescent="0.2"/>
    <row r="3390" hidden="1" x14ac:dyDescent="0.2"/>
    <row r="3391" hidden="1" x14ac:dyDescent="0.2"/>
    <row r="3392" hidden="1" x14ac:dyDescent="0.2"/>
    <row r="3393" hidden="1" x14ac:dyDescent="0.2"/>
    <row r="3394" hidden="1" x14ac:dyDescent="0.2"/>
    <row r="3395" hidden="1" x14ac:dyDescent="0.2"/>
    <row r="3396" hidden="1" x14ac:dyDescent="0.2"/>
    <row r="3397" hidden="1" x14ac:dyDescent="0.2"/>
    <row r="3398" hidden="1" x14ac:dyDescent="0.2"/>
    <row r="3399" hidden="1" x14ac:dyDescent="0.2"/>
    <row r="3400" hidden="1" x14ac:dyDescent="0.2"/>
    <row r="3401" hidden="1" x14ac:dyDescent="0.2"/>
    <row r="3402" hidden="1" x14ac:dyDescent="0.2"/>
    <row r="3403" hidden="1" x14ac:dyDescent="0.2"/>
    <row r="3404" hidden="1" x14ac:dyDescent="0.2"/>
    <row r="3405" hidden="1" x14ac:dyDescent="0.2"/>
    <row r="3406" hidden="1" x14ac:dyDescent="0.2"/>
    <row r="3407" hidden="1" x14ac:dyDescent="0.2"/>
    <row r="3408" hidden="1" x14ac:dyDescent="0.2"/>
    <row r="3409" hidden="1" x14ac:dyDescent="0.2"/>
    <row r="3410" hidden="1" x14ac:dyDescent="0.2"/>
    <row r="3411" hidden="1" x14ac:dyDescent="0.2"/>
    <row r="3412" hidden="1" x14ac:dyDescent="0.2"/>
    <row r="3413" hidden="1" x14ac:dyDescent="0.2"/>
    <row r="3414" hidden="1" x14ac:dyDescent="0.2"/>
    <row r="3415" hidden="1" x14ac:dyDescent="0.2"/>
    <row r="3416" hidden="1" x14ac:dyDescent="0.2"/>
    <row r="3417" hidden="1" x14ac:dyDescent="0.2"/>
    <row r="3418" hidden="1" x14ac:dyDescent="0.2"/>
    <row r="3419" hidden="1" x14ac:dyDescent="0.2"/>
    <row r="3420" hidden="1" x14ac:dyDescent="0.2"/>
    <row r="3421" hidden="1" x14ac:dyDescent="0.2"/>
    <row r="3422" hidden="1" x14ac:dyDescent="0.2"/>
    <row r="3423" hidden="1" x14ac:dyDescent="0.2"/>
    <row r="3424" hidden="1" x14ac:dyDescent="0.2"/>
    <row r="3425" hidden="1" x14ac:dyDescent="0.2"/>
    <row r="3426" hidden="1" x14ac:dyDescent="0.2"/>
    <row r="3427" hidden="1" x14ac:dyDescent="0.2"/>
    <row r="3428" hidden="1" x14ac:dyDescent="0.2"/>
    <row r="3429" hidden="1" x14ac:dyDescent="0.2"/>
    <row r="3430" hidden="1" x14ac:dyDescent="0.2"/>
    <row r="3431" hidden="1" x14ac:dyDescent="0.2"/>
    <row r="3432" hidden="1" x14ac:dyDescent="0.2"/>
    <row r="3433" hidden="1" x14ac:dyDescent="0.2"/>
    <row r="3434" hidden="1" x14ac:dyDescent="0.2"/>
    <row r="3435" hidden="1" x14ac:dyDescent="0.2"/>
    <row r="3436" hidden="1" x14ac:dyDescent="0.2"/>
    <row r="3437" hidden="1" x14ac:dyDescent="0.2"/>
    <row r="3438" hidden="1" x14ac:dyDescent="0.2"/>
    <row r="3439" hidden="1" x14ac:dyDescent="0.2"/>
    <row r="3440" hidden="1" x14ac:dyDescent="0.2"/>
    <row r="3441" hidden="1" x14ac:dyDescent="0.2"/>
    <row r="3442" hidden="1" x14ac:dyDescent="0.2"/>
    <row r="3443" hidden="1" x14ac:dyDescent="0.2"/>
    <row r="3444" hidden="1" x14ac:dyDescent="0.2"/>
    <row r="3445" hidden="1" x14ac:dyDescent="0.2"/>
    <row r="3446" hidden="1" x14ac:dyDescent="0.2"/>
    <row r="3447" hidden="1" x14ac:dyDescent="0.2"/>
    <row r="3448" hidden="1" x14ac:dyDescent="0.2"/>
    <row r="3449" hidden="1" x14ac:dyDescent="0.2"/>
    <row r="3450" hidden="1" x14ac:dyDescent="0.2"/>
    <row r="3451" hidden="1" x14ac:dyDescent="0.2"/>
    <row r="3452" hidden="1" x14ac:dyDescent="0.2"/>
    <row r="3453" hidden="1" x14ac:dyDescent="0.2"/>
    <row r="3454" hidden="1" x14ac:dyDescent="0.2"/>
    <row r="3455" hidden="1" x14ac:dyDescent="0.2"/>
    <row r="3456" hidden="1" x14ac:dyDescent="0.2"/>
    <row r="3457" hidden="1" x14ac:dyDescent="0.2"/>
    <row r="3458" hidden="1" x14ac:dyDescent="0.2"/>
    <row r="3459" hidden="1" x14ac:dyDescent="0.2"/>
    <row r="3460" hidden="1" x14ac:dyDescent="0.2"/>
    <row r="3461" hidden="1" x14ac:dyDescent="0.2"/>
    <row r="3462" hidden="1" x14ac:dyDescent="0.2"/>
    <row r="3463" hidden="1" x14ac:dyDescent="0.2"/>
    <row r="3464" hidden="1" x14ac:dyDescent="0.2"/>
    <row r="3465" hidden="1" x14ac:dyDescent="0.2"/>
    <row r="3466" hidden="1" x14ac:dyDescent="0.2"/>
    <row r="3467" hidden="1" x14ac:dyDescent="0.2"/>
    <row r="3468" hidden="1" x14ac:dyDescent="0.2"/>
    <row r="3469" hidden="1" x14ac:dyDescent="0.2"/>
    <row r="3470" hidden="1" x14ac:dyDescent="0.2"/>
    <row r="3471" hidden="1" x14ac:dyDescent="0.2"/>
    <row r="3472" hidden="1" x14ac:dyDescent="0.2"/>
    <row r="3473" hidden="1" x14ac:dyDescent="0.2"/>
    <row r="3474" hidden="1" x14ac:dyDescent="0.2"/>
    <row r="3475" hidden="1" x14ac:dyDescent="0.2"/>
    <row r="3476" hidden="1" x14ac:dyDescent="0.2"/>
    <row r="3477" hidden="1" x14ac:dyDescent="0.2"/>
    <row r="3478" hidden="1" x14ac:dyDescent="0.2"/>
    <row r="3479" hidden="1" x14ac:dyDescent="0.2"/>
    <row r="3480" hidden="1" x14ac:dyDescent="0.2"/>
    <row r="3481" hidden="1" x14ac:dyDescent="0.2"/>
    <row r="3482" hidden="1" x14ac:dyDescent="0.2"/>
    <row r="3483" hidden="1" x14ac:dyDescent="0.2"/>
    <row r="3484" hidden="1" x14ac:dyDescent="0.2"/>
    <row r="3485" hidden="1" x14ac:dyDescent="0.2"/>
    <row r="3486" hidden="1" x14ac:dyDescent="0.2"/>
    <row r="3487" hidden="1" x14ac:dyDescent="0.2"/>
    <row r="3488" hidden="1" x14ac:dyDescent="0.2"/>
    <row r="3489" hidden="1" x14ac:dyDescent="0.2"/>
    <row r="3490" hidden="1" x14ac:dyDescent="0.2"/>
    <row r="3491" hidden="1" x14ac:dyDescent="0.2"/>
    <row r="3492" hidden="1" x14ac:dyDescent="0.2"/>
    <row r="3493" hidden="1" x14ac:dyDescent="0.2"/>
    <row r="3494" hidden="1" x14ac:dyDescent="0.2"/>
    <row r="3495" hidden="1" x14ac:dyDescent="0.2"/>
    <row r="3496" hidden="1" x14ac:dyDescent="0.2"/>
    <row r="3497" hidden="1" x14ac:dyDescent="0.2"/>
    <row r="3498" hidden="1" x14ac:dyDescent="0.2"/>
    <row r="3499" hidden="1" x14ac:dyDescent="0.2"/>
    <row r="3500" hidden="1" x14ac:dyDescent="0.2"/>
    <row r="3501" hidden="1" x14ac:dyDescent="0.2"/>
    <row r="3502" hidden="1" x14ac:dyDescent="0.2"/>
    <row r="3503" hidden="1" x14ac:dyDescent="0.2"/>
    <row r="3504" hidden="1" x14ac:dyDescent="0.2"/>
    <row r="3505" hidden="1" x14ac:dyDescent="0.2"/>
    <row r="3506" hidden="1" x14ac:dyDescent="0.2"/>
    <row r="3507" hidden="1" x14ac:dyDescent="0.2"/>
    <row r="3508" hidden="1" x14ac:dyDescent="0.2"/>
    <row r="3509" hidden="1" x14ac:dyDescent="0.2"/>
    <row r="3510" hidden="1" x14ac:dyDescent="0.2"/>
    <row r="3511" hidden="1" x14ac:dyDescent="0.2"/>
    <row r="3512" hidden="1" x14ac:dyDescent="0.2"/>
    <row r="3513" hidden="1" x14ac:dyDescent="0.2"/>
    <row r="3514" hidden="1" x14ac:dyDescent="0.2"/>
    <row r="3515" hidden="1" x14ac:dyDescent="0.2"/>
    <row r="3516" hidden="1" x14ac:dyDescent="0.2"/>
    <row r="3517" hidden="1" x14ac:dyDescent="0.2"/>
    <row r="3518" hidden="1" x14ac:dyDescent="0.2"/>
    <row r="3519" hidden="1" x14ac:dyDescent="0.2"/>
    <row r="3520" hidden="1" x14ac:dyDescent="0.2"/>
    <row r="3521" hidden="1" x14ac:dyDescent="0.2"/>
    <row r="3522" hidden="1" x14ac:dyDescent="0.2"/>
    <row r="3523" hidden="1" x14ac:dyDescent="0.2"/>
    <row r="3524" hidden="1" x14ac:dyDescent="0.2"/>
    <row r="3525" hidden="1" x14ac:dyDescent="0.2"/>
    <row r="3526" hidden="1" x14ac:dyDescent="0.2"/>
    <row r="3527" hidden="1" x14ac:dyDescent="0.2"/>
    <row r="3528" hidden="1" x14ac:dyDescent="0.2"/>
    <row r="3529" hidden="1" x14ac:dyDescent="0.2"/>
    <row r="3530" hidden="1" x14ac:dyDescent="0.2"/>
    <row r="3531" hidden="1" x14ac:dyDescent="0.2"/>
    <row r="3532" hidden="1" x14ac:dyDescent="0.2"/>
    <row r="3533" hidden="1" x14ac:dyDescent="0.2"/>
    <row r="3534" hidden="1" x14ac:dyDescent="0.2"/>
    <row r="3535" hidden="1" x14ac:dyDescent="0.2"/>
    <row r="3536" hidden="1" x14ac:dyDescent="0.2"/>
    <row r="3537" hidden="1" x14ac:dyDescent="0.2"/>
    <row r="3538" hidden="1" x14ac:dyDescent="0.2"/>
    <row r="3539" hidden="1" x14ac:dyDescent="0.2"/>
    <row r="3540" hidden="1" x14ac:dyDescent="0.2"/>
    <row r="3541" hidden="1" x14ac:dyDescent="0.2"/>
    <row r="3542" hidden="1" x14ac:dyDescent="0.2"/>
    <row r="3543" hidden="1" x14ac:dyDescent="0.2"/>
    <row r="3544" hidden="1" x14ac:dyDescent="0.2"/>
    <row r="3545" hidden="1" x14ac:dyDescent="0.2"/>
    <row r="3546" hidden="1" x14ac:dyDescent="0.2"/>
    <row r="3547" hidden="1" x14ac:dyDescent="0.2"/>
    <row r="3548" hidden="1" x14ac:dyDescent="0.2"/>
    <row r="3549" hidden="1" x14ac:dyDescent="0.2"/>
    <row r="3550" hidden="1" x14ac:dyDescent="0.2"/>
    <row r="3551" hidden="1" x14ac:dyDescent="0.2"/>
    <row r="3552" hidden="1" x14ac:dyDescent="0.2"/>
    <row r="3553" hidden="1" x14ac:dyDescent="0.2"/>
    <row r="3554" hidden="1" x14ac:dyDescent="0.2"/>
    <row r="3555" hidden="1" x14ac:dyDescent="0.2"/>
    <row r="3556" hidden="1" x14ac:dyDescent="0.2"/>
    <row r="3557" hidden="1" x14ac:dyDescent="0.2"/>
    <row r="3558" hidden="1" x14ac:dyDescent="0.2"/>
    <row r="3559" hidden="1" x14ac:dyDescent="0.2"/>
    <row r="3560" hidden="1" x14ac:dyDescent="0.2"/>
    <row r="3561" hidden="1" x14ac:dyDescent="0.2"/>
    <row r="3562" hidden="1" x14ac:dyDescent="0.2"/>
    <row r="3563" hidden="1" x14ac:dyDescent="0.2"/>
    <row r="3564" hidden="1" x14ac:dyDescent="0.2"/>
    <row r="3565" hidden="1" x14ac:dyDescent="0.2"/>
    <row r="3566" hidden="1" x14ac:dyDescent="0.2"/>
    <row r="3567" hidden="1" x14ac:dyDescent="0.2"/>
    <row r="3568" hidden="1" x14ac:dyDescent="0.2"/>
    <row r="3569" hidden="1" x14ac:dyDescent="0.2"/>
    <row r="3570" hidden="1" x14ac:dyDescent="0.2"/>
    <row r="3571" hidden="1" x14ac:dyDescent="0.2"/>
    <row r="3572" hidden="1" x14ac:dyDescent="0.2"/>
    <row r="3573" hidden="1" x14ac:dyDescent="0.2"/>
    <row r="3574" hidden="1" x14ac:dyDescent="0.2"/>
    <row r="3575" hidden="1" x14ac:dyDescent="0.2"/>
    <row r="3576" hidden="1" x14ac:dyDescent="0.2"/>
    <row r="3577" hidden="1" x14ac:dyDescent="0.2"/>
    <row r="3578" hidden="1" x14ac:dyDescent="0.2"/>
    <row r="3579" hidden="1" x14ac:dyDescent="0.2"/>
    <row r="3580" hidden="1" x14ac:dyDescent="0.2"/>
    <row r="3581" hidden="1" x14ac:dyDescent="0.2"/>
    <row r="3582" hidden="1" x14ac:dyDescent="0.2"/>
    <row r="3583" hidden="1" x14ac:dyDescent="0.2"/>
    <row r="3584" hidden="1" x14ac:dyDescent="0.2"/>
    <row r="3585" hidden="1" x14ac:dyDescent="0.2"/>
    <row r="3586" hidden="1" x14ac:dyDescent="0.2"/>
    <row r="3587" hidden="1" x14ac:dyDescent="0.2"/>
    <row r="3588" hidden="1" x14ac:dyDescent="0.2"/>
    <row r="3589" hidden="1" x14ac:dyDescent="0.2"/>
    <row r="3590" hidden="1" x14ac:dyDescent="0.2"/>
    <row r="3591" hidden="1" x14ac:dyDescent="0.2"/>
    <row r="3592" hidden="1" x14ac:dyDescent="0.2"/>
    <row r="3593" hidden="1" x14ac:dyDescent="0.2"/>
    <row r="3594" hidden="1" x14ac:dyDescent="0.2"/>
    <row r="3595" hidden="1" x14ac:dyDescent="0.2"/>
    <row r="3596" hidden="1" x14ac:dyDescent="0.2"/>
    <row r="3597" hidden="1" x14ac:dyDescent="0.2"/>
    <row r="3598" hidden="1" x14ac:dyDescent="0.2"/>
    <row r="3599" hidden="1" x14ac:dyDescent="0.2"/>
    <row r="3600" hidden="1" x14ac:dyDescent="0.2"/>
    <row r="3601" hidden="1" x14ac:dyDescent="0.2"/>
    <row r="3602" hidden="1" x14ac:dyDescent="0.2"/>
    <row r="3603" hidden="1" x14ac:dyDescent="0.2"/>
    <row r="3604" hidden="1" x14ac:dyDescent="0.2"/>
    <row r="3605" hidden="1" x14ac:dyDescent="0.2"/>
    <row r="3606" hidden="1" x14ac:dyDescent="0.2"/>
    <row r="3607" hidden="1" x14ac:dyDescent="0.2"/>
    <row r="3608" hidden="1" x14ac:dyDescent="0.2"/>
    <row r="3609" hidden="1" x14ac:dyDescent="0.2"/>
    <row r="3610" hidden="1" x14ac:dyDescent="0.2"/>
    <row r="3611" hidden="1" x14ac:dyDescent="0.2"/>
    <row r="3612" hidden="1" x14ac:dyDescent="0.2"/>
    <row r="3613" hidden="1" x14ac:dyDescent="0.2"/>
    <row r="3614" hidden="1" x14ac:dyDescent="0.2"/>
    <row r="3615" hidden="1" x14ac:dyDescent="0.2"/>
    <row r="3616" hidden="1" x14ac:dyDescent="0.2"/>
    <row r="3617" hidden="1" x14ac:dyDescent="0.2"/>
    <row r="3618" hidden="1" x14ac:dyDescent="0.2"/>
    <row r="3619" hidden="1" x14ac:dyDescent="0.2"/>
    <row r="3620" hidden="1" x14ac:dyDescent="0.2"/>
    <row r="3621" hidden="1" x14ac:dyDescent="0.2"/>
    <row r="3622" hidden="1" x14ac:dyDescent="0.2"/>
    <row r="3623" hidden="1" x14ac:dyDescent="0.2"/>
    <row r="3624" hidden="1" x14ac:dyDescent="0.2"/>
    <row r="3625" hidden="1" x14ac:dyDescent="0.2"/>
    <row r="3626" hidden="1" x14ac:dyDescent="0.2"/>
    <row r="3627" hidden="1" x14ac:dyDescent="0.2"/>
    <row r="3628" hidden="1" x14ac:dyDescent="0.2"/>
    <row r="3629" hidden="1" x14ac:dyDescent="0.2"/>
    <row r="3630" hidden="1" x14ac:dyDescent="0.2"/>
    <row r="3631" hidden="1" x14ac:dyDescent="0.2"/>
    <row r="3632" hidden="1" x14ac:dyDescent="0.2"/>
    <row r="3633" hidden="1" x14ac:dyDescent="0.2"/>
    <row r="3634" hidden="1" x14ac:dyDescent="0.2"/>
    <row r="3635" hidden="1" x14ac:dyDescent="0.2"/>
    <row r="3636" hidden="1" x14ac:dyDescent="0.2"/>
    <row r="3637" hidden="1" x14ac:dyDescent="0.2"/>
    <row r="3638" hidden="1" x14ac:dyDescent="0.2"/>
    <row r="3639" hidden="1" x14ac:dyDescent="0.2"/>
    <row r="3640" hidden="1" x14ac:dyDescent="0.2"/>
    <row r="3641" hidden="1" x14ac:dyDescent="0.2"/>
    <row r="3642" hidden="1" x14ac:dyDescent="0.2"/>
    <row r="3643" hidden="1" x14ac:dyDescent="0.2"/>
    <row r="3644" hidden="1" x14ac:dyDescent="0.2"/>
    <row r="3645" hidden="1" x14ac:dyDescent="0.2"/>
    <row r="3646" hidden="1" x14ac:dyDescent="0.2"/>
    <row r="3647" hidden="1" x14ac:dyDescent="0.2"/>
    <row r="3648" hidden="1" x14ac:dyDescent="0.2"/>
    <row r="3649" hidden="1" x14ac:dyDescent="0.2"/>
    <row r="3650" hidden="1" x14ac:dyDescent="0.2"/>
    <row r="3651" hidden="1" x14ac:dyDescent="0.2"/>
    <row r="3652" hidden="1" x14ac:dyDescent="0.2"/>
    <row r="3653" hidden="1" x14ac:dyDescent="0.2"/>
    <row r="3654" hidden="1" x14ac:dyDescent="0.2"/>
    <row r="3655" hidden="1" x14ac:dyDescent="0.2"/>
    <row r="3656" hidden="1" x14ac:dyDescent="0.2"/>
    <row r="3657" hidden="1" x14ac:dyDescent="0.2"/>
    <row r="3658" hidden="1" x14ac:dyDescent="0.2"/>
    <row r="3659" hidden="1" x14ac:dyDescent="0.2"/>
    <row r="3660" hidden="1" x14ac:dyDescent="0.2"/>
    <row r="3661" hidden="1" x14ac:dyDescent="0.2"/>
    <row r="3662" hidden="1" x14ac:dyDescent="0.2"/>
    <row r="3663" hidden="1" x14ac:dyDescent="0.2"/>
    <row r="3664" hidden="1" x14ac:dyDescent="0.2"/>
    <row r="3665" hidden="1" x14ac:dyDescent="0.2"/>
    <row r="3666" hidden="1" x14ac:dyDescent="0.2"/>
    <row r="3667" hidden="1" x14ac:dyDescent="0.2"/>
    <row r="3668" hidden="1" x14ac:dyDescent="0.2"/>
    <row r="3669" hidden="1" x14ac:dyDescent="0.2"/>
    <row r="3670" hidden="1" x14ac:dyDescent="0.2"/>
    <row r="3671" hidden="1" x14ac:dyDescent="0.2"/>
    <row r="3672" hidden="1" x14ac:dyDescent="0.2"/>
    <row r="3673" hidden="1" x14ac:dyDescent="0.2"/>
    <row r="3674" hidden="1" x14ac:dyDescent="0.2"/>
    <row r="3675" hidden="1" x14ac:dyDescent="0.2"/>
    <row r="3676" hidden="1" x14ac:dyDescent="0.2"/>
    <row r="3677" hidden="1" x14ac:dyDescent="0.2"/>
    <row r="3678" hidden="1" x14ac:dyDescent="0.2"/>
    <row r="3679" hidden="1" x14ac:dyDescent="0.2"/>
    <row r="3680" hidden="1" x14ac:dyDescent="0.2"/>
    <row r="3681" hidden="1" x14ac:dyDescent="0.2"/>
    <row r="3682" hidden="1" x14ac:dyDescent="0.2"/>
    <row r="3683" hidden="1" x14ac:dyDescent="0.2"/>
    <row r="3684" hidden="1" x14ac:dyDescent="0.2"/>
    <row r="3685" hidden="1" x14ac:dyDescent="0.2"/>
    <row r="3686" hidden="1" x14ac:dyDescent="0.2"/>
    <row r="3687" hidden="1" x14ac:dyDescent="0.2"/>
    <row r="3688" hidden="1" x14ac:dyDescent="0.2"/>
    <row r="3689" hidden="1" x14ac:dyDescent="0.2"/>
    <row r="3690" hidden="1" x14ac:dyDescent="0.2"/>
    <row r="3691" hidden="1" x14ac:dyDescent="0.2"/>
    <row r="3692" hidden="1" x14ac:dyDescent="0.2"/>
    <row r="3693" hidden="1" x14ac:dyDescent="0.2"/>
    <row r="3694" hidden="1" x14ac:dyDescent="0.2"/>
    <row r="3695" hidden="1" x14ac:dyDescent="0.2"/>
    <row r="3696" hidden="1" x14ac:dyDescent="0.2"/>
    <row r="3697" hidden="1" x14ac:dyDescent="0.2"/>
    <row r="3698" hidden="1" x14ac:dyDescent="0.2"/>
    <row r="3699" hidden="1" x14ac:dyDescent="0.2"/>
    <row r="3700" hidden="1" x14ac:dyDescent="0.2"/>
    <row r="3701" hidden="1" x14ac:dyDescent="0.2"/>
    <row r="3702" hidden="1" x14ac:dyDescent="0.2"/>
    <row r="3703" hidden="1" x14ac:dyDescent="0.2"/>
    <row r="3704" hidden="1" x14ac:dyDescent="0.2"/>
    <row r="3705" hidden="1" x14ac:dyDescent="0.2"/>
    <row r="3706" hidden="1" x14ac:dyDescent="0.2"/>
    <row r="3707" hidden="1" x14ac:dyDescent="0.2"/>
    <row r="3708" hidden="1" x14ac:dyDescent="0.2"/>
    <row r="3709" hidden="1" x14ac:dyDescent="0.2"/>
    <row r="3710" hidden="1" x14ac:dyDescent="0.2"/>
    <row r="3711" hidden="1" x14ac:dyDescent="0.2"/>
    <row r="3712" hidden="1" x14ac:dyDescent="0.2"/>
    <row r="3713" hidden="1" x14ac:dyDescent="0.2"/>
    <row r="3714" hidden="1" x14ac:dyDescent="0.2"/>
    <row r="3715" hidden="1" x14ac:dyDescent="0.2"/>
    <row r="3716" hidden="1" x14ac:dyDescent="0.2"/>
    <row r="3717" hidden="1" x14ac:dyDescent="0.2"/>
    <row r="3718" hidden="1" x14ac:dyDescent="0.2"/>
    <row r="3719" hidden="1" x14ac:dyDescent="0.2"/>
    <row r="3720" hidden="1" x14ac:dyDescent="0.2"/>
    <row r="3721" hidden="1" x14ac:dyDescent="0.2"/>
    <row r="3722" hidden="1" x14ac:dyDescent="0.2"/>
    <row r="3723" hidden="1" x14ac:dyDescent="0.2"/>
    <row r="3724" hidden="1" x14ac:dyDescent="0.2"/>
    <row r="3725" hidden="1" x14ac:dyDescent="0.2"/>
    <row r="3726" hidden="1" x14ac:dyDescent="0.2"/>
    <row r="3727" hidden="1" x14ac:dyDescent="0.2"/>
    <row r="3728" hidden="1" x14ac:dyDescent="0.2"/>
    <row r="3729" hidden="1" x14ac:dyDescent="0.2"/>
    <row r="3730" hidden="1" x14ac:dyDescent="0.2"/>
    <row r="3731" hidden="1" x14ac:dyDescent="0.2"/>
    <row r="3732" hidden="1" x14ac:dyDescent="0.2"/>
    <row r="3733" hidden="1" x14ac:dyDescent="0.2"/>
    <row r="3734" hidden="1" x14ac:dyDescent="0.2"/>
    <row r="3735" hidden="1" x14ac:dyDescent="0.2"/>
    <row r="3736" hidden="1" x14ac:dyDescent="0.2"/>
    <row r="3737" hidden="1" x14ac:dyDescent="0.2"/>
    <row r="3738" hidden="1" x14ac:dyDescent="0.2"/>
    <row r="3739" hidden="1" x14ac:dyDescent="0.2"/>
    <row r="3740" hidden="1" x14ac:dyDescent="0.2"/>
    <row r="3741" hidden="1" x14ac:dyDescent="0.2"/>
    <row r="3742" hidden="1" x14ac:dyDescent="0.2"/>
    <row r="3743" hidden="1" x14ac:dyDescent="0.2"/>
    <row r="3744" hidden="1" x14ac:dyDescent="0.2"/>
    <row r="3745" hidden="1" x14ac:dyDescent="0.2"/>
    <row r="3746" hidden="1" x14ac:dyDescent="0.2"/>
    <row r="3747" hidden="1" x14ac:dyDescent="0.2"/>
    <row r="3748" hidden="1" x14ac:dyDescent="0.2"/>
    <row r="3749" hidden="1" x14ac:dyDescent="0.2"/>
    <row r="3750" hidden="1" x14ac:dyDescent="0.2"/>
    <row r="3751" hidden="1" x14ac:dyDescent="0.2"/>
    <row r="3752" hidden="1" x14ac:dyDescent="0.2"/>
    <row r="3753" hidden="1" x14ac:dyDescent="0.2"/>
    <row r="3754" hidden="1" x14ac:dyDescent="0.2"/>
    <row r="3755" hidden="1" x14ac:dyDescent="0.2"/>
    <row r="3756" hidden="1" x14ac:dyDescent="0.2"/>
    <row r="3757" hidden="1" x14ac:dyDescent="0.2"/>
    <row r="3758" hidden="1" x14ac:dyDescent="0.2"/>
    <row r="3759" hidden="1" x14ac:dyDescent="0.2"/>
    <row r="3760" hidden="1" x14ac:dyDescent="0.2"/>
    <row r="3761" hidden="1" x14ac:dyDescent="0.2"/>
    <row r="3762" hidden="1" x14ac:dyDescent="0.2"/>
    <row r="3763" hidden="1" x14ac:dyDescent="0.2"/>
    <row r="3764" hidden="1" x14ac:dyDescent="0.2"/>
    <row r="3765" hidden="1" x14ac:dyDescent="0.2"/>
    <row r="3766" hidden="1" x14ac:dyDescent="0.2"/>
    <row r="3767" hidden="1" x14ac:dyDescent="0.2"/>
    <row r="3768" hidden="1" x14ac:dyDescent="0.2"/>
    <row r="3769" hidden="1" x14ac:dyDescent="0.2"/>
    <row r="3770" hidden="1" x14ac:dyDescent="0.2"/>
    <row r="3771" hidden="1" x14ac:dyDescent="0.2"/>
    <row r="3772" hidden="1" x14ac:dyDescent="0.2"/>
    <row r="3773" hidden="1" x14ac:dyDescent="0.2"/>
    <row r="3774" hidden="1" x14ac:dyDescent="0.2"/>
    <row r="3775" hidden="1" x14ac:dyDescent="0.2"/>
    <row r="3776" hidden="1" x14ac:dyDescent="0.2"/>
    <row r="3777" hidden="1" x14ac:dyDescent="0.2"/>
    <row r="3778" hidden="1" x14ac:dyDescent="0.2"/>
    <row r="3779" hidden="1" x14ac:dyDescent="0.2"/>
    <row r="3780" hidden="1" x14ac:dyDescent="0.2"/>
    <row r="3781" hidden="1" x14ac:dyDescent="0.2"/>
    <row r="3782" hidden="1" x14ac:dyDescent="0.2"/>
    <row r="3783" hidden="1" x14ac:dyDescent="0.2"/>
    <row r="3784" hidden="1" x14ac:dyDescent="0.2"/>
    <row r="3785" hidden="1" x14ac:dyDescent="0.2"/>
    <row r="3786" hidden="1" x14ac:dyDescent="0.2"/>
    <row r="3787" hidden="1" x14ac:dyDescent="0.2"/>
    <row r="3788" hidden="1" x14ac:dyDescent="0.2"/>
    <row r="3789" hidden="1" x14ac:dyDescent="0.2"/>
    <row r="3790" hidden="1" x14ac:dyDescent="0.2"/>
    <row r="3791" hidden="1" x14ac:dyDescent="0.2"/>
    <row r="3792" hidden="1" x14ac:dyDescent="0.2"/>
    <row r="3793" hidden="1" x14ac:dyDescent="0.2"/>
    <row r="3794" hidden="1" x14ac:dyDescent="0.2"/>
    <row r="3795" hidden="1" x14ac:dyDescent="0.2"/>
    <row r="3796" hidden="1" x14ac:dyDescent="0.2"/>
    <row r="3797" hidden="1" x14ac:dyDescent="0.2"/>
    <row r="3798" hidden="1" x14ac:dyDescent="0.2"/>
    <row r="3799" hidden="1" x14ac:dyDescent="0.2"/>
    <row r="3800" hidden="1" x14ac:dyDescent="0.2"/>
    <row r="3801" hidden="1" x14ac:dyDescent="0.2"/>
    <row r="3802" hidden="1" x14ac:dyDescent="0.2"/>
    <row r="3803" hidden="1" x14ac:dyDescent="0.2"/>
    <row r="3804" hidden="1" x14ac:dyDescent="0.2"/>
    <row r="3805" hidden="1" x14ac:dyDescent="0.2"/>
    <row r="3806" hidden="1" x14ac:dyDescent="0.2"/>
    <row r="3807" hidden="1" x14ac:dyDescent="0.2"/>
    <row r="3808" hidden="1" x14ac:dyDescent="0.2"/>
    <row r="3809" hidden="1" x14ac:dyDescent="0.2"/>
    <row r="3810" hidden="1" x14ac:dyDescent="0.2"/>
    <row r="3811" hidden="1" x14ac:dyDescent="0.2"/>
    <row r="3812" hidden="1" x14ac:dyDescent="0.2"/>
    <row r="3813" hidden="1" x14ac:dyDescent="0.2"/>
    <row r="3814" hidden="1" x14ac:dyDescent="0.2"/>
    <row r="3815" hidden="1" x14ac:dyDescent="0.2"/>
    <row r="3816" hidden="1" x14ac:dyDescent="0.2"/>
    <row r="3817" hidden="1" x14ac:dyDescent="0.2"/>
    <row r="3818" hidden="1" x14ac:dyDescent="0.2"/>
    <row r="3819" hidden="1" x14ac:dyDescent="0.2"/>
    <row r="3820" hidden="1" x14ac:dyDescent="0.2"/>
    <row r="3821" hidden="1" x14ac:dyDescent="0.2"/>
    <row r="3822" hidden="1" x14ac:dyDescent="0.2"/>
    <row r="3823" hidden="1" x14ac:dyDescent="0.2"/>
    <row r="3824" hidden="1" x14ac:dyDescent="0.2"/>
    <row r="3825" hidden="1" x14ac:dyDescent="0.2"/>
    <row r="3826" hidden="1" x14ac:dyDescent="0.2"/>
    <row r="3827" hidden="1" x14ac:dyDescent="0.2"/>
    <row r="3828" hidden="1" x14ac:dyDescent="0.2"/>
    <row r="3829" hidden="1" x14ac:dyDescent="0.2"/>
    <row r="3830" hidden="1" x14ac:dyDescent="0.2"/>
    <row r="3831" hidden="1" x14ac:dyDescent="0.2"/>
    <row r="3832" hidden="1" x14ac:dyDescent="0.2"/>
    <row r="3833" hidden="1" x14ac:dyDescent="0.2"/>
    <row r="3834" hidden="1" x14ac:dyDescent="0.2"/>
    <row r="3835" hidden="1" x14ac:dyDescent="0.2"/>
    <row r="3836" hidden="1" x14ac:dyDescent="0.2"/>
    <row r="3837" hidden="1" x14ac:dyDescent="0.2"/>
    <row r="3838" hidden="1" x14ac:dyDescent="0.2"/>
    <row r="3839" hidden="1" x14ac:dyDescent="0.2"/>
    <row r="3840" hidden="1" x14ac:dyDescent="0.2"/>
    <row r="3841" hidden="1" x14ac:dyDescent="0.2"/>
    <row r="3842" hidden="1" x14ac:dyDescent="0.2"/>
    <row r="3843" hidden="1" x14ac:dyDescent="0.2"/>
    <row r="3844" hidden="1" x14ac:dyDescent="0.2"/>
    <row r="3845" hidden="1" x14ac:dyDescent="0.2"/>
    <row r="3846" hidden="1" x14ac:dyDescent="0.2"/>
    <row r="3847" hidden="1" x14ac:dyDescent="0.2"/>
    <row r="3848" hidden="1" x14ac:dyDescent="0.2"/>
    <row r="3849" hidden="1" x14ac:dyDescent="0.2"/>
    <row r="3850" hidden="1" x14ac:dyDescent="0.2"/>
    <row r="3851" hidden="1" x14ac:dyDescent="0.2"/>
    <row r="3852" hidden="1" x14ac:dyDescent="0.2"/>
    <row r="3853" hidden="1" x14ac:dyDescent="0.2"/>
    <row r="3854" hidden="1" x14ac:dyDescent="0.2"/>
    <row r="3855" hidden="1" x14ac:dyDescent="0.2"/>
    <row r="3856" hidden="1" x14ac:dyDescent="0.2"/>
    <row r="3857" hidden="1" x14ac:dyDescent="0.2"/>
    <row r="3858" hidden="1" x14ac:dyDescent="0.2"/>
    <row r="3859" hidden="1" x14ac:dyDescent="0.2"/>
    <row r="3860" hidden="1" x14ac:dyDescent="0.2"/>
    <row r="3861" hidden="1" x14ac:dyDescent="0.2"/>
    <row r="3862" hidden="1" x14ac:dyDescent="0.2"/>
    <row r="3863" hidden="1" x14ac:dyDescent="0.2"/>
    <row r="3864" hidden="1" x14ac:dyDescent="0.2"/>
    <row r="3865" hidden="1" x14ac:dyDescent="0.2"/>
    <row r="3866" hidden="1" x14ac:dyDescent="0.2"/>
    <row r="3867" hidden="1" x14ac:dyDescent="0.2"/>
    <row r="3868" hidden="1" x14ac:dyDescent="0.2"/>
    <row r="3869" hidden="1" x14ac:dyDescent="0.2"/>
    <row r="3870" hidden="1" x14ac:dyDescent="0.2"/>
    <row r="3871" hidden="1" x14ac:dyDescent="0.2"/>
    <row r="3872" hidden="1" x14ac:dyDescent="0.2"/>
    <row r="3873" hidden="1" x14ac:dyDescent="0.2"/>
    <row r="3874" hidden="1" x14ac:dyDescent="0.2"/>
    <row r="3875" hidden="1" x14ac:dyDescent="0.2"/>
    <row r="3876" hidden="1" x14ac:dyDescent="0.2"/>
    <row r="3877" hidden="1" x14ac:dyDescent="0.2"/>
    <row r="3878" hidden="1" x14ac:dyDescent="0.2"/>
    <row r="3879" hidden="1" x14ac:dyDescent="0.2"/>
    <row r="3880" hidden="1" x14ac:dyDescent="0.2"/>
    <row r="3881" hidden="1" x14ac:dyDescent="0.2"/>
    <row r="3882" hidden="1" x14ac:dyDescent="0.2"/>
    <row r="3883" hidden="1" x14ac:dyDescent="0.2"/>
    <row r="3884" hidden="1" x14ac:dyDescent="0.2"/>
    <row r="3885" hidden="1" x14ac:dyDescent="0.2"/>
    <row r="3886" hidden="1" x14ac:dyDescent="0.2"/>
    <row r="3887" hidden="1" x14ac:dyDescent="0.2"/>
    <row r="3888" hidden="1" x14ac:dyDescent="0.2"/>
    <row r="3889" hidden="1" x14ac:dyDescent="0.2"/>
    <row r="3890" hidden="1" x14ac:dyDescent="0.2"/>
    <row r="3891" hidden="1" x14ac:dyDescent="0.2"/>
    <row r="3892" hidden="1" x14ac:dyDescent="0.2"/>
    <row r="3893" hidden="1" x14ac:dyDescent="0.2"/>
    <row r="3894" hidden="1" x14ac:dyDescent="0.2"/>
    <row r="3895" hidden="1" x14ac:dyDescent="0.2"/>
    <row r="3896" hidden="1" x14ac:dyDescent="0.2"/>
    <row r="3897" hidden="1" x14ac:dyDescent="0.2"/>
    <row r="3898" hidden="1" x14ac:dyDescent="0.2"/>
    <row r="3899" hidden="1" x14ac:dyDescent="0.2"/>
    <row r="3900" hidden="1" x14ac:dyDescent="0.2"/>
    <row r="3901" hidden="1" x14ac:dyDescent="0.2"/>
    <row r="3902" hidden="1" x14ac:dyDescent="0.2"/>
    <row r="3903" hidden="1" x14ac:dyDescent="0.2"/>
    <row r="3904" hidden="1" x14ac:dyDescent="0.2"/>
    <row r="3905" hidden="1" x14ac:dyDescent="0.2"/>
    <row r="3906" hidden="1" x14ac:dyDescent="0.2"/>
    <row r="3907" hidden="1" x14ac:dyDescent="0.2"/>
    <row r="3908" hidden="1" x14ac:dyDescent="0.2"/>
    <row r="3909" hidden="1" x14ac:dyDescent="0.2"/>
    <row r="3910" hidden="1" x14ac:dyDescent="0.2"/>
    <row r="3911" hidden="1" x14ac:dyDescent="0.2"/>
    <row r="3912" hidden="1" x14ac:dyDescent="0.2"/>
    <row r="3913" hidden="1" x14ac:dyDescent="0.2"/>
    <row r="3914" hidden="1" x14ac:dyDescent="0.2"/>
    <row r="3915" hidden="1" x14ac:dyDescent="0.2"/>
    <row r="3916" hidden="1" x14ac:dyDescent="0.2"/>
    <row r="3917" hidden="1" x14ac:dyDescent="0.2"/>
    <row r="3918" hidden="1" x14ac:dyDescent="0.2"/>
    <row r="3919" hidden="1" x14ac:dyDescent="0.2"/>
    <row r="3920" hidden="1" x14ac:dyDescent="0.2"/>
    <row r="3921" hidden="1" x14ac:dyDescent="0.2"/>
    <row r="3922" hidden="1" x14ac:dyDescent="0.2"/>
    <row r="3923" hidden="1" x14ac:dyDescent="0.2"/>
    <row r="3924" hidden="1" x14ac:dyDescent="0.2"/>
    <row r="3925" hidden="1" x14ac:dyDescent="0.2"/>
    <row r="3926" hidden="1" x14ac:dyDescent="0.2"/>
    <row r="3927" hidden="1" x14ac:dyDescent="0.2"/>
    <row r="3928" hidden="1" x14ac:dyDescent="0.2"/>
    <row r="3929" hidden="1" x14ac:dyDescent="0.2"/>
    <row r="3930" hidden="1" x14ac:dyDescent="0.2"/>
    <row r="3931" hidden="1" x14ac:dyDescent="0.2"/>
    <row r="3932" hidden="1" x14ac:dyDescent="0.2"/>
    <row r="3933" hidden="1" x14ac:dyDescent="0.2"/>
    <row r="3934" hidden="1" x14ac:dyDescent="0.2"/>
    <row r="3935" hidden="1" x14ac:dyDescent="0.2"/>
    <row r="3936" hidden="1" x14ac:dyDescent="0.2"/>
    <row r="3937" hidden="1" x14ac:dyDescent="0.2"/>
    <row r="3938" hidden="1" x14ac:dyDescent="0.2"/>
    <row r="3939" hidden="1" x14ac:dyDescent="0.2"/>
    <row r="3940" hidden="1" x14ac:dyDescent="0.2"/>
    <row r="3941" hidden="1" x14ac:dyDescent="0.2"/>
    <row r="3942" hidden="1" x14ac:dyDescent="0.2"/>
    <row r="3943" hidden="1" x14ac:dyDescent="0.2"/>
    <row r="3944" hidden="1" x14ac:dyDescent="0.2"/>
    <row r="3945" hidden="1" x14ac:dyDescent="0.2"/>
    <row r="3946" hidden="1" x14ac:dyDescent="0.2"/>
    <row r="3947" hidden="1" x14ac:dyDescent="0.2"/>
    <row r="3948" hidden="1" x14ac:dyDescent="0.2"/>
    <row r="3949" hidden="1" x14ac:dyDescent="0.2"/>
    <row r="3950" hidden="1" x14ac:dyDescent="0.2"/>
    <row r="3951" hidden="1" x14ac:dyDescent="0.2"/>
    <row r="3952" hidden="1" x14ac:dyDescent="0.2"/>
    <row r="3953" hidden="1" x14ac:dyDescent="0.2"/>
    <row r="3954" hidden="1" x14ac:dyDescent="0.2"/>
    <row r="3955" hidden="1" x14ac:dyDescent="0.2"/>
    <row r="3956" hidden="1" x14ac:dyDescent="0.2"/>
    <row r="3957" hidden="1" x14ac:dyDescent="0.2"/>
    <row r="3958" hidden="1" x14ac:dyDescent="0.2"/>
    <row r="3959" hidden="1" x14ac:dyDescent="0.2"/>
    <row r="3960" hidden="1" x14ac:dyDescent="0.2"/>
    <row r="3961" hidden="1" x14ac:dyDescent="0.2"/>
    <row r="3962" hidden="1" x14ac:dyDescent="0.2"/>
    <row r="3963" hidden="1" x14ac:dyDescent="0.2"/>
    <row r="3964" hidden="1" x14ac:dyDescent="0.2"/>
    <row r="3965" hidden="1" x14ac:dyDescent="0.2"/>
    <row r="3966" hidden="1" x14ac:dyDescent="0.2"/>
    <row r="3967" hidden="1" x14ac:dyDescent="0.2"/>
    <row r="3968" hidden="1" x14ac:dyDescent="0.2"/>
    <row r="3969" hidden="1" x14ac:dyDescent="0.2"/>
    <row r="3970" hidden="1" x14ac:dyDescent="0.2"/>
    <row r="3971" hidden="1" x14ac:dyDescent="0.2"/>
    <row r="3972" hidden="1" x14ac:dyDescent="0.2"/>
    <row r="3973" hidden="1" x14ac:dyDescent="0.2"/>
    <row r="3974" hidden="1" x14ac:dyDescent="0.2"/>
    <row r="3975" hidden="1" x14ac:dyDescent="0.2"/>
    <row r="3976" hidden="1" x14ac:dyDescent="0.2"/>
    <row r="3977" hidden="1" x14ac:dyDescent="0.2"/>
    <row r="3978" hidden="1" x14ac:dyDescent="0.2"/>
    <row r="3979" hidden="1" x14ac:dyDescent="0.2"/>
    <row r="3980" hidden="1" x14ac:dyDescent="0.2"/>
    <row r="3981" hidden="1" x14ac:dyDescent="0.2"/>
    <row r="3982" hidden="1" x14ac:dyDescent="0.2"/>
    <row r="3983" hidden="1" x14ac:dyDescent="0.2"/>
    <row r="3984" hidden="1" x14ac:dyDescent="0.2"/>
    <row r="3985" hidden="1" x14ac:dyDescent="0.2"/>
    <row r="3986" hidden="1" x14ac:dyDescent="0.2"/>
    <row r="3987" hidden="1" x14ac:dyDescent="0.2"/>
    <row r="3988" hidden="1" x14ac:dyDescent="0.2"/>
    <row r="3989" hidden="1" x14ac:dyDescent="0.2"/>
    <row r="3990" hidden="1" x14ac:dyDescent="0.2"/>
    <row r="3991" hidden="1" x14ac:dyDescent="0.2"/>
    <row r="3992" hidden="1" x14ac:dyDescent="0.2"/>
    <row r="3993" hidden="1" x14ac:dyDescent="0.2"/>
    <row r="3994" hidden="1" x14ac:dyDescent="0.2"/>
    <row r="3995" hidden="1" x14ac:dyDescent="0.2"/>
    <row r="3996" hidden="1" x14ac:dyDescent="0.2"/>
    <row r="3997" hidden="1" x14ac:dyDescent="0.2"/>
    <row r="3998" hidden="1" x14ac:dyDescent="0.2"/>
    <row r="3999" hidden="1" x14ac:dyDescent="0.2"/>
    <row r="4000" hidden="1" x14ac:dyDescent="0.2"/>
    <row r="4001" hidden="1" x14ac:dyDescent="0.2"/>
    <row r="4002" hidden="1" x14ac:dyDescent="0.2"/>
    <row r="4003" hidden="1" x14ac:dyDescent="0.2"/>
    <row r="4004" hidden="1" x14ac:dyDescent="0.2"/>
    <row r="4005" hidden="1" x14ac:dyDescent="0.2"/>
    <row r="4006" hidden="1" x14ac:dyDescent="0.2"/>
    <row r="4007" hidden="1" x14ac:dyDescent="0.2"/>
    <row r="4008" hidden="1" x14ac:dyDescent="0.2"/>
    <row r="4009" hidden="1" x14ac:dyDescent="0.2"/>
    <row r="4010" hidden="1" x14ac:dyDescent="0.2"/>
    <row r="4011" hidden="1" x14ac:dyDescent="0.2"/>
    <row r="4012" hidden="1" x14ac:dyDescent="0.2"/>
    <row r="4013" hidden="1" x14ac:dyDescent="0.2"/>
    <row r="4014" hidden="1" x14ac:dyDescent="0.2"/>
    <row r="4015" hidden="1" x14ac:dyDescent="0.2"/>
    <row r="4016" hidden="1" x14ac:dyDescent="0.2"/>
    <row r="4017" hidden="1" x14ac:dyDescent="0.2"/>
    <row r="4018" hidden="1" x14ac:dyDescent="0.2"/>
    <row r="4019" hidden="1" x14ac:dyDescent="0.2"/>
    <row r="4020" hidden="1" x14ac:dyDescent="0.2"/>
    <row r="4021" hidden="1" x14ac:dyDescent="0.2"/>
    <row r="4022" hidden="1" x14ac:dyDescent="0.2"/>
    <row r="4023" hidden="1" x14ac:dyDescent="0.2"/>
    <row r="4024" hidden="1" x14ac:dyDescent="0.2"/>
    <row r="4025" hidden="1" x14ac:dyDescent="0.2"/>
    <row r="4026" hidden="1" x14ac:dyDescent="0.2"/>
    <row r="4027" hidden="1" x14ac:dyDescent="0.2"/>
    <row r="4028" hidden="1" x14ac:dyDescent="0.2"/>
    <row r="4029" hidden="1" x14ac:dyDescent="0.2"/>
    <row r="4030" hidden="1" x14ac:dyDescent="0.2"/>
    <row r="4031" hidden="1" x14ac:dyDescent="0.2"/>
    <row r="4032" hidden="1" x14ac:dyDescent="0.2"/>
    <row r="4033" hidden="1" x14ac:dyDescent="0.2"/>
    <row r="4034" hidden="1" x14ac:dyDescent="0.2"/>
    <row r="4035" hidden="1" x14ac:dyDescent="0.2"/>
    <row r="4036" hidden="1" x14ac:dyDescent="0.2"/>
    <row r="4037" hidden="1" x14ac:dyDescent="0.2"/>
    <row r="4038" hidden="1" x14ac:dyDescent="0.2"/>
    <row r="4039" hidden="1" x14ac:dyDescent="0.2"/>
    <row r="4040" hidden="1" x14ac:dyDescent="0.2"/>
    <row r="4041" hidden="1" x14ac:dyDescent="0.2"/>
    <row r="4042" hidden="1" x14ac:dyDescent="0.2"/>
    <row r="4043" hidden="1" x14ac:dyDescent="0.2"/>
    <row r="4044" hidden="1" x14ac:dyDescent="0.2"/>
    <row r="4045" hidden="1" x14ac:dyDescent="0.2"/>
    <row r="4046" hidden="1" x14ac:dyDescent="0.2"/>
    <row r="4047" hidden="1" x14ac:dyDescent="0.2"/>
    <row r="4048" hidden="1" x14ac:dyDescent="0.2"/>
    <row r="4049" hidden="1" x14ac:dyDescent="0.2"/>
    <row r="4050" hidden="1" x14ac:dyDescent="0.2"/>
    <row r="4051" hidden="1" x14ac:dyDescent="0.2"/>
    <row r="4052" hidden="1" x14ac:dyDescent="0.2"/>
    <row r="4053" hidden="1" x14ac:dyDescent="0.2"/>
    <row r="4054" hidden="1" x14ac:dyDescent="0.2"/>
    <row r="4055" hidden="1" x14ac:dyDescent="0.2"/>
    <row r="4056" hidden="1" x14ac:dyDescent="0.2"/>
    <row r="4057" hidden="1" x14ac:dyDescent="0.2"/>
    <row r="4058" hidden="1" x14ac:dyDescent="0.2"/>
    <row r="4059" hidden="1" x14ac:dyDescent="0.2"/>
    <row r="4060" hidden="1" x14ac:dyDescent="0.2"/>
    <row r="4061" hidden="1" x14ac:dyDescent="0.2"/>
    <row r="4062" hidden="1" x14ac:dyDescent="0.2"/>
    <row r="4063" hidden="1" x14ac:dyDescent="0.2"/>
    <row r="4064" hidden="1" x14ac:dyDescent="0.2"/>
    <row r="4065" hidden="1" x14ac:dyDescent="0.2"/>
    <row r="4066" hidden="1" x14ac:dyDescent="0.2"/>
    <row r="4067" hidden="1" x14ac:dyDescent="0.2"/>
    <row r="4068" hidden="1" x14ac:dyDescent="0.2"/>
    <row r="4069" hidden="1" x14ac:dyDescent="0.2"/>
    <row r="4070" hidden="1" x14ac:dyDescent="0.2"/>
    <row r="4071" hidden="1" x14ac:dyDescent="0.2"/>
    <row r="4072" hidden="1" x14ac:dyDescent="0.2"/>
    <row r="4073" hidden="1" x14ac:dyDescent="0.2"/>
    <row r="4074" hidden="1" x14ac:dyDescent="0.2"/>
    <row r="4075" hidden="1" x14ac:dyDescent="0.2"/>
    <row r="4076" hidden="1" x14ac:dyDescent="0.2"/>
    <row r="4077" hidden="1" x14ac:dyDescent="0.2"/>
    <row r="4078" hidden="1" x14ac:dyDescent="0.2"/>
    <row r="4079" hidden="1" x14ac:dyDescent="0.2"/>
    <row r="4080" hidden="1" x14ac:dyDescent="0.2"/>
    <row r="4081" hidden="1" x14ac:dyDescent="0.2"/>
    <row r="4082" hidden="1" x14ac:dyDescent="0.2"/>
    <row r="4083" hidden="1" x14ac:dyDescent="0.2"/>
    <row r="4084" hidden="1" x14ac:dyDescent="0.2"/>
    <row r="4085" hidden="1" x14ac:dyDescent="0.2"/>
    <row r="4086" hidden="1" x14ac:dyDescent="0.2"/>
    <row r="4087" hidden="1" x14ac:dyDescent="0.2"/>
    <row r="4088" hidden="1" x14ac:dyDescent="0.2"/>
    <row r="4089" hidden="1" x14ac:dyDescent="0.2"/>
    <row r="4090" hidden="1" x14ac:dyDescent="0.2"/>
    <row r="4091" hidden="1" x14ac:dyDescent="0.2"/>
    <row r="4092" hidden="1" x14ac:dyDescent="0.2"/>
    <row r="4093" hidden="1" x14ac:dyDescent="0.2"/>
    <row r="4094" hidden="1" x14ac:dyDescent="0.2"/>
    <row r="4095" hidden="1" x14ac:dyDescent="0.2"/>
    <row r="4096" hidden="1" x14ac:dyDescent="0.2"/>
    <row r="4097" hidden="1" x14ac:dyDescent="0.2"/>
    <row r="4098" hidden="1" x14ac:dyDescent="0.2"/>
    <row r="4099" hidden="1" x14ac:dyDescent="0.2"/>
    <row r="4100" hidden="1" x14ac:dyDescent="0.2"/>
    <row r="4101" hidden="1" x14ac:dyDescent="0.2"/>
    <row r="4102" hidden="1" x14ac:dyDescent="0.2"/>
    <row r="4103" hidden="1" x14ac:dyDescent="0.2"/>
    <row r="4104" hidden="1" x14ac:dyDescent="0.2"/>
    <row r="4105" hidden="1" x14ac:dyDescent="0.2"/>
    <row r="4106" hidden="1" x14ac:dyDescent="0.2"/>
    <row r="4107" hidden="1" x14ac:dyDescent="0.2"/>
    <row r="4108" hidden="1" x14ac:dyDescent="0.2"/>
    <row r="4109" hidden="1" x14ac:dyDescent="0.2"/>
    <row r="4110" hidden="1" x14ac:dyDescent="0.2"/>
    <row r="4111" hidden="1" x14ac:dyDescent="0.2"/>
    <row r="4112" hidden="1" x14ac:dyDescent="0.2"/>
    <row r="4113" hidden="1" x14ac:dyDescent="0.2"/>
    <row r="4114" hidden="1" x14ac:dyDescent="0.2"/>
    <row r="4115" hidden="1" x14ac:dyDescent="0.2"/>
    <row r="4116" hidden="1" x14ac:dyDescent="0.2"/>
    <row r="4117" hidden="1" x14ac:dyDescent="0.2"/>
    <row r="4118" hidden="1" x14ac:dyDescent="0.2"/>
    <row r="4119" hidden="1" x14ac:dyDescent="0.2"/>
    <row r="4120" hidden="1" x14ac:dyDescent="0.2"/>
    <row r="4121" hidden="1" x14ac:dyDescent="0.2"/>
    <row r="4122" hidden="1" x14ac:dyDescent="0.2"/>
    <row r="4123" hidden="1" x14ac:dyDescent="0.2"/>
    <row r="4124" hidden="1" x14ac:dyDescent="0.2"/>
    <row r="4125" hidden="1" x14ac:dyDescent="0.2"/>
    <row r="4126" hidden="1" x14ac:dyDescent="0.2"/>
    <row r="4127" hidden="1" x14ac:dyDescent="0.2"/>
    <row r="4128" hidden="1" x14ac:dyDescent="0.2"/>
    <row r="4129" hidden="1" x14ac:dyDescent="0.2"/>
    <row r="4130" hidden="1" x14ac:dyDescent="0.2"/>
    <row r="4131" hidden="1" x14ac:dyDescent="0.2"/>
    <row r="4132" hidden="1" x14ac:dyDescent="0.2"/>
    <row r="4133" hidden="1" x14ac:dyDescent="0.2"/>
    <row r="4134" hidden="1" x14ac:dyDescent="0.2"/>
    <row r="4135" hidden="1" x14ac:dyDescent="0.2"/>
    <row r="4136" hidden="1" x14ac:dyDescent="0.2"/>
    <row r="4137" hidden="1" x14ac:dyDescent="0.2"/>
    <row r="4138" hidden="1" x14ac:dyDescent="0.2"/>
    <row r="4139" hidden="1" x14ac:dyDescent="0.2"/>
    <row r="4140" hidden="1" x14ac:dyDescent="0.2"/>
    <row r="4141" hidden="1" x14ac:dyDescent="0.2"/>
    <row r="4142" hidden="1" x14ac:dyDescent="0.2"/>
    <row r="4143" hidden="1" x14ac:dyDescent="0.2"/>
    <row r="4144" hidden="1" x14ac:dyDescent="0.2"/>
    <row r="4145" hidden="1" x14ac:dyDescent="0.2"/>
    <row r="4146" hidden="1" x14ac:dyDescent="0.2"/>
    <row r="4147" hidden="1" x14ac:dyDescent="0.2"/>
    <row r="4148" hidden="1" x14ac:dyDescent="0.2"/>
    <row r="4149" hidden="1" x14ac:dyDescent="0.2"/>
    <row r="4150" hidden="1" x14ac:dyDescent="0.2"/>
    <row r="4151" hidden="1" x14ac:dyDescent="0.2"/>
    <row r="4152" hidden="1" x14ac:dyDescent="0.2"/>
    <row r="4153" hidden="1" x14ac:dyDescent="0.2"/>
    <row r="4154" hidden="1" x14ac:dyDescent="0.2"/>
    <row r="4155" hidden="1" x14ac:dyDescent="0.2"/>
    <row r="4156" hidden="1" x14ac:dyDescent="0.2"/>
    <row r="4157" hidden="1" x14ac:dyDescent="0.2"/>
    <row r="4158" hidden="1" x14ac:dyDescent="0.2"/>
    <row r="4159" hidden="1" x14ac:dyDescent="0.2"/>
    <row r="4160" hidden="1" x14ac:dyDescent="0.2"/>
    <row r="4161" hidden="1" x14ac:dyDescent="0.2"/>
    <row r="4162" hidden="1" x14ac:dyDescent="0.2"/>
    <row r="4163" hidden="1" x14ac:dyDescent="0.2"/>
    <row r="4164" hidden="1" x14ac:dyDescent="0.2"/>
    <row r="4165" hidden="1" x14ac:dyDescent="0.2"/>
    <row r="4166" hidden="1" x14ac:dyDescent="0.2"/>
    <row r="4167" hidden="1" x14ac:dyDescent="0.2"/>
    <row r="4168" hidden="1" x14ac:dyDescent="0.2"/>
    <row r="4169" hidden="1" x14ac:dyDescent="0.2"/>
    <row r="4170" hidden="1" x14ac:dyDescent="0.2"/>
    <row r="4171" hidden="1" x14ac:dyDescent="0.2"/>
    <row r="4172" hidden="1" x14ac:dyDescent="0.2"/>
    <row r="4173" hidden="1" x14ac:dyDescent="0.2"/>
    <row r="4174" hidden="1" x14ac:dyDescent="0.2"/>
    <row r="4175" hidden="1" x14ac:dyDescent="0.2"/>
    <row r="4176" hidden="1" x14ac:dyDescent="0.2"/>
    <row r="4177" hidden="1" x14ac:dyDescent="0.2"/>
    <row r="4178" hidden="1" x14ac:dyDescent="0.2"/>
    <row r="4179" hidden="1" x14ac:dyDescent="0.2"/>
    <row r="4180" hidden="1" x14ac:dyDescent="0.2"/>
    <row r="4181" hidden="1" x14ac:dyDescent="0.2"/>
    <row r="4182" hidden="1" x14ac:dyDescent="0.2"/>
    <row r="4183" hidden="1" x14ac:dyDescent="0.2"/>
    <row r="4184" hidden="1" x14ac:dyDescent="0.2"/>
    <row r="4185" hidden="1" x14ac:dyDescent="0.2"/>
    <row r="4186" hidden="1" x14ac:dyDescent="0.2"/>
    <row r="4187" hidden="1" x14ac:dyDescent="0.2"/>
    <row r="4188" hidden="1" x14ac:dyDescent="0.2"/>
    <row r="4189" hidden="1" x14ac:dyDescent="0.2"/>
    <row r="4190" hidden="1" x14ac:dyDescent="0.2"/>
    <row r="4191" hidden="1" x14ac:dyDescent="0.2"/>
    <row r="4192" hidden="1" x14ac:dyDescent="0.2"/>
    <row r="4193" hidden="1" x14ac:dyDescent="0.2"/>
    <row r="4194" hidden="1" x14ac:dyDescent="0.2"/>
    <row r="4195" hidden="1" x14ac:dyDescent="0.2"/>
    <row r="4196" hidden="1" x14ac:dyDescent="0.2"/>
    <row r="4197" hidden="1" x14ac:dyDescent="0.2"/>
    <row r="4198" hidden="1" x14ac:dyDescent="0.2"/>
    <row r="4199" hidden="1" x14ac:dyDescent="0.2"/>
    <row r="4200" hidden="1" x14ac:dyDescent="0.2"/>
    <row r="4201" hidden="1" x14ac:dyDescent="0.2"/>
    <row r="4202" hidden="1" x14ac:dyDescent="0.2"/>
    <row r="4203" hidden="1" x14ac:dyDescent="0.2"/>
    <row r="4204" hidden="1" x14ac:dyDescent="0.2"/>
    <row r="4205" hidden="1" x14ac:dyDescent="0.2"/>
    <row r="4206" hidden="1" x14ac:dyDescent="0.2"/>
    <row r="4207" hidden="1" x14ac:dyDescent="0.2"/>
    <row r="4208" hidden="1" x14ac:dyDescent="0.2"/>
    <row r="4209" hidden="1" x14ac:dyDescent="0.2"/>
    <row r="4210" hidden="1" x14ac:dyDescent="0.2"/>
    <row r="4211" hidden="1" x14ac:dyDescent="0.2"/>
    <row r="4212" hidden="1" x14ac:dyDescent="0.2"/>
    <row r="4213" hidden="1" x14ac:dyDescent="0.2"/>
    <row r="4214" hidden="1" x14ac:dyDescent="0.2"/>
    <row r="4215" hidden="1" x14ac:dyDescent="0.2"/>
    <row r="4216" hidden="1" x14ac:dyDescent="0.2"/>
    <row r="4217" hidden="1" x14ac:dyDescent="0.2"/>
    <row r="4218" hidden="1" x14ac:dyDescent="0.2"/>
    <row r="4219" hidden="1" x14ac:dyDescent="0.2"/>
    <row r="4220" hidden="1" x14ac:dyDescent="0.2"/>
    <row r="4221" hidden="1" x14ac:dyDescent="0.2"/>
    <row r="4222" hidden="1" x14ac:dyDescent="0.2"/>
    <row r="4223" hidden="1" x14ac:dyDescent="0.2"/>
    <row r="4224" hidden="1" x14ac:dyDescent="0.2"/>
    <row r="4225" hidden="1" x14ac:dyDescent="0.2"/>
    <row r="4226" hidden="1" x14ac:dyDescent="0.2"/>
    <row r="4227" hidden="1" x14ac:dyDescent="0.2"/>
    <row r="4228" hidden="1" x14ac:dyDescent="0.2"/>
    <row r="4229" hidden="1" x14ac:dyDescent="0.2"/>
    <row r="4230" hidden="1" x14ac:dyDescent="0.2"/>
    <row r="4231" hidden="1" x14ac:dyDescent="0.2"/>
    <row r="4232" hidden="1" x14ac:dyDescent="0.2"/>
    <row r="4233" hidden="1" x14ac:dyDescent="0.2"/>
    <row r="4234" hidden="1" x14ac:dyDescent="0.2"/>
    <row r="4235" hidden="1" x14ac:dyDescent="0.2"/>
    <row r="4236" hidden="1" x14ac:dyDescent="0.2"/>
    <row r="4237" hidden="1" x14ac:dyDescent="0.2"/>
    <row r="4238" hidden="1" x14ac:dyDescent="0.2"/>
    <row r="4239" hidden="1" x14ac:dyDescent="0.2"/>
    <row r="4240" hidden="1" x14ac:dyDescent="0.2"/>
    <row r="4241" hidden="1" x14ac:dyDescent="0.2"/>
    <row r="4242" hidden="1" x14ac:dyDescent="0.2"/>
    <row r="4243" hidden="1" x14ac:dyDescent="0.2"/>
    <row r="4244" hidden="1" x14ac:dyDescent="0.2"/>
    <row r="4245" hidden="1" x14ac:dyDescent="0.2"/>
    <row r="4246" hidden="1" x14ac:dyDescent="0.2"/>
    <row r="4247" hidden="1" x14ac:dyDescent="0.2"/>
    <row r="4248" hidden="1" x14ac:dyDescent="0.2"/>
    <row r="4249" hidden="1" x14ac:dyDescent="0.2"/>
    <row r="4250" hidden="1" x14ac:dyDescent="0.2"/>
    <row r="4251" hidden="1" x14ac:dyDescent="0.2"/>
    <row r="4252" hidden="1" x14ac:dyDescent="0.2"/>
    <row r="4253" hidden="1" x14ac:dyDescent="0.2"/>
    <row r="4254" hidden="1" x14ac:dyDescent="0.2"/>
    <row r="4255" hidden="1" x14ac:dyDescent="0.2"/>
    <row r="4256" hidden="1" x14ac:dyDescent="0.2"/>
    <row r="4257" hidden="1" x14ac:dyDescent="0.2"/>
    <row r="4258" hidden="1" x14ac:dyDescent="0.2"/>
    <row r="4259" hidden="1" x14ac:dyDescent="0.2"/>
    <row r="4260" hidden="1" x14ac:dyDescent="0.2"/>
    <row r="4261" hidden="1" x14ac:dyDescent="0.2"/>
    <row r="4262" hidden="1" x14ac:dyDescent="0.2"/>
    <row r="4263" hidden="1" x14ac:dyDescent="0.2"/>
    <row r="4264" hidden="1" x14ac:dyDescent="0.2"/>
    <row r="4265" hidden="1" x14ac:dyDescent="0.2"/>
    <row r="4266" hidden="1" x14ac:dyDescent="0.2"/>
    <row r="4267" hidden="1" x14ac:dyDescent="0.2"/>
    <row r="4268" hidden="1" x14ac:dyDescent="0.2"/>
    <row r="4269" hidden="1" x14ac:dyDescent="0.2"/>
    <row r="4270" hidden="1" x14ac:dyDescent="0.2"/>
    <row r="4271" hidden="1" x14ac:dyDescent="0.2"/>
    <row r="4272" hidden="1" x14ac:dyDescent="0.2"/>
    <row r="4273" hidden="1" x14ac:dyDescent="0.2"/>
    <row r="4274" hidden="1" x14ac:dyDescent="0.2"/>
    <row r="4275" hidden="1" x14ac:dyDescent="0.2"/>
    <row r="4276" hidden="1" x14ac:dyDescent="0.2"/>
    <row r="4277" hidden="1" x14ac:dyDescent="0.2"/>
    <row r="4278" hidden="1" x14ac:dyDescent="0.2"/>
    <row r="4279" hidden="1" x14ac:dyDescent="0.2"/>
    <row r="4280" hidden="1" x14ac:dyDescent="0.2"/>
    <row r="4281" hidden="1" x14ac:dyDescent="0.2"/>
    <row r="4282" hidden="1" x14ac:dyDescent="0.2"/>
    <row r="4283" hidden="1" x14ac:dyDescent="0.2"/>
    <row r="4284" hidden="1" x14ac:dyDescent="0.2"/>
    <row r="4285" hidden="1" x14ac:dyDescent="0.2"/>
    <row r="4286" hidden="1" x14ac:dyDescent="0.2"/>
    <row r="4287" hidden="1" x14ac:dyDescent="0.2"/>
    <row r="4288" hidden="1" x14ac:dyDescent="0.2"/>
    <row r="4289" hidden="1" x14ac:dyDescent="0.2"/>
    <row r="4290" hidden="1" x14ac:dyDescent="0.2"/>
    <row r="4291" hidden="1" x14ac:dyDescent="0.2"/>
    <row r="4292" hidden="1" x14ac:dyDescent="0.2"/>
    <row r="4293" hidden="1" x14ac:dyDescent="0.2"/>
    <row r="4294" hidden="1" x14ac:dyDescent="0.2"/>
    <row r="4295" hidden="1" x14ac:dyDescent="0.2"/>
    <row r="4296" hidden="1" x14ac:dyDescent="0.2"/>
    <row r="4297" hidden="1" x14ac:dyDescent="0.2"/>
    <row r="4298" hidden="1" x14ac:dyDescent="0.2"/>
    <row r="4299" hidden="1" x14ac:dyDescent="0.2"/>
    <row r="4300" hidden="1" x14ac:dyDescent="0.2"/>
    <row r="4301" hidden="1" x14ac:dyDescent="0.2"/>
    <row r="4302" hidden="1" x14ac:dyDescent="0.2"/>
    <row r="4303" hidden="1" x14ac:dyDescent="0.2"/>
    <row r="4304" hidden="1" x14ac:dyDescent="0.2"/>
    <row r="4305" hidden="1" x14ac:dyDescent="0.2"/>
    <row r="4306" hidden="1" x14ac:dyDescent="0.2"/>
    <row r="4307" hidden="1" x14ac:dyDescent="0.2"/>
    <row r="4308" hidden="1" x14ac:dyDescent="0.2"/>
    <row r="4309" hidden="1" x14ac:dyDescent="0.2"/>
    <row r="4310" hidden="1" x14ac:dyDescent="0.2"/>
    <row r="4311" hidden="1" x14ac:dyDescent="0.2"/>
    <row r="4312" hidden="1" x14ac:dyDescent="0.2"/>
    <row r="4313" hidden="1" x14ac:dyDescent="0.2"/>
    <row r="4314" hidden="1" x14ac:dyDescent="0.2"/>
    <row r="4315" hidden="1" x14ac:dyDescent="0.2"/>
    <row r="4316" hidden="1" x14ac:dyDescent="0.2"/>
    <row r="4317" hidden="1" x14ac:dyDescent="0.2"/>
    <row r="4318" hidden="1" x14ac:dyDescent="0.2"/>
    <row r="4319" hidden="1" x14ac:dyDescent="0.2"/>
    <row r="4320" hidden="1" x14ac:dyDescent="0.2"/>
    <row r="4321" hidden="1" x14ac:dyDescent="0.2"/>
    <row r="4322" hidden="1" x14ac:dyDescent="0.2"/>
    <row r="4323" hidden="1" x14ac:dyDescent="0.2"/>
    <row r="4324" hidden="1" x14ac:dyDescent="0.2"/>
    <row r="4325" hidden="1" x14ac:dyDescent="0.2"/>
    <row r="4326" hidden="1" x14ac:dyDescent="0.2"/>
    <row r="4327" hidden="1" x14ac:dyDescent="0.2"/>
    <row r="4328" hidden="1" x14ac:dyDescent="0.2"/>
    <row r="4329" hidden="1" x14ac:dyDescent="0.2"/>
    <row r="4330" hidden="1" x14ac:dyDescent="0.2"/>
    <row r="4331" hidden="1" x14ac:dyDescent="0.2"/>
    <row r="4332" hidden="1" x14ac:dyDescent="0.2"/>
    <row r="4333" hidden="1" x14ac:dyDescent="0.2"/>
    <row r="4334" hidden="1" x14ac:dyDescent="0.2"/>
    <row r="4335" hidden="1" x14ac:dyDescent="0.2"/>
    <row r="4336" hidden="1" x14ac:dyDescent="0.2"/>
    <row r="4337" hidden="1" x14ac:dyDescent="0.2"/>
    <row r="4338" hidden="1" x14ac:dyDescent="0.2"/>
    <row r="4339" hidden="1" x14ac:dyDescent="0.2"/>
    <row r="4340" hidden="1" x14ac:dyDescent="0.2"/>
    <row r="4341" hidden="1" x14ac:dyDescent="0.2"/>
    <row r="4342" hidden="1" x14ac:dyDescent="0.2"/>
    <row r="4343" hidden="1" x14ac:dyDescent="0.2"/>
    <row r="4344" hidden="1" x14ac:dyDescent="0.2"/>
    <row r="4345" hidden="1" x14ac:dyDescent="0.2"/>
    <row r="4346" hidden="1" x14ac:dyDescent="0.2"/>
    <row r="4347" hidden="1" x14ac:dyDescent="0.2"/>
    <row r="4348" hidden="1" x14ac:dyDescent="0.2"/>
    <row r="4349" hidden="1" x14ac:dyDescent="0.2"/>
    <row r="4350" hidden="1" x14ac:dyDescent="0.2"/>
    <row r="4351" hidden="1" x14ac:dyDescent="0.2"/>
    <row r="4352" hidden="1" x14ac:dyDescent="0.2"/>
    <row r="4353" hidden="1" x14ac:dyDescent="0.2"/>
    <row r="4354" hidden="1" x14ac:dyDescent="0.2"/>
    <row r="4355" hidden="1" x14ac:dyDescent="0.2"/>
    <row r="4356" hidden="1" x14ac:dyDescent="0.2"/>
    <row r="4357" hidden="1" x14ac:dyDescent="0.2"/>
    <row r="4358" hidden="1" x14ac:dyDescent="0.2"/>
    <row r="4359" hidden="1" x14ac:dyDescent="0.2"/>
    <row r="4360" hidden="1" x14ac:dyDescent="0.2"/>
    <row r="4361" hidden="1" x14ac:dyDescent="0.2"/>
    <row r="4362" hidden="1" x14ac:dyDescent="0.2"/>
    <row r="4363" hidden="1" x14ac:dyDescent="0.2"/>
    <row r="4364" hidden="1" x14ac:dyDescent="0.2"/>
    <row r="4365" hidden="1" x14ac:dyDescent="0.2"/>
    <row r="4366" hidden="1" x14ac:dyDescent="0.2"/>
    <row r="4367" hidden="1" x14ac:dyDescent="0.2"/>
    <row r="4368" hidden="1" x14ac:dyDescent="0.2"/>
    <row r="4369" hidden="1" x14ac:dyDescent="0.2"/>
    <row r="4370" hidden="1" x14ac:dyDescent="0.2"/>
    <row r="4371" hidden="1" x14ac:dyDescent="0.2"/>
    <row r="4372" hidden="1" x14ac:dyDescent="0.2"/>
    <row r="4373" hidden="1" x14ac:dyDescent="0.2"/>
    <row r="4374" hidden="1" x14ac:dyDescent="0.2"/>
    <row r="4375" hidden="1" x14ac:dyDescent="0.2"/>
    <row r="4376" hidden="1" x14ac:dyDescent="0.2"/>
    <row r="4377" hidden="1" x14ac:dyDescent="0.2"/>
    <row r="4378" hidden="1" x14ac:dyDescent="0.2"/>
    <row r="4379" hidden="1" x14ac:dyDescent="0.2"/>
    <row r="4380" hidden="1" x14ac:dyDescent="0.2"/>
    <row r="4381" hidden="1" x14ac:dyDescent="0.2"/>
    <row r="4382" hidden="1" x14ac:dyDescent="0.2"/>
    <row r="4383" hidden="1" x14ac:dyDescent="0.2"/>
    <row r="4384" hidden="1" x14ac:dyDescent="0.2"/>
    <row r="4385" hidden="1" x14ac:dyDescent="0.2"/>
    <row r="4386" hidden="1" x14ac:dyDescent="0.2"/>
    <row r="4387" hidden="1" x14ac:dyDescent="0.2"/>
    <row r="4388" hidden="1" x14ac:dyDescent="0.2"/>
    <row r="4389" hidden="1" x14ac:dyDescent="0.2"/>
    <row r="4390" hidden="1" x14ac:dyDescent="0.2"/>
    <row r="4391" hidden="1" x14ac:dyDescent="0.2"/>
    <row r="4392" hidden="1" x14ac:dyDescent="0.2"/>
    <row r="4393" hidden="1" x14ac:dyDescent="0.2"/>
    <row r="4394" hidden="1" x14ac:dyDescent="0.2"/>
    <row r="4395" hidden="1" x14ac:dyDescent="0.2"/>
    <row r="4396" hidden="1" x14ac:dyDescent="0.2"/>
    <row r="4397" hidden="1" x14ac:dyDescent="0.2"/>
    <row r="4398" hidden="1" x14ac:dyDescent="0.2"/>
    <row r="4399" hidden="1" x14ac:dyDescent="0.2"/>
    <row r="4400" hidden="1" x14ac:dyDescent="0.2"/>
    <row r="4401" hidden="1" x14ac:dyDescent="0.2"/>
    <row r="4402" hidden="1" x14ac:dyDescent="0.2"/>
    <row r="4403" hidden="1" x14ac:dyDescent="0.2"/>
    <row r="4404" hidden="1" x14ac:dyDescent="0.2"/>
    <row r="4405" hidden="1" x14ac:dyDescent="0.2"/>
    <row r="4406" hidden="1" x14ac:dyDescent="0.2"/>
    <row r="4407" hidden="1" x14ac:dyDescent="0.2"/>
    <row r="4408" hidden="1" x14ac:dyDescent="0.2"/>
    <row r="4409" hidden="1" x14ac:dyDescent="0.2"/>
    <row r="4410" hidden="1" x14ac:dyDescent="0.2"/>
    <row r="4411" hidden="1" x14ac:dyDescent="0.2"/>
    <row r="4412" hidden="1" x14ac:dyDescent="0.2"/>
    <row r="4413" hidden="1" x14ac:dyDescent="0.2"/>
    <row r="4414" hidden="1" x14ac:dyDescent="0.2"/>
    <row r="4415" hidden="1" x14ac:dyDescent="0.2"/>
    <row r="4416" hidden="1" x14ac:dyDescent="0.2"/>
    <row r="4417" hidden="1" x14ac:dyDescent="0.2"/>
    <row r="4418" hidden="1" x14ac:dyDescent="0.2"/>
    <row r="4419" hidden="1" x14ac:dyDescent="0.2"/>
    <row r="4420" hidden="1" x14ac:dyDescent="0.2"/>
    <row r="4421" hidden="1" x14ac:dyDescent="0.2"/>
    <row r="4422" hidden="1" x14ac:dyDescent="0.2"/>
    <row r="4423" hidden="1" x14ac:dyDescent="0.2"/>
    <row r="4424" hidden="1" x14ac:dyDescent="0.2"/>
    <row r="4425" hidden="1" x14ac:dyDescent="0.2"/>
    <row r="4426" hidden="1" x14ac:dyDescent="0.2"/>
    <row r="4427" hidden="1" x14ac:dyDescent="0.2"/>
    <row r="4428" hidden="1" x14ac:dyDescent="0.2"/>
    <row r="4429" hidden="1" x14ac:dyDescent="0.2"/>
    <row r="4430" hidden="1" x14ac:dyDescent="0.2"/>
    <row r="4431" hidden="1" x14ac:dyDescent="0.2"/>
    <row r="4432" hidden="1" x14ac:dyDescent="0.2"/>
    <row r="4433" hidden="1" x14ac:dyDescent="0.2"/>
    <row r="4434" hidden="1" x14ac:dyDescent="0.2"/>
    <row r="4435" hidden="1" x14ac:dyDescent="0.2"/>
    <row r="4436" hidden="1" x14ac:dyDescent="0.2"/>
    <row r="4437" hidden="1" x14ac:dyDescent="0.2"/>
    <row r="4438" hidden="1" x14ac:dyDescent="0.2"/>
    <row r="4439" hidden="1" x14ac:dyDescent="0.2"/>
    <row r="4440" hidden="1" x14ac:dyDescent="0.2"/>
    <row r="4441" hidden="1" x14ac:dyDescent="0.2"/>
    <row r="4442" hidden="1" x14ac:dyDescent="0.2"/>
    <row r="4443" hidden="1" x14ac:dyDescent="0.2"/>
    <row r="4444" hidden="1" x14ac:dyDescent="0.2"/>
    <row r="4445" hidden="1" x14ac:dyDescent="0.2"/>
    <row r="4446" hidden="1" x14ac:dyDescent="0.2"/>
    <row r="4447" hidden="1" x14ac:dyDescent="0.2"/>
    <row r="4448" hidden="1" x14ac:dyDescent="0.2"/>
    <row r="4449" hidden="1" x14ac:dyDescent="0.2"/>
    <row r="4450" hidden="1" x14ac:dyDescent="0.2"/>
    <row r="4451" hidden="1" x14ac:dyDescent="0.2"/>
    <row r="4452" hidden="1" x14ac:dyDescent="0.2"/>
    <row r="4453" hidden="1" x14ac:dyDescent="0.2"/>
    <row r="4454" hidden="1" x14ac:dyDescent="0.2"/>
    <row r="4455" hidden="1" x14ac:dyDescent="0.2"/>
    <row r="4456" hidden="1" x14ac:dyDescent="0.2"/>
    <row r="4457" hidden="1" x14ac:dyDescent="0.2"/>
    <row r="4458" hidden="1" x14ac:dyDescent="0.2"/>
    <row r="4459" hidden="1" x14ac:dyDescent="0.2"/>
    <row r="4460" hidden="1" x14ac:dyDescent="0.2"/>
    <row r="4461" hidden="1" x14ac:dyDescent="0.2"/>
    <row r="4462" hidden="1" x14ac:dyDescent="0.2"/>
    <row r="4463" hidden="1" x14ac:dyDescent="0.2"/>
    <row r="4464" hidden="1" x14ac:dyDescent="0.2"/>
    <row r="4465" hidden="1" x14ac:dyDescent="0.2"/>
    <row r="4466" hidden="1" x14ac:dyDescent="0.2"/>
    <row r="4467" hidden="1" x14ac:dyDescent="0.2"/>
    <row r="4468" hidden="1" x14ac:dyDescent="0.2"/>
    <row r="4469" hidden="1" x14ac:dyDescent="0.2"/>
    <row r="4470" hidden="1" x14ac:dyDescent="0.2"/>
    <row r="4471" hidden="1" x14ac:dyDescent="0.2"/>
    <row r="4472" hidden="1" x14ac:dyDescent="0.2"/>
    <row r="4473" hidden="1" x14ac:dyDescent="0.2"/>
    <row r="4474" hidden="1" x14ac:dyDescent="0.2"/>
    <row r="4475" hidden="1" x14ac:dyDescent="0.2"/>
    <row r="4476" hidden="1" x14ac:dyDescent="0.2"/>
    <row r="4477" hidden="1" x14ac:dyDescent="0.2"/>
    <row r="4478" hidden="1" x14ac:dyDescent="0.2"/>
    <row r="4479" hidden="1" x14ac:dyDescent="0.2"/>
    <row r="4480" hidden="1" x14ac:dyDescent="0.2"/>
    <row r="4481" hidden="1" x14ac:dyDescent="0.2"/>
    <row r="4482" hidden="1" x14ac:dyDescent="0.2"/>
    <row r="4483" hidden="1" x14ac:dyDescent="0.2"/>
    <row r="4484" hidden="1" x14ac:dyDescent="0.2"/>
    <row r="4485" hidden="1" x14ac:dyDescent="0.2"/>
    <row r="4486" hidden="1" x14ac:dyDescent="0.2"/>
    <row r="4487" hidden="1" x14ac:dyDescent="0.2"/>
    <row r="4488" hidden="1" x14ac:dyDescent="0.2"/>
    <row r="4489" hidden="1" x14ac:dyDescent="0.2"/>
    <row r="4490" hidden="1" x14ac:dyDescent="0.2"/>
    <row r="4491" hidden="1" x14ac:dyDescent="0.2"/>
    <row r="4492" hidden="1" x14ac:dyDescent="0.2"/>
    <row r="4493" hidden="1" x14ac:dyDescent="0.2"/>
    <row r="4494" hidden="1" x14ac:dyDescent="0.2"/>
    <row r="4495" hidden="1" x14ac:dyDescent="0.2"/>
    <row r="4496" hidden="1" x14ac:dyDescent="0.2"/>
    <row r="4497" hidden="1" x14ac:dyDescent="0.2"/>
    <row r="4498" hidden="1" x14ac:dyDescent="0.2"/>
    <row r="4499" hidden="1" x14ac:dyDescent="0.2"/>
    <row r="4500" hidden="1" x14ac:dyDescent="0.2"/>
    <row r="4501" hidden="1" x14ac:dyDescent="0.2"/>
    <row r="4502" hidden="1" x14ac:dyDescent="0.2"/>
    <row r="4503" hidden="1" x14ac:dyDescent="0.2"/>
    <row r="4504" hidden="1" x14ac:dyDescent="0.2"/>
    <row r="4505" hidden="1" x14ac:dyDescent="0.2"/>
    <row r="4506" hidden="1" x14ac:dyDescent="0.2"/>
    <row r="4507" hidden="1" x14ac:dyDescent="0.2"/>
    <row r="4508" hidden="1" x14ac:dyDescent="0.2"/>
    <row r="4509" hidden="1" x14ac:dyDescent="0.2"/>
    <row r="4510" hidden="1" x14ac:dyDescent="0.2"/>
    <row r="4511" hidden="1" x14ac:dyDescent="0.2"/>
    <row r="4512" hidden="1" x14ac:dyDescent="0.2"/>
    <row r="4513" hidden="1" x14ac:dyDescent="0.2"/>
    <row r="4514" hidden="1" x14ac:dyDescent="0.2"/>
    <row r="4515" hidden="1" x14ac:dyDescent="0.2"/>
    <row r="4516" hidden="1" x14ac:dyDescent="0.2"/>
    <row r="4517" hidden="1" x14ac:dyDescent="0.2"/>
    <row r="4518" hidden="1" x14ac:dyDescent="0.2"/>
    <row r="4519" hidden="1" x14ac:dyDescent="0.2"/>
    <row r="4520" hidden="1" x14ac:dyDescent="0.2"/>
    <row r="4521" hidden="1" x14ac:dyDescent="0.2"/>
    <row r="4522" hidden="1" x14ac:dyDescent="0.2"/>
    <row r="4523" hidden="1" x14ac:dyDescent="0.2"/>
    <row r="4524" hidden="1" x14ac:dyDescent="0.2"/>
    <row r="4525" hidden="1" x14ac:dyDescent="0.2"/>
    <row r="4526" hidden="1" x14ac:dyDescent="0.2"/>
    <row r="4527" hidden="1" x14ac:dyDescent="0.2"/>
    <row r="4528" hidden="1" x14ac:dyDescent="0.2"/>
    <row r="4529" hidden="1" x14ac:dyDescent="0.2"/>
    <row r="4530" hidden="1" x14ac:dyDescent="0.2"/>
    <row r="4531" hidden="1" x14ac:dyDescent="0.2"/>
    <row r="4532" hidden="1" x14ac:dyDescent="0.2"/>
    <row r="4533" hidden="1" x14ac:dyDescent="0.2"/>
    <row r="4534" hidden="1" x14ac:dyDescent="0.2"/>
    <row r="4535" hidden="1" x14ac:dyDescent="0.2"/>
    <row r="4536" hidden="1" x14ac:dyDescent="0.2"/>
    <row r="4537" hidden="1" x14ac:dyDescent="0.2"/>
    <row r="4538" hidden="1" x14ac:dyDescent="0.2"/>
    <row r="4539" hidden="1" x14ac:dyDescent="0.2"/>
    <row r="4540" hidden="1" x14ac:dyDescent="0.2"/>
    <row r="4541" hidden="1" x14ac:dyDescent="0.2"/>
    <row r="4542" hidden="1" x14ac:dyDescent="0.2"/>
    <row r="4543" hidden="1" x14ac:dyDescent="0.2"/>
    <row r="4544" hidden="1" x14ac:dyDescent="0.2"/>
    <row r="4545" hidden="1" x14ac:dyDescent="0.2"/>
    <row r="4546" hidden="1" x14ac:dyDescent="0.2"/>
    <row r="4547" hidden="1" x14ac:dyDescent="0.2"/>
    <row r="4548" hidden="1" x14ac:dyDescent="0.2"/>
    <row r="4549" hidden="1" x14ac:dyDescent="0.2"/>
    <row r="4550" hidden="1" x14ac:dyDescent="0.2"/>
    <row r="4551" hidden="1" x14ac:dyDescent="0.2"/>
    <row r="4552" hidden="1" x14ac:dyDescent="0.2"/>
    <row r="4553" hidden="1" x14ac:dyDescent="0.2"/>
    <row r="4554" hidden="1" x14ac:dyDescent="0.2"/>
    <row r="4555" hidden="1" x14ac:dyDescent="0.2"/>
    <row r="4556" hidden="1" x14ac:dyDescent="0.2"/>
    <row r="4557" hidden="1" x14ac:dyDescent="0.2"/>
    <row r="4558" hidden="1" x14ac:dyDescent="0.2"/>
    <row r="4559" hidden="1" x14ac:dyDescent="0.2"/>
    <row r="4560" hidden="1" x14ac:dyDescent="0.2"/>
    <row r="4561" hidden="1" x14ac:dyDescent="0.2"/>
    <row r="4562" hidden="1" x14ac:dyDescent="0.2"/>
    <row r="4563" hidden="1" x14ac:dyDescent="0.2"/>
    <row r="4564" hidden="1" x14ac:dyDescent="0.2"/>
    <row r="4565" hidden="1" x14ac:dyDescent="0.2"/>
    <row r="4566" hidden="1" x14ac:dyDescent="0.2"/>
    <row r="4567" hidden="1" x14ac:dyDescent="0.2"/>
    <row r="4568" hidden="1" x14ac:dyDescent="0.2"/>
    <row r="4569" hidden="1" x14ac:dyDescent="0.2"/>
    <row r="4570" hidden="1" x14ac:dyDescent="0.2"/>
    <row r="4571" hidden="1" x14ac:dyDescent="0.2"/>
    <row r="4572" hidden="1" x14ac:dyDescent="0.2"/>
    <row r="4573" hidden="1" x14ac:dyDescent="0.2"/>
    <row r="4574" hidden="1" x14ac:dyDescent="0.2"/>
    <row r="4575" hidden="1" x14ac:dyDescent="0.2"/>
    <row r="4576" hidden="1" x14ac:dyDescent="0.2"/>
    <row r="4577" hidden="1" x14ac:dyDescent="0.2"/>
    <row r="4578" hidden="1" x14ac:dyDescent="0.2"/>
    <row r="4579" hidden="1" x14ac:dyDescent="0.2"/>
    <row r="4580" hidden="1" x14ac:dyDescent="0.2"/>
    <row r="4581" hidden="1" x14ac:dyDescent="0.2"/>
    <row r="4582" hidden="1" x14ac:dyDescent="0.2"/>
    <row r="4583" hidden="1" x14ac:dyDescent="0.2"/>
    <row r="4584" hidden="1" x14ac:dyDescent="0.2"/>
    <row r="4585" hidden="1" x14ac:dyDescent="0.2"/>
    <row r="4586" hidden="1" x14ac:dyDescent="0.2"/>
    <row r="4587" hidden="1" x14ac:dyDescent="0.2"/>
    <row r="4588" hidden="1" x14ac:dyDescent="0.2"/>
    <row r="4589" hidden="1" x14ac:dyDescent="0.2"/>
    <row r="4590" hidden="1" x14ac:dyDescent="0.2"/>
    <row r="4591" hidden="1" x14ac:dyDescent="0.2"/>
    <row r="4592" hidden="1" x14ac:dyDescent="0.2"/>
    <row r="4593" hidden="1" x14ac:dyDescent="0.2"/>
    <row r="4594" hidden="1" x14ac:dyDescent="0.2"/>
    <row r="4595" hidden="1" x14ac:dyDescent="0.2"/>
    <row r="4596" hidden="1" x14ac:dyDescent="0.2"/>
    <row r="4597" hidden="1" x14ac:dyDescent="0.2"/>
    <row r="4598" hidden="1" x14ac:dyDescent="0.2"/>
    <row r="4599" hidden="1" x14ac:dyDescent="0.2"/>
    <row r="4600" hidden="1" x14ac:dyDescent="0.2"/>
    <row r="4601" hidden="1" x14ac:dyDescent="0.2"/>
    <row r="4602" hidden="1" x14ac:dyDescent="0.2"/>
    <row r="4603" hidden="1" x14ac:dyDescent="0.2"/>
    <row r="4604" hidden="1" x14ac:dyDescent="0.2"/>
    <row r="4605" hidden="1" x14ac:dyDescent="0.2"/>
    <row r="4606" hidden="1" x14ac:dyDescent="0.2"/>
    <row r="4607" hidden="1" x14ac:dyDescent="0.2"/>
    <row r="4608" hidden="1" x14ac:dyDescent="0.2"/>
    <row r="4609" hidden="1" x14ac:dyDescent="0.2"/>
    <row r="4610" hidden="1" x14ac:dyDescent="0.2"/>
    <row r="4611" hidden="1" x14ac:dyDescent="0.2"/>
    <row r="4612" hidden="1" x14ac:dyDescent="0.2"/>
    <row r="4613" hidden="1" x14ac:dyDescent="0.2"/>
    <row r="4614" hidden="1" x14ac:dyDescent="0.2"/>
    <row r="4615" hidden="1" x14ac:dyDescent="0.2"/>
    <row r="4616" hidden="1" x14ac:dyDescent="0.2"/>
    <row r="4617" hidden="1" x14ac:dyDescent="0.2"/>
    <row r="4618" hidden="1" x14ac:dyDescent="0.2"/>
    <row r="4619" hidden="1" x14ac:dyDescent="0.2"/>
    <row r="4620" hidden="1" x14ac:dyDescent="0.2"/>
    <row r="4621" hidden="1" x14ac:dyDescent="0.2"/>
    <row r="4622" hidden="1" x14ac:dyDescent="0.2"/>
    <row r="4623" hidden="1" x14ac:dyDescent="0.2"/>
    <row r="4624" hidden="1" x14ac:dyDescent="0.2"/>
    <row r="4625" hidden="1" x14ac:dyDescent="0.2"/>
    <row r="4626" hidden="1" x14ac:dyDescent="0.2"/>
    <row r="4627" hidden="1" x14ac:dyDescent="0.2"/>
    <row r="4628" hidden="1" x14ac:dyDescent="0.2"/>
    <row r="4629" hidden="1" x14ac:dyDescent="0.2"/>
    <row r="4630" hidden="1" x14ac:dyDescent="0.2"/>
    <row r="4631" hidden="1" x14ac:dyDescent="0.2"/>
    <row r="4632" hidden="1" x14ac:dyDescent="0.2"/>
    <row r="4633" hidden="1" x14ac:dyDescent="0.2"/>
    <row r="4634" hidden="1" x14ac:dyDescent="0.2"/>
    <row r="4635" hidden="1" x14ac:dyDescent="0.2"/>
    <row r="4636" hidden="1" x14ac:dyDescent="0.2"/>
    <row r="4637" hidden="1" x14ac:dyDescent="0.2"/>
    <row r="4638" hidden="1" x14ac:dyDescent="0.2"/>
    <row r="4639" hidden="1" x14ac:dyDescent="0.2"/>
    <row r="4640" hidden="1" x14ac:dyDescent="0.2"/>
    <row r="4641" hidden="1" x14ac:dyDescent="0.2"/>
    <row r="4642" hidden="1" x14ac:dyDescent="0.2"/>
    <row r="4643" hidden="1" x14ac:dyDescent="0.2"/>
    <row r="4644" hidden="1" x14ac:dyDescent="0.2"/>
    <row r="4645" hidden="1" x14ac:dyDescent="0.2"/>
    <row r="4646" hidden="1" x14ac:dyDescent="0.2"/>
    <row r="4647" hidden="1" x14ac:dyDescent="0.2"/>
    <row r="4648" hidden="1" x14ac:dyDescent="0.2"/>
    <row r="4649" hidden="1" x14ac:dyDescent="0.2"/>
    <row r="4650" hidden="1" x14ac:dyDescent="0.2"/>
    <row r="4651" hidden="1" x14ac:dyDescent="0.2"/>
    <row r="4652" hidden="1" x14ac:dyDescent="0.2"/>
    <row r="4653" hidden="1" x14ac:dyDescent="0.2"/>
    <row r="4654" hidden="1" x14ac:dyDescent="0.2"/>
    <row r="4655" hidden="1" x14ac:dyDescent="0.2"/>
    <row r="4656" hidden="1" x14ac:dyDescent="0.2"/>
    <row r="4657" hidden="1" x14ac:dyDescent="0.2"/>
    <row r="4658" hidden="1" x14ac:dyDescent="0.2"/>
    <row r="4659" hidden="1" x14ac:dyDescent="0.2"/>
    <row r="4660" hidden="1" x14ac:dyDescent="0.2"/>
    <row r="4661" hidden="1" x14ac:dyDescent="0.2"/>
    <row r="4662" hidden="1" x14ac:dyDescent="0.2"/>
    <row r="4663" hidden="1" x14ac:dyDescent="0.2"/>
    <row r="4664" hidden="1" x14ac:dyDescent="0.2"/>
    <row r="4665" hidden="1" x14ac:dyDescent="0.2"/>
    <row r="4666" hidden="1" x14ac:dyDescent="0.2"/>
    <row r="4667" hidden="1" x14ac:dyDescent="0.2"/>
    <row r="4668" hidden="1" x14ac:dyDescent="0.2"/>
    <row r="4669" hidden="1" x14ac:dyDescent="0.2"/>
    <row r="4670" hidden="1" x14ac:dyDescent="0.2"/>
    <row r="4671" hidden="1" x14ac:dyDescent="0.2"/>
    <row r="4672" hidden="1" x14ac:dyDescent="0.2"/>
    <row r="4673" hidden="1" x14ac:dyDescent="0.2"/>
    <row r="4674" hidden="1" x14ac:dyDescent="0.2"/>
    <row r="4675" hidden="1" x14ac:dyDescent="0.2"/>
    <row r="4676" hidden="1" x14ac:dyDescent="0.2"/>
    <row r="4677" hidden="1" x14ac:dyDescent="0.2"/>
    <row r="4678" hidden="1" x14ac:dyDescent="0.2"/>
    <row r="4679" hidden="1" x14ac:dyDescent="0.2"/>
    <row r="4680" hidden="1" x14ac:dyDescent="0.2"/>
    <row r="4681" hidden="1" x14ac:dyDescent="0.2"/>
    <row r="4682" hidden="1" x14ac:dyDescent="0.2"/>
    <row r="4683" hidden="1" x14ac:dyDescent="0.2"/>
    <row r="4684" hidden="1" x14ac:dyDescent="0.2"/>
    <row r="4685" hidden="1" x14ac:dyDescent="0.2"/>
    <row r="4686" hidden="1" x14ac:dyDescent="0.2"/>
    <row r="4687" hidden="1" x14ac:dyDescent="0.2"/>
    <row r="4688" hidden="1" x14ac:dyDescent="0.2"/>
    <row r="4689" hidden="1" x14ac:dyDescent="0.2"/>
    <row r="4690" hidden="1" x14ac:dyDescent="0.2"/>
    <row r="4691" hidden="1" x14ac:dyDescent="0.2"/>
    <row r="4692" hidden="1" x14ac:dyDescent="0.2"/>
    <row r="4693" hidden="1" x14ac:dyDescent="0.2"/>
    <row r="4694" hidden="1" x14ac:dyDescent="0.2"/>
    <row r="4695" hidden="1" x14ac:dyDescent="0.2"/>
    <row r="4696" hidden="1" x14ac:dyDescent="0.2"/>
    <row r="4697" hidden="1" x14ac:dyDescent="0.2"/>
    <row r="4698" hidden="1" x14ac:dyDescent="0.2"/>
    <row r="4699" hidden="1" x14ac:dyDescent="0.2"/>
    <row r="4700" hidden="1" x14ac:dyDescent="0.2"/>
    <row r="4701" hidden="1" x14ac:dyDescent="0.2"/>
    <row r="4702" hidden="1" x14ac:dyDescent="0.2"/>
    <row r="4703" hidden="1" x14ac:dyDescent="0.2"/>
    <row r="4704" hidden="1" x14ac:dyDescent="0.2"/>
    <row r="4705" hidden="1" x14ac:dyDescent="0.2"/>
    <row r="4706" hidden="1" x14ac:dyDescent="0.2"/>
    <row r="4707" hidden="1" x14ac:dyDescent="0.2"/>
    <row r="4708" hidden="1" x14ac:dyDescent="0.2"/>
    <row r="4709" hidden="1" x14ac:dyDescent="0.2"/>
    <row r="4710" hidden="1" x14ac:dyDescent="0.2"/>
    <row r="4711" hidden="1" x14ac:dyDescent="0.2"/>
    <row r="4712" hidden="1" x14ac:dyDescent="0.2"/>
    <row r="4713" hidden="1" x14ac:dyDescent="0.2"/>
    <row r="4714" hidden="1" x14ac:dyDescent="0.2"/>
    <row r="4715" hidden="1" x14ac:dyDescent="0.2"/>
    <row r="4716" hidden="1" x14ac:dyDescent="0.2"/>
    <row r="4717" hidden="1" x14ac:dyDescent="0.2"/>
    <row r="4718" hidden="1" x14ac:dyDescent="0.2"/>
    <row r="4719" hidden="1" x14ac:dyDescent="0.2"/>
    <row r="4720" hidden="1" x14ac:dyDescent="0.2"/>
    <row r="4721" hidden="1" x14ac:dyDescent="0.2"/>
    <row r="4722" hidden="1" x14ac:dyDescent="0.2"/>
    <row r="4723" hidden="1" x14ac:dyDescent="0.2"/>
    <row r="4724" hidden="1" x14ac:dyDescent="0.2"/>
    <row r="4725" hidden="1" x14ac:dyDescent="0.2"/>
    <row r="4726" hidden="1" x14ac:dyDescent="0.2"/>
    <row r="4727" hidden="1" x14ac:dyDescent="0.2"/>
    <row r="4728" hidden="1" x14ac:dyDescent="0.2"/>
    <row r="4729" hidden="1" x14ac:dyDescent="0.2"/>
    <row r="4730" hidden="1" x14ac:dyDescent="0.2"/>
    <row r="4731" hidden="1" x14ac:dyDescent="0.2"/>
    <row r="4732" hidden="1" x14ac:dyDescent="0.2"/>
    <row r="4733" hidden="1" x14ac:dyDescent="0.2"/>
    <row r="4734" hidden="1" x14ac:dyDescent="0.2"/>
    <row r="4735" hidden="1" x14ac:dyDescent="0.2"/>
    <row r="4736" hidden="1" x14ac:dyDescent="0.2"/>
    <row r="4737" hidden="1" x14ac:dyDescent="0.2"/>
    <row r="4738" hidden="1" x14ac:dyDescent="0.2"/>
    <row r="4739" hidden="1" x14ac:dyDescent="0.2"/>
    <row r="4740" hidden="1" x14ac:dyDescent="0.2"/>
    <row r="4741" hidden="1" x14ac:dyDescent="0.2"/>
    <row r="4742" hidden="1" x14ac:dyDescent="0.2"/>
    <row r="4743" hidden="1" x14ac:dyDescent="0.2"/>
    <row r="4744" hidden="1" x14ac:dyDescent="0.2"/>
    <row r="4745" hidden="1" x14ac:dyDescent="0.2"/>
    <row r="4746" hidden="1" x14ac:dyDescent="0.2"/>
    <row r="4747" hidden="1" x14ac:dyDescent="0.2"/>
    <row r="4748" hidden="1" x14ac:dyDescent="0.2"/>
    <row r="4749" hidden="1" x14ac:dyDescent="0.2"/>
    <row r="4750" hidden="1" x14ac:dyDescent="0.2"/>
    <row r="4751" hidden="1" x14ac:dyDescent="0.2"/>
    <row r="4752" hidden="1" x14ac:dyDescent="0.2"/>
    <row r="4753" hidden="1" x14ac:dyDescent="0.2"/>
    <row r="4754" hidden="1" x14ac:dyDescent="0.2"/>
    <row r="4755" hidden="1" x14ac:dyDescent="0.2"/>
    <row r="4756" hidden="1" x14ac:dyDescent="0.2"/>
    <row r="4757" hidden="1" x14ac:dyDescent="0.2"/>
    <row r="4758" hidden="1" x14ac:dyDescent="0.2"/>
    <row r="4759" hidden="1" x14ac:dyDescent="0.2"/>
    <row r="4760" hidden="1" x14ac:dyDescent="0.2"/>
    <row r="4761" hidden="1" x14ac:dyDescent="0.2"/>
    <row r="4762" hidden="1" x14ac:dyDescent="0.2"/>
    <row r="4763" hidden="1" x14ac:dyDescent="0.2"/>
    <row r="4764" hidden="1" x14ac:dyDescent="0.2"/>
    <row r="4765" hidden="1" x14ac:dyDescent="0.2"/>
    <row r="4766" hidden="1" x14ac:dyDescent="0.2"/>
    <row r="4767" hidden="1" x14ac:dyDescent="0.2"/>
    <row r="4768" hidden="1" x14ac:dyDescent="0.2"/>
    <row r="4769" hidden="1" x14ac:dyDescent="0.2"/>
    <row r="4770" hidden="1" x14ac:dyDescent="0.2"/>
    <row r="4771" hidden="1" x14ac:dyDescent="0.2"/>
    <row r="4772" hidden="1" x14ac:dyDescent="0.2"/>
    <row r="4773" hidden="1" x14ac:dyDescent="0.2"/>
    <row r="4774" hidden="1" x14ac:dyDescent="0.2"/>
    <row r="4775" hidden="1" x14ac:dyDescent="0.2"/>
    <row r="4776" hidden="1" x14ac:dyDescent="0.2"/>
    <row r="4777" hidden="1" x14ac:dyDescent="0.2"/>
    <row r="4778" hidden="1" x14ac:dyDescent="0.2"/>
    <row r="4779" hidden="1" x14ac:dyDescent="0.2"/>
    <row r="4780" hidden="1" x14ac:dyDescent="0.2"/>
    <row r="4781" hidden="1" x14ac:dyDescent="0.2"/>
    <row r="4782" hidden="1" x14ac:dyDescent="0.2"/>
    <row r="4783" hidden="1" x14ac:dyDescent="0.2"/>
    <row r="4784" hidden="1" x14ac:dyDescent="0.2"/>
    <row r="4785" hidden="1" x14ac:dyDescent="0.2"/>
    <row r="4786" hidden="1" x14ac:dyDescent="0.2"/>
    <row r="4787" hidden="1" x14ac:dyDescent="0.2"/>
    <row r="4788" hidden="1" x14ac:dyDescent="0.2"/>
    <row r="4789" hidden="1" x14ac:dyDescent="0.2"/>
    <row r="4790" hidden="1" x14ac:dyDescent="0.2"/>
    <row r="4791" hidden="1" x14ac:dyDescent="0.2"/>
    <row r="4792" hidden="1" x14ac:dyDescent="0.2"/>
    <row r="4793" hidden="1" x14ac:dyDescent="0.2"/>
    <row r="4794" hidden="1" x14ac:dyDescent="0.2"/>
    <row r="4795" hidden="1" x14ac:dyDescent="0.2"/>
    <row r="4796" hidden="1" x14ac:dyDescent="0.2"/>
    <row r="4797" hidden="1" x14ac:dyDescent="0.2"/>
    <row r="4798" hidden="1" x14ac:dyDescent="0.2"/>
    <row r="4799" hidden="1" x14ac:dyDescent="0.2"/>
    <row r="4800" hidden="1" x14ac:dyDescent="0.2"/>
    <row r="4801" hidden="1" x14ac:dyDescent="0.2"/>
    <row r="4802" hidden="1" x14ac:dyDescent="0.2"/>
    <row r="4803" hidden="1" x14ac:dyDescent="0.2"/>
    <row r="4804" hidden="1" x14ac:dyDescent="0.2"/>
    <row r="4805" hidden="1" x14ac:dyDescent="0.2"/>
    <row r="4806" hidden="1" x14ac:dyDescent="0.2"/>
    <row r="4807" hidden="1" x14ac:dyDescent="0.2"/>
    <row r="4808" hidden="1" x14ac:dyDescent="0.2"/>
    <row r="4809" hidden="1" x14ac:dyDescent="0.2"/>
    <row r="4810" hidden="1" x14ac:dyDescent="0.2"/>
    <row r="4811" hidden="1" x14ac:dyDescent="0.2"/>
    <row r="4812" hidden="1" x14ac:dyDescent="0.2"/>
    <row r="4813" hidden="1" x14ac:dyDescent="0.2"/>
    <row r="4814" hidden="1" x14ac:dyDescent="0.2"/>
    <row r="4815" hidden="1" x14ac:dyDescent="0.2"/>
    <row r="4816" hidden="1" x14ac:dyDescent="0.2"/>
    <row r="4817" hidden="1" x14ac:dyDescent="0.2"/>
    <row r="4818" hidden="1" x14ac:dyDescent="0.2"/>
    <row r="4819" hidden="1" x14ac:dyDescent="0.2"/>
    <row r="4820" hidden="1" x14ac:dyDescent="0.2"/>
    <row r="4821" hidden="1" x14ac:dyDescent="0.2"/>
    <row r="4822" hidden="1" x14ac:dyDescent="0.2"/>
    <row r="4823" hidden="1" x14ac:dyDescent="0.2"/>
    <row r="4824" hidden="1" x14ac:dyDescent="0.2"/>
    <row r="4825" hidden="1" x14ac:dyDescent="0.2"/>
    <row r="4826" hidden="1" x14ac:dyDescent="0.2"/>
    <row r="4827" hidden="1" x14ac:dyDescent="0.2"/>
    <row r="4828" hidden="1" x14ac:dyDescent="0.2"/>
    <row r="4829" hidden="1" x14ac:dyDescent="0.2"/>
    <row r="4830" hidden="1" x14ac:dyDescent="0.2"/>
    <row r="4831" hidden="1" x14ac:dyDescent="0.2"/>
    <row r="4832" hidden="1" x14ac:dyDescent="0.2"/>
    <row r="4833" hidden="1" x14ac:dyDescent="0.2"/>
    <row r="4834" hidden="1" x14ac:dyDescent="0.2"/>
    <row r="4835" hidden="1" x14ac:dyDescent="0.2"/>
    <row r="4836" hidden="1" x14ac:dyDescent="0.2"/>
    <row r="4837" hidden="1" x14ac:dyDescent="0.2"/>
    <row r="4838" hidden="1" x14ac:dyDescent="0.2"/>
    <row r="4839" hidden="1" x14ac:dyDescent="0.2"/>
    <row r="4840" hidden="1" x14ac:dyDescent="0.2"/>
    <row r="4841" hidden="1" x14ac:dyDescent="0.2"/>
    <row r="4842" hidden="1" x14ac:dyDescent="0.2"/>
    <row r="4843" hidden="1" x14ac:dyDescent="0.2"/>
    <row r="4844" hidden="1" x14ac:dyDescent="0.2"/>
    <row r="4845" hidden="1" x14ac:dyDescent="0.2"/>
    <row r="4846" hidden="1" x14ac:dyDescent="0.2"/>
    <row r="4847" hidden="1" x14ac:dyDescent="0.2"/>
    <row r="4848" hidden="1" x14ac:dyDescent="0.2"/>
    <row r="4849" hidden="1" x14ac:dyDescent="0.2"/>
    <row r="4850" hidden="1" x14ac:dyDescent="0.2"/>
    <row r="4851" hidden="1" x14ac:dyDescent="0.2"/>
    <row r="4852" hidden="1" x14ac:dyDescent="0.2"/>
    <row r="4853" hidden="1" x14ac:dyDescent="0.2"/>
    <row r="4854" hidden="1" x14ac:dyDescent="0.2"/>
    <row r="4855" hidden="1" x14ac:dyDescent="0.2"/>
    <row r="4856" hidden="1" x14ac:dyDescent="0.2"/>
    <row r="4857" hidden="1" x14ac:dyDescent="0.2"/>
    <row r="4858" hidden="1" x14ac:dyDescent="0.2"/>
    <row r="4859" hidden="1" x14ac:dyDescent="0.2"/>
    <row r="4860" hidden="1" x14ac:dyDescent="0.2"/>
    <row r="4861" hidden="1" x14ac:dyDescent="0.2"/>
    <row r="4862" hidden="1" x14ac:dyDescent="0.2"/>
    <row r="4863" hidden="1" x14ac:dyDescent="0.2"/>
    <row r="4864" hidden="1" x14ac:dyDescent="0.2"/>
    <row r="4865" hidden="1" x14ac:dyDescent="0.2"/>
    <row r="4866" hidden="1" x14ac:dyDescent="0.2"/>
    <row r="4867" hidden="1" x14ac:dyDescent="0.2"/>
    <row r="4868" hidden="1" x14ac:dyDescent="0.2"/>
    <row r="4869" hidden="1" x14ac:dyDescent="0.2"/>
    <row r="4870" hidden="1" x14ac:dyDescent="0.2"/>
    <row r="4871" hidden="1" x14ac:dyDescent="0.2"/>
    <row r="4872" hidden="1" x14ac:dyDescent="0.2"/>
    <row r="4873" hidden="1" x14ac:dyDescent="0.2"/>
    <row r="4874" hidden="1" x14ac:dyDescent="0.2"/>
    <row r="4875" hidden="1" x14ac:dyDescent="0.2"/>
    <row r="4876" hidden="1" x14ac:dyDescent="0.2"/>
    <row r="4877" hidden="1" x14ac:dyDescent="0.2"/>
    <row r="4878" hidden="1" x14ac:dyDescent="0.2"/>
    <row r="4879" hidden="1" x14ac:dyDescent="0.2"/>
    <row r="4880" hidden="1" x14ac:dyDescent="0.2"/>
    <row r="4881" hidden="1" x14ac:dyDescent="0.2"/>
    <row r="4882" hidden="1" x14ac:dyDescent="0.2"/>
    <row r="4883" hidden="1" x14ac:dyDescent="0.2"/>
    <row r="4884" hidden="1" x14ac:dyDescent="0.2"/>
    <row r="4885" hidden="1" x14ac:dyDescent="0.2"/>
    <row r="4886" hidden="1" x14ac:dyDescent="0.2"/>
    <row r="4887" hidden="1" x14ac:dyDescent="0.2"/>
    <row r="4888" hidden="1" x14ac:dyDescent="0.2"/>
    <row r="4889" hidden="1" x14ac:dyDescent="0.2"/>
    <row r="4890" hidden="1" x14ac:dyDescent="0.2"/>
    <row r="4891" hidden="1" x14ac:dyDescent="0.2"/>
    <row r="4892" hidden="1" x14ac:dyDescent="0.2"/>
    <row r="4893" hidden="1" x14ac:dyDescent="0.2"/>
    <row r="4894" hidden="1" x14ac:dyDescent="0.2"/>
    <row r="4895" hidden="1" x14ac:dyDescent="0.2"/>
    <row r="4896" hidden="1" x14ac:dyDescent="0.2"/>
    <row r="4897" hidden="1" x14ac:dyDescent="0.2"/>
    <row r="4898" hidden="1" x14ac:dyDescent="0.2"/>
    <row r="4899" hidden="1" x14ac:dyDescent="0.2"/>
    <row r="4900" hidden="1" x14ac:dyDescent="0.2"/>
    <row r="4901" hidden="1" x14ac:dyDescent="0.2"/>
    <row r="4902" hidden="1" x14ac:dyDescent="0.2"/>
    <row r="4903" hidden="1" x14ac:dyDescent="0.2"/>
    <row r="4904" hidden="1" x14ac:dyDescent="0.2"/>
    <row r="4905" hidden="1" x14ac:dyDescent="0.2"/>
    <row r="4906" hidden="1" x14ac:dyDescent="0.2"/>
    <row r="4907" hidden="1" x14ac:dyDescent="0.2"/>
    <row r="4908" hidden="1" x14ac:dyDescent="0.2"/>
    <row r="4909" hidden="1" x14ac:dyDescent="0.2"/>
    <row r="4910" hidden="1" x14ac:dyDescent="0.2"/>
    <row r="4911" hidden="1" x14ac:dyDescent="0.2"/>
    <row r="4912" hidden="1" x14ac:dyDescent="0.2"/>
    <row r="4913" hidden="1" x14ac:dyDescent="0.2"/>
    <row r="4914" hidden="1" x14ac:dyDescent="0.2"/>
    <row r="4915" hidden="1" x14ac:dyDescent="0.2"/>
    <row r="4916" hidden="1" x14ac:dyDescent="0.2"/>
    <row r="4917" hidden="1" x14ac:dyDescent="0.2"/>
    <row r="4918" hidden="1" x14ac:dyDescent="0.2"/>
    <row r="4919" hidden="1" x14ac:dyDescent="0.2"/>
    <row r="4920" hidden="1" x14ac:dyDescent="0.2"/>
    <row r="4921" hidden="1" x14ac:dyDescent="0.2"/>
    <row r="4922" hidden="1" x14ac:dyDescent="0.2"/>
    <row r="4923" hidden="1" x14ac:dyDescent="0.2"/>
    <row r="4924" hidden="1" x14ac:dyDescent="0.2"/>
    <row r="4925" hidden="1" x14ac:dyDescent="0.2"/>
    <row r="4926" hidden="1" x14ac:dyDescent="0.2"/>
    <row r="4927" hidden="1" x14ac:dyDescent="0.2"/>
    <row r="4928" hidden="1" x14ac:dyDescent="0.2"/>
    <row r="4929" hidden="1" x14ac:dyDescent="0.2"/>
    <row r="4930" hidden="1" x14ac:dyDescent="0.2"/>
    <row r="4931" hidden="1" x14ac:dyDescent="0.2"/>
    <row r="4932" hidden="1" x14ac:dyDescent="0.2"/>
    <row r="4933" hidden="1" x14ac:dyDescent="0.2"/>
    <row r="4934" hidden="1" x14ac:dyDescent="0.2"/>
    <row r="4935" hidden="1" x14ac:dyDescent="0.2"/>
    <row r="4936" hidden="1" x14ac:dyDescent="0.2"/>
    <row r="4937" hidden="1" x14ac:dyDescent="0.2"/>
    <row r="4938" hidden="1" x14ac:dyDescent="0.2"/>
    <row r="4939" hidden="1" x14ac:dyDescent="0.2"/>
    <row r="4940" hidden="1" x14ac:dyDescent="0.2"/>
    <row r="4941" hidden="1" x14ac:dyDescent="0.2"/>
    <row r="4942" hidden="1" x14ac:dyDescent="0.2"/>
    <row r="4943" hidden="1" x14ac:dyDescent="0.2"/>
    <row r="4944" hidden="1" x14ac:dyDescent="0.2"/>
    <row r="4945" hidden="1" x14ac:dyDescent="0.2"/>
    <row r="4946" hidden="1" x14ac:dyDescent="0.2"/>
    <row r="4947" hidden="1" x14ac:dyDescent="0.2"/>
    <row r="4948" hidden="1" x14ac:dyDescent="0.2"/>
    <row r="4949" hidden="1" x14ac:dyDescent="0.2"/>
    <row r="4950" hidden="1" x14ac:dyDescent="0.2"/>
    <row r="4951" hidden="1" x14ac:dyDescent="0.2"/>
    <row r="4952" hidden="1" x14ac:dyDescent="0.2"/>
    <row r="4953" hidden="1" x14ac:dyDescent="0.2"/>
    <row r="4954" hidden="1" x14ac:dyDescent="0.2"/>
    <row r="4955" hidden="1" x14ac:dyDescent="0.2"/>
    <row r="4956" hidden="1" x14ac:dyDescent="0.2"/>
    <row r="4957" hidden="1" x14ac:dyDescent="0.2"/>
    <row r="4958" hidden="1" x14ac:dyDescent="0.2"/>
    <row r="4959" hidden="1" x14ac:dyDescent="0.2"/>
    <row r="4960" hidden="1" x14ac:dyDescent="0.2"/>
    <row r="4961" hidden="1" x14ac:dyDescent="0.2"/>
    <row r="4962" hidden="1" x14ac:dyDescent="0.2"/>
    <row r="4963" hidden="1" x14ac:dyDescent="0.2"/>
    <row r="4964" hidden="1" x14ac:dyDescent="0.2"/>
    <row r="4965" hidden="1" x14ac:dyDescent="0.2"/>
    <row r="4966" hidden="1" x14ac:dyDescent="0.2"/>
    <row r="4967" hidden="1" x14ac:dyDescent="0.2"/>
    <row r="4968" hidden="1" x14ac:dyDescent="0.2"/>
    <row r="4969" hidden="1" x14ac:dyDescent="0.2"/>
    <row r="4970" hidden="1" x14ac:dyDescent="0.2"/>
    <row r="4971" hidden="1" x14ac:dyDescent="0.2"/>
    <row r="4972" hidden="1" x14ac:dyDescent="0.2"/>
    <row r="4973" hidden="1" x14ac:dyDescent="0.2"/>
    <row r="4974" hidden="1" x14ac:dyDescent="0.2"/>
    <row r="4975" hidden="1" x14ac:dyDescent="0.2"/>
    <row r="4976" hidden="1" x14ac:dyDescent="0.2"/>
    <row r="4977" hidden="1" x14ac:dyDescent="0.2"/>
    <row r="4978" hidden="1" x14ac:dyDescent="0.2"/>
    <row r="4979" hidden="1" x14ac:dyDescent="0.2"/>
    <row r="4980" hidden="1" x14ac:dyDescent="0.2"/>
    <row r="4981" hidden="1" x14ac:dyDescent="0.2"/>
    <row r="4982" hidden="1" x14ac:dyDescent="0.2"/>
    <row r="4983" hidden="1" x14ac:dyDescent="0.2"/>
    <row r="4984" hidden="1" x14ac:dyDescent="0.2"/>
    <row r="4985" hidden="1" x14ac:dyDescent="0.2"/>
    <row r="4986" hidden="1" x14ac:dyDescent="0.2"/>
    <row r="4987" hidden="1" x14ac:dyDescent="0.2"/>
    <row r="4988" hidden="1" x14ac:dyDescent="0.2"/>
    <row r="4989" hidden="1" x14ac:dyDescent="0.2"/>
    <row r="4990" hidden="1" x14ac:dyDescent="0.2"/>
    <row r="4991" hidden="1" x14ac:dyDescent="0.2"/>
    <row r="4992" hidden="1" x14ac:dyDescent="0.2"/>
    <row r="4993" hidden="1" x14ac:dyDescent="0.2"/>
    <row r="4994" hidden="1" x14ac:dyDescent="0.2"/>
    <row r="4995" hidden="1" x14ac:dyDescent="0.2"/>
    <row r="4996" hidden="1" x14ac:dyDescent="0.2"/>
    <row r="4997" hidden="1" x14ac:dyDescent="0.2"/>
    <row r="4998" hidden="1" x14ac:dyDescent="0.2"/>
    <row r="4999" hidden="1" x14ac:dyDescent="0.2"/>
    <row r="5000" hidden="1" x14ac:dyDescent="0.2"/>
    <row r="5001" hidden="1" x14ac:dyDescent="0.2"/>
    <row r="5002" hidden="1" x14ac:dyDescent="0.2"/>
    <row r="5003" hidden="1" x14ac:dyDescent="0.2"/>
    <row r="5004" hidden="1" x14ac:dyDescent="0.2"/>
    <row r="5005" hidden="1" x14ac:dyDescent="0.2"/>
    <row r="5006" hidden="1" x14ac:dyDescent="0.2"/>
    <row r="5007" hidden="1" x14ac:dyDescent="0.2"/>
    <row r="5008" hidden="1" x14ac:dyDescent="0.2"/>
    <row r="5009" hidden="1" x14ac:dyDescent="0.2"/>
    <row r="5010" hidden="1" x14ac:dyDescent="0.2"/>
    <row r="5011" hidden="1" x14ac:dyDescent="0.2"/>
    <row r="5012" hidden="1" x14ac:dyDescent="0.2"/>
    <row r="5013" hidden="1" x14ac:dyDescent="0.2"/>
    <row r="5014" hidden="1" x14ac:dyDescent="0.2"/>
    <row r="5015" hidden="1" x14ac:dyDescent="0.2"/>
    <row r="5016" hidden="1" x14ac:dyDescent="0.2"/>
    <row r="5017" hidden="1" x14ac:dyDescent="0.2"/>
    <row r="5018" hidden="1" x14ac:dyDescent="0.2"/>
    <row r="5019" hidden="1" x14ac:dyDescent="0.2"/>
    <row r="5020" hidden="1" x14ac:dyDescent="0.2"/>
    <row r="5021" hidden="1" x14ac:dyDescent="0.2"/>
    <row r="5022" hidden="1" x14ac:dyDescent="0.2"/>
    <row r="5023" hidden="1" x14ac:dyDescent="0.2"/>
    <row r="5024" hidden="1" x14ac:dyDescent="0.2"/>
    <row r="5025" hidden="1" x14ac:dyDescent="0.2"/>
    <row r="5026" hidden="1" x14ac:dyDescent="0.2"/>
    <row r="5027" hidden="1" x14ac:dyDescent="0.2"/>
    <row r="5028" hidden="1" x14ac:dyDescent="0.2"/>
    <row r="5029" hidden="1" x14ac:dyDescent="0.2"/>
    <row r="5030" hidden="1" x14ac:dyDescent="0.2"/>
    <row r="5031" hidden="1" x14ac:dyDescent="0.2"/>
    <row r="5032" hidden="1" x14ac:dyDescent="0.2"/>
    <row r="5033" hidden="1" x14ac:dyDescent="0.2"/>
    <row r="5034" hidden="1" x14ac:dyDescent="0.2"/>
    <row r="5035" hidden="1" x14ac:dyDescent="0.2"/>
    <row r="5036" hidden="1" x14ac:dyDescent="0.2"/>
    <row r="5037" hidden="1" x14ac:dyDescent="0.2"/>
    <row r="5038" hidden="1" x14ac:dyDescent="0.2"/>
    <row r="5039" hidden="1" x14ac:dyDescent="0.2"/>
    <row r="5040" hidden="1" x14ac:dyDescent="0.2"/>
    <row r="5041" hidden="1" x14ac:dyDescent="0.2"/>
    <row r="5042" hidden="1" x14ac:dyDescent="0.2"/>
    <row r="5043" hidden="1" x14ac:dyDescent="0.2"/>
    <row r="5044" hidden="1" x14ac:dyDescent="0.2"/>
    <row r="5045" hidden="1" x14ac:dyDescent="0.2"/>
    <row r="5046" hidden="1" x14ac:dyDescent="0.2"/>
    <row r="5047" hidden="1" x14ac:dyDescent="0.2"/>
    <row r="5048" hidden="1" x14ac:dyDescent="0.2"/>
    <row r="5049" hidden="1" x14ac:dyDescent="0.2"/>
    <row r="5050" hidden="1" x14ac:dyDescent="0.2"/>
    <row r="5051" hidden="1" x14ac:dyDescent="0.2"/>
    <row r="5052" hidden="1" x14ac:dyDescent="0.2"/>
    <row r="5053" hidden="1" x14ac:dyDescent="0.2"/>
    <row r="5054" hidden="1" x14ac:dyDescent="0.2"/>
    <row r="5055" hidden="1" x14ac:dyDescent="0.2"/>
    <row r="5056" hidden="1" x14ac:dyDescent="0.2"/>
    <row r="5057" hidden="1" x14ac:dyDescent="0.2"/>
    <row r="5058" hidden="1" x14ac:dyDescent="0.2"/>
    <row r="5059" hidden="1" x14ac:dyDescent="0.2"/>
    <row r="5060" hidden="1" x14ac:dyDescent="0.2"/>
    <row r="5061" hidden="1" x14ac:dyDescent="0.2"/>
    <row r="5062" hidden="1" x14ac:dyDescent="0.2"/>
    <row r="5063" hidden="1" x14ac:dyDescent="0.2"/>
    <row r="5064" hidden="1" x14ac:dyDescent="0.2"/>
    <row r="5065" hidden="1" x14ac:dyDescent="0.2"/>
    <row r="5066" hidden="1" x14ac:dyDescent="0.2"/>
    <row r="5067" hidden="1" x14ac:dyDescent="0.2"/>
    <row r="5068" hidden="1" x14ac:dyDescent="0.2"/>
    <row r="5069" hidden="1" x14ac:dyDescent="0.2"/>
    <row r="5070" hidden="1" x14ac:dyDescent="0.2"/>
    <row r="5071" hidden="1" x14ac:dyDescent="0.2"/>
    <row r="5072" hidden="1" x14ac:dyDescent="0.2"/>
    <row r="5073" hidden="1" x14ac:dyDescent="0.2"/>
    <row r="5074" hidden="1" x14ac:dyDescent="0.2"/>
    <row r="5075" hidden="1" x14ac:dyDescent="0.2"/>
    <row r="5076" hidden="1" x14ac:dyDescent="0.2"/>
    <row r="5077" hidden="1" x14ac:dyDescent="0.2"/>
    <row r="5078" hidden="1" x14ac:dyDescent="0.2"/>
    <row r="5079" hidden="1" x14ac:dyDescent="0.2"/>
    <row r="5080" hidden="1" x14ac:dyDescent="0.2"/>
    <row r="5081" hidden="1" x14ac:dyDescent="0.2"/>
    <row r="5082" hidden="1" x14ac:dyDescent="0.2"/>
    <row r="5083" hidden="1" x14ac:dyDescent="0.2"/>
    <row r="5084" hidden="1" x14ac:dyDescent="0.2"/>
    <row r="5085" hidden="1" x14ac:dyDescent="0.2"/>
    <row r="5086" hidden="1" x14ac:dyDescent="0.2"/>
    <row r="5087" hidden="1" x14ac:dyDescent="0.2"/>
    <row r="5088" hidden="1" x14ac:dyDescent="0.2"/>
    <row r="5089" hidden="1" x14ac:dyDescent="0.2"/>
    <row r="5090" hidden="1" x14ac:dyDescent="0.2"/>
    <row r="5091" hidden="1" x14ac:dyDescent="0.2"/>
    <row r="5092" hidden="1" x14ac:dyDescent="0.2"/>
    <row r="5093" hidden="1" x14ac:dyDescent="0.2"/>
    <row r="5094" hidden="1" x14ac:dyDescent="0.2"/>
    <row r="5095" hidden="1" x14ac:dyDescent="0.2"/>
    <row r="5096" hidden="1" x14ac:dyDescent="0.2"/>
    <row r="5097" hidden="1" x14ac:dyDescent="0.2"/>
    <row r="5098" hidden="1" x14ac:dyDescent="0.2"/>
    <row r="5099" hidden="1" x14ac:dyDescent="0.2"/>
    <row r="5100" hidden="1" x14ac:dyDescent="0.2"/>
    <row r="5101" hidden="1" x14ac:dyDescent="0.2"/>
    <row r="5102" hidden="1" x14ac:dyDescent="0.2"/>
    <row r="5103" hidden="1" x14ac:dyDescent="0.2"/>
    <row r="5104" hidden="1" x14ac:dyDescent="0.2"/>
    <row r="5105" hidden="1" x14ac:dyDescent="0.2"/>
    <row r="5106" hidden="1" x14ac:dyDescent="0.2"/>
    <row r="5107" hidden="1" x14ac:dyDescent="0.2"/>
    <row r="5108" hidden="1" x14ac:dyDescent="0.2"/>
    <row r="5109" hidden="1" x14ac:dyDescent="0.2"/>
    <row r="5110" hidden="1" x14ac:dyDescent="0.2"/>
    <row r="5111" hidden="1" x14ac:dyDescent="0.2"/>
    <row r="5112" hidden="1" x14ac:dyDescent="0.2"/>
    <row r="5113" hidden="1" x14ac:dyDescent="0.2"/>
    <row r="5114" hidden="1" x14ac:dyDescent="0.2"/>
    <row r="5115" hidden="1" x14ac:dyDescent="0.2"/>
    <row r="5116" hidden="1" x14ac:dyDescent="0.2"/>
    <row r="5117" hidden="1" x14ac:dyDescent="0.2"/>
    <row r="5118" hidden="1" x14ac:dyDescent="0.2"/>
    <row r="5119" hidden="1" x14ac:dyDescent="0.2"/>
    <row r="5120" hidden="1" x14ac:dyDescent="0.2"/>
    <row r="5121" hidden="1" x14ac:dyDescent="0.2"/>
    <row r="5122" hidden="1" x14ac:dyDescent="0.2"/>
    <row r="5123" hidden="1" x14ac:dyDescent="0.2"/>
    <row r="5124" hidden="1" x14ac:dyDescent="0.2"/>
    <row r="5125" hidden="1" x14ac:dyDescent="0.2"/>
    <row r="5126" hidden="1" x14ac:dyDescent="0.2"/>
    <row r="5127" hidden="1" x14ac:dyDescent="0.2"/>
    <row r="5128" hidden="1" x14ac:dyDescent="0.2"/>
    <row r="5129" hidden="1" x14ac:dyDescent="0.2"/>
    <row r="5130" hidden="1" x14ac:dyDescent="0.2"/>
    <row r="5131" hidden="1" x14ac:dyDescent="0.2"/>
    <row r="5132" hidden="1" x14ac:dyDescent="0.2"/>
    <row r="5133" hidden="1" x14ac:dyDescent="0.2"/>
    <row r="5134" hidden="1" x14ac:dyDescent="0.2"/>
    <row r="5135" hidden="1" x14ac:dyDescent="0.2"/>
    <row r="5136" hidden="1" x14ac:dyDescent="0.2"/>
    <row r="5137" hidden="1" x14ac:dyDescent="0.2"/>
    <row r="5138" hidden="1" x14ac:dyDescent="0.2"/>
    <row r="5139" hidden="1" x14ac:dyDescent="0.2"/>
    <row r="5140" hidden="1" x14ac:dyDescent="0.2"/>
    <row r="5141" hidden="1" x14ac:dyDescent="0.2"/>
    <row r="5142" hidden="1" x14ac:dyDescent="0.2"/>
    <row r="5143" hidden="1" x14ac:dyDescent="0.2"/>
    <row r="5144" hidden="1" x14ac:dyDescent="0.2"/>
    <row r="5145" hidden="1" x14ac:dyDescent="0.2"/>
    <row r="5146" hidden="1" x14ac:dyDescent="0.2"/>
    <row r="5147" hidden="1" x14ac:dyDescent="0.2"/>
    <row r="5148" hidden="1" x14ac:dyDescent="0.2"/>
    <row r="5149" hidden="1" x14ac:dyDescent="0.2"/>
    <row r="5150" hidden="1" x14ac:dyDescent="0.2"/>
    <row r="5151" hidden="1" x14ac:dyDescent="0.2"/>
    <row r="5152" hidden="1" x14ac:dyDescent="0.2"/>
    <row r="5153" hidden="1" x14ac:dyDescent="0.2"/>
    <row r="5154" hidden="1" x14ac:dyDescent="0.2"/>
    <row r="5155" hidden="1" x14ac:dyDescent="0.2"/>
    <row r="5156" hidden="1" x14ac:dyDescent="0.2"/>
    <row r="5157" hidden="1" x14ac:dyDescent="0.2"/>
    <row r="5158" hidden="1" x14ac:dyDescent="0.2"/>
    <row r="5159" hidden="1" x14ac:dyDescent="0.2"/>
    <row r="5160" hidden="1" x14ac:dyDescent="0.2"/>
    <row r="5161" hidden="1" x14ac:dyDescent="0.2"/>
    <row r="5162" hidden="1" x14ac:dyDescent="0.2"/>
    <row r="5163" hidden="1" x14ac:dyDescent="0.2"/>
    <row r="5164" hidden="1" x14ac:dyDescent="0.2"/>
    <row r="5165" hidden="1" x14ac:dyDescent="0.2"/>
    <row r="5166" hidden="1" x14ac:dyDescent="0.2"/>
    <row r="5167" hidden="1" x14ac:dyDescent="0.2"/>
    <row r="5168" hidden="1" x14ac:dyDescent="0.2"/>
    <row r="5169" hidden="1" x14ac:dyDescent="0.2"/>
    <row r="5170" hidden="1" x14ac:dyDescent="0.2"/>
    <row r="5171" hidden="1" x14ac:dyDescent="0.2"/>
    <row r="5172" hidden="1" x14ac:dyDescent="0.2"/>
    <row r="5173" hidden="1" x14ac:dyDescent="0.2"/>
    <row r="5174" hidden="1" x14ac:dyDescent="0.2"/>
    <row r="5175" hidden="1" x14ac:dyDescent="0.2"/>
    <row r="5176" hidden="1" x14ac:dyDescent="0.2"/>
    <row r="5177" hidden="1" x14ac:dyDescent="0.2"/>
    <row r="5178" hidden="1" x14ac:dyDescent="0.2"/>
    <row r="5179" hidden="1" x14ac:dyDescent="0.2"/>
    <row r="5180" hidden="1" x14ac:dyDescent="0.2"/>
    <row r="5181" hidden="1" x14ac:dyDescent="0.2"/>
    <row r="5182" hidden="1" x14ac:dyDescent="0.2"/>
    <row r="5183" hidden="1" x14ac:dyDescent="0.2"/>
    <row r="5184" hidden="1" x14ac:dyDescent="0.2"/>
    <row r="5185" hidden="1" x14ac:dyDescent="0.2"/>
    <row r="5186" hidden="1" x14ac:dyDescent="0.2"/>
    <row r="5187" hidden="1" x14ac:dyDescent="0.2"/>
    <row r="5188" hidden="1" x14ac:dyDescent="0.2"/>
    <row r="5189" hidden="1" x14ac:dyDescent="0.2"/>
    <row r="5190" hidden="1" x14ac:dyDescent="0.2"/>
    <row r="5191" hidden="1" x14ac:dyDescent="0.2"/>
    <row r="5192" hidden="1" x14ac:dyDescent="0.2"/>
    <row r="5193" hidden="1" x14ac:dyDescent="0.2"/>
    <row r="5194" hidden="1" x14ac:dyDescent="0.2"/>
    <row r="5195" hidden="1" x14ac:dyDescent="0.2"/>
    <row r="5196" hidden="1" x14ac:dyDescent="0.2"/>
    <row r="5197" hidden="1" x14ac:dyDescent="0.2"/>
    <row r="5198" hidden="1" x14ac:dyDescent="0.2"/>
    <row r="5199" hidden="1" x14ac:dyDescent="0.2"/>
    <row r="5200" hidden="1" x14ac:dyDescent="0.2"/>
    <row r="5201" hidden="1" x14ac:dyDescent="0.2"/>
    <row r="5202" hidden="1" x14ac:dyDescent="0.2"/>
    <row r="5203" hidden="1" x14ac:dyDescent="0.2"/>
    <row r="5204" hidden="1" x14ac:dyDescent="0.2"/>
    <row r="5205" hidden="1" x14ac:dyDescent="0.2"/>
    <row r="5206" hidden="1" x14ac:dyDescent="0.2"/>
    <row r="5207" hidden="1" x14ac:dyDescent="0.2"/>
    <row r="5208" hidden="1" x14ac:dyDescent="0.2"/>
    <row r="5209" hidden="1" x14ac:dyDescent="0.2"/>
    <row r="5210" hidden="1" x14ac:dyDescent="0.2"/>
    <row r="5211" hidden="1" x14ac:dyDescent="0.2"/>
    <row r="5212" hidden="1" x14ac:dyDescent="0.2"/>
    <row r="5213" hidden="1" x14ac:dyDescent="0.2"/>
    <row r="5214" hidden="1" x14ac:dyDescent="0.2"/>
    <row r="5215" hidden="1" x14ac:dyDescent="0.2"/>
    <row r="5216" hidden="1" x14ac:dyDescent="0.2"/>
    <row r="5217" hidden="1" x14ac:dyDescent="0.2"/>
    <row r="5218" hidden="1" x14ac:dyDescent="0.2"/>
    <row r="5219" hidden="1" x14ac:dyDescent="0.2"/>
    <row r="5220" hidden="1" x14ac:dyDescent="0.2"/>
    <row r="5221" hidden="1" x14ac:dyDescent="0.2"/>
    <row r="5222" hidden="1" x14ac:dyDescent="0.2"/>
    <row r="5223" hidden="1" x14ac:dyDescent="0.2"/>
    <row r="5224" hidden="1" x14ac:dyDescent="0.2"/>
    <row r="5225" hidden="1" x14ac:dyDescent="0.2"/>
    <row r="5226" hidden="1" x14ac:dyDescent="0.2"/>
    <row r="5227" hidden="1" x14ac:dyDescent="0.2"/>
    <row r="5228" hidden="1" x14ac:dyDescent="0.2"/>
    <row r="5229" hidden="1" x14ac:dyDescent="0.2"/>
    <row r="5230" hidden="1" x14ac:dyDescent="0.2"/>
    <row r="5231" hidden="1" x14ac:dyDescent="0.2"/>
    <row r="5232" hidden="1" x14ac:dyDescent="0.2"/>
    <row r="5233" hidden="1" x14ac:dyDescent="0.2"/>
    <row r="5234" hidden="1" x14ac:dyDescent="0.2"/>
    <row r="5235" hidden="1" x14ac:dyDescent="0.2"/>
    <row r="5236" hidden="1" x14ac:dyDescent="0.2"/>
    <row r="5237" hidden="1" x14ac:dyDescent="0.2"/>
    <row r="5238" hidden="1" x14ac:dyDescent="0.2"/>
    <row r="5239" hidden="1" x14ac:dyDescent="0.2"/>
    <row r="5240" hidden="1" x14ac:dyDescent="0.2"/>
    <row r="5241" hidden="1" x14ac:dyDescent="0.2"/>
    <row r="5242" hidden="1" x14ac:dyDescent="0.2"/>
    <row r="5243" hidden="1" x14ac:dyDescent="0.2"/>
    <row r="5244" hidden="1" x14ac:dyDescent="0.2"/>
    <row r="5245" hidden="1" x14ac:dyDescent="0.2"/>
    <row r="5246" hidden="1" x14ac:dyDescent="0.2"/>
    <row r="5247" hidden="1" x14ac:dyDescent="0.2"/>
    <row r="5248" hidden="1" x14ac:dyDescent="0.2"/>
    <row r="5249" hidden="1" x14ac:dyDescent="0.2"/>
    <row r="5250" hidden="1" x14ac:dyDescent="0.2"/>
    <row r="5251" hidden="1" x14ac:dyDescent="0.2"/>
    <row r="5252" hidden="1" x14ac:dyDescent="0.2"/>
    <row r="5253" hidden="1" x14ac:dyDescent="0.2"/>
    <row r="5254" hidden="1" x14ac:dyDescent="0.2"/>
    <row r="5255" hidden="1" x14ac:dyDescent="0.2"/>
    <row r="5256" hidden="1" x14ac:dyDescent="0.2"/>
    <row r="5257" hidden="1" x14ac:dyDescent="0.2"/>
    <row r="5258" hidden="1" x14ac:dyDescent="0.2"/>
    <row r="5259" hidden="1" x14ac:dyDescent="0.2"/>
    <row r="5260" hidden="1" x14ac:dyDescent="0.2"/>
    <row r="5261" hidden="1" x14ac:dyDescent="0.2"/>
    <row r="5262" hidden="1" x14ac:dyDescent="0.2"/>
    <row r="5263" hidden="1" x14ac:dyDescent="0.2"/>
    <row r="5264" hidden="1" x14ac:dyDescent="0.2"/>
    <row r="5265" hidden="1" x14ac:dyDescent="0.2"/>
    <row r="5266" hidden="1" x14ac:dyDescent="0.2"/>
    <row r="5267" hidden="1" x14ac:dyDescent="0.2"/>
    <row r="5268" hidden="1" x14ac:dyDescent="0.2"/>
    <row r="5269" hidden="1" x14ac:dyDescent="0.2"/>
    <row r="5270" hidden="1" x14ac:dyDescent="0.2"/>
    <row r="5271" hidden="1" x14ac:dyDescent="0.2"/>
    <row r="5272" hidden="1" x14ac:dyDescent="0.2"/>
    <row r="5273" hidden="1" x14ac:dyDescent="0.2"/>
    <row r="5274" hidden="1" x14ac:dyDescent="0.2"/>
    <row r="5275" hidden="1" x14ac:dyDescent="0.2"/>
    <row r="5276" hidden="1" x14ac:dyDescent="0.2"/>
    <row r="5277" hidden="1" x14ac:dyDescent="0.2"/>
    <row r="5278" hidden="1" x14ac:dyDescent="0.2"/>
    <row r="5279" hidden="1" x14ac:dyDescent="0.2"/>
    <row r="5280" hidden="1" x14ac:dyDescent="0.2"/>
    <row r="5281" hidden="1" x14ac:dyDescent="0.2"/>
    <row r="5282" hidden="1" x14ac:dyDescent="0.2"/>
    <row r="5283" hidden="1" x14ac:dyDescent="0.2"/>
    <row r="5284" hidden="1" x14ac:dyDescent="0.2"/>
    <row r="5285" hidden="1" x14ac:dyDescent="0.2"/>
    <row r="5286" hidden="1" x14ac:dyDescent="0.2"/>
    <row r="5287" hidden="1" x14ac:dyDescent="0.2"/>
    <row r="5288" hidden="1" x14ac:dyDescent="0.2"/>
    <row r="5289" hidden="1" x14ac:dyDescent="0.2"/>
    <row r="5290" hidden="1" x14ac:dyDescent="0.2"/>
    <row r="5291" hidden="1" x14ac:dyDescent="0.2"/>
    <row r="5292" hidden="1" x14ac:dyDescent="0.2"/>
    <row r="5293" hidden="1" x14ac:dyDescent="0.2"/>
    <row r="5294" hidden="1" x14ac:dyDescent="0.2"/>
    <row r="5295" hidden="1" x14ac:dyDescent="0.2"/>
    <row r="5296" hidden="1" x14ac:dyDescent="0.2"/>
    <row r="5297" hidden="1" x14ac:dyDescent="0.2"/>
    <row r="5298" hidden="1" x14ac:dyDescent="0.2"/>
    <row r="5299" hidden="1" x14ac:dyDescent="0.2"/>
    <row r="5300" hidden="1" x14ac:dyDescent="0.2"/>
    <row r="5301" hidden="1" x14ac:dyDescent="0.2"/>
    <row r="5302" hidden="1" x14ac:dyDescent="0.2"/>
    <row r="5303" hidden="1" x14ac:dyDescent="0.2"/>
    <row r="5304" hidden="1" x14ac:dyDescent="0.2"/>
    <row r="5305" hidden="1" x14ac:dyDescent="0.2"/>
    <row r="5306" hidden="1" x14ac:dyDescent="0.2"/>
    <row r="5307" hidden="1" x14ac:dyDescent="0.2"/>
    <row r="5308" hidden="1" x14ac:dyDescent="0.2"/>
    <row r="5309" hidden="1" x14ac:dyDescent="0.2"/>
    <row r="5310" hidden="1" x14ac:dyDescent="0.2"/>
    <row r="5311" hidden="1" x14ac:dyDescent="0.2"/>
    <row r="5312" hidden="1" x14ac:dyDescent="0.2"/>
    <row r="5313" hidden="1" x14ac:dyDescent="0.2"/>
    <row r="5314" hidden="1" x14ac:dyDescent="0.2"/>
    <row r="5315" hidden="1" x14ac:dyDescent="0.2"/>
    <row r="5316" hidden="1" x14ac:dyDescent="0.2"/>
    <row r="5317" hidden="1" x14ac:dyDescent="0.2"/>
    <row r="5318" hidden="1" x14ac:dyDescent="0.2"/>
    <row r="5319" hidden="1" x14ac:dyDescent="0.2"/>
    <row r="5320" hidden="1" x14ac:dyDescent="0.2"/>
    <row r="5321" hidden="1" x14ac:dyDescent="0.2"/>
    <row r="5322" hidden="1" x14ac:dyDescent="0.2"/>
    <row r="5323" hidden="1" x14ac:dyDescent="0.2"/>
    <row r="5324" hidden="1" x14ac:dyDescent="0.2"/>
    <row r="5325" hidden="1" x14ac:dyDescent="0.2"/>
    <row r="5326" hidden="1" x14ac:dyDescent="0.2"/>
    <row r="5327" hidden="1" x14ac:dyDescent="0.2"/>
    <row r="5328" hidden="1" x14ac:dyDescent="0.2"/>
    <row r="5329" hidden="1" x14ac:dyDescent="0.2"/>
    <row r="5330" hidden="1" x14ac:dyDescent="0.2"/>
    <row r="5331" hidden="1" x14ac:dyDescent="0.2"/>
    <row r="5332" hidden="1" x14ac:dyDescent="0.2"/>
    <row r="5333" hidden="1" x14ac:dyDescent="0.2"/>
    <row r="5334" hidden="1" x14ac:dyDescent="0.2"/>
    <row r="5335" hidden="1" x14ac:dyDescent="0.2"/>
    <row r="5336" hidden="1" x14ac:dyDescent="0.2"/>
    <row r="5337" hidden="1" x14ac:dyDescent="0.2"/>
    <row r="5338" hidden="1" x14ac:dyDescent="0.2"/>
    <row r="5339" hidden="1" x14ac:dyDescent="0.2"/>
    <row r="5340" hidden="1" x14ac:dyDescent="0.2"/>
    <row r="5341" hidden="1" x14ac:dyDescent="0.2"/>
    <row r="5342" hidden="1" x14ac:dyDescent="0.2"/>
    <row r="5343" hidden="1" x14ac:dyDescent="0.2"/>
    <row r="5344" hidden="1" x14ac:dyDescent="0.2"/>
    <row r="5345" hidden="1" x14ac:dyDescent="0.2"/>
    <row r="5346" hidden="1" x14ac:dyDescent="0.2"/>
    <row r="5347" hidden="1" x14ac:dyDescent="0.2"/>
    <row r="5348" hidden="1" x14ac:dyDescent="0.2"/>
    <row r="5349" hidden="1" x14ac:dyDescent="0.2"/>
    <row r="5350" hidden="1" x14ac:dyDescent="0.2"/>
    <row r="5351" hidden="1" x14ac:dyDescent="0.2"/>
    <row r="5352" hidden="1" x14ac:dyDescent="0.2"/>
    <row r="5353" hidden="1" x14ac:dyDescent="0.2"/>
    <row r="5354" hidden="1" x14ac:dyDescent="0.2"/>
    <row r="5355" hidden="1" x14ac:dyDescent="0.2"/>
    <row r="5356" hidden="1" x14ac:dyDescent="0.2"/>
    <row r="5357" hidden="1" x14ac:dyDescent="0.2"/>
    <row r="5358" hidden="1" x14ac:dyDescent="0.2"/>
    <row r="5359" hidden="1" x14ac:dyDescent="0.2"/>
    <row r="5360" hidden="1" x14ac:dyDescent="0.2"/>
    <row r="5361" hidden="1" x14ac:dyDescent="0.2"/>
    <row r="5362" hidden="1" x14ac:dyDescent="0.2"/>
    <row r="5363" hidden="1" x14ac:dyDescent="0.2"/>
    <row r="5364" hidden="1" x14ac:dyDescent="0.2"/>
    <row r="5365" hidden="1" x14ac:dyDescent="0.2"/>
    <row r="5366" hidden="1" x14ac:dyDescent="0.2"/>
    <row r="5367" hidden="1" x14ac:dyDescent="0.2"/>
    <row r="5368" hidden="1" x14ac:dyDescent="0.2"/>
    <row r="5369" hidden="1" x14ac:dyDescent="0.2"/>
    <row r="5370" hidden="1" x14ac:dyDescent="0.2"/>
    <row r="5371" hidden="1" x14ac:dyDescent="0.2"/>
    <row r="5372" hidden="1" x14ac:dyDescent="0.2"/>
    <row r="5373" hidden="1" x14ac:dyDescent="0.2"/>
    <row r="5374" hidden="1" x14ac:dyDescent="0.2"/>
    <row r="5375" hidden="1" x14ac:dyDescent="0.2"/>
    <row r="5376" hidden="1" x14ac:dyDescent="0.2"/>
    <row r="5377" hidden="1" x14ac:dyDescent="0.2"/>
    <row r="5378" hidden="1" x14ac:dyDescent="0.2"/>
    <row r="5379" hidden="1" x14ac:dyDescent="0.2"/>
    <row r="5380" hidden="1" x14ac:dyDescent="0.2"/>
    <row r="5381" hidden="1" x14ac:dyDescent="0.2"/>
    <row r="5382" hidden="1" x14ac:dyDescent="0.2"/>
    <row r="5383" hidden="1" x14ac:dyDescent="0.2"/>
    <row r="5384" hidden="1" x14ac:dyDescent="0.2"/>
    <row r="5385" hidden="1" x14ac:dyDescent="0.2"/>
    <row r="5386" hidden="1" x14ac:dyDescent="0.2"/>
    <row r="5387" hidden="1" x14ac:dyDescent="0.2"/>
    <row r="5388" hidden="1" x14ac:dyDescent="0.2"/>
    <row r="5389" hidden="1" x14ac:dyDescent="0.2"/>
    <row r="5390" hidden="1" x14ac:dyDescent="0.2"/>
    <row r="5391" hidden="1" x14ac:dyDescent="0.2"/>
    <row r="5392" hidden="1" x14ac:dyDescent="0.2"/>
    <row r="5393" hidden="1" x14ac:dyDescent="0.2"/>
    <row r="5394" hidden="1" x14ac:dyDescent="0.2"/>
    <row r="5395" hidden="1" x14ac:dyDescent="0.2"/>
    <row r="5396" hidden="1" x14ac:dyDescent="0.2"/>
    <row r="5397" hidden="1" x14ac:dyDescent="0.2"/>
    <row r="5398" hidden="1" x14ac:dyDescent="0.2"/>
    <row r="5399" hidden="1" x14ac:dyDescent="0.2"/>
    <row r="5400" hidden="1" x14ac:dyDescent="0.2"/>
    <row r="5401" hidden="1" x14ac:dyDescent="0.2"/>
    <row r="5402" hidden="1" x14ac:dyDescent="0.2"/>
    <row r="5403" hidden="1" x14ac:dyDescent="0.2"/>
    <row r="5404" hidden="1" x14ac:dyDescent="0.2"/>
    <row r="5405" hidden="1" x14ac:dyDescent="0.2"/>
    <row r="5406" hidden="1" x14ac:dyDescent="0.2"/>
    <row r="5407" hidden="1" x14ac:dyDescent="0.2"/>
    <row r="5408" hidden="1" x14ac:dyDescent="0.2"/>
    <row r="5409" hidden="1" x14ac:dyDescent="0.2"/>
    <row r="5410" hidden="1" x14ac:dyDescent="0.2"/>
    <row r="5411" hidden="1" x14ac:dyDescent="0.2"/>
    <row r="5412" hidden="1" x14ac:dyDescent="0.2"/>
    <row r="5413" hidden="1" x14ac:dyDescent="0.2"/>
    <row r="5414" hidden="1" x14ac:dyDescent="0.2"/>
    <row r="5415" hidden="1" x14ac:dyDescent="0.2"/>
    <row r="5416" hidden="1" x14ac:dyDescent="0.2"/>
    <row r="5417" hidden="1" x14ac:dyDescent="0.2"/>
    <row r="5418" hidden="1" x14ac:dyDescent="0.2"/>
    <row r="5419" hidden="1" x14ac:dyDescent="0.2"/>
    <row r="5420" hidden="1" x14ac:dyDescent="0.2"/>
    <row r="5421" hidden="1" x14ac:dyDescent="0.2"/>
    <row r="5422" hidden="1" x14ac:dyDescent="0.2"/>
    <row r="5423" hidden="1" x14ac:dyDescent="0.2"/>
    <row r="5424" hidden="1" x14ac:dyDescent="0.2"/>
    <row r="5425" hidden="1" x14ac:dyDescent="0.2"/>
    <row r="5426" hidden="1" x14ac:dyDescent="0.2"/>
    <row r="5427" hidden="1" x14ac:dyDescent="0.2"/>
    <row r="5428" hidden="1" x14ac:dyDescent="0.2"/>
    <row r="5429" hidden="1" x14ac:dyDescent="0.2"/>
    <row r="5430" hidden="1" x14ac:dyDescent="0.2"/>
    <row r="5431" hidden="1" x14ac:dyDescent="0.2"/>
    <row r="5432" hidden="1" x14ac:dyDescent="0.2"/>
    <row r="5433" hidden="1" x14ac:dyDescent="0.2"/>
    <row r="5434" hidden="1" x14ac:dyDescent="0.2"/>
    <row r="5435" hidden="1" x14ac:dyDescent="0.2"/>
    <row r="5436" hidden="1" x14ac:dyDescent="0.2"/>
    <row r="5437" hidden="1" x14ac:dyDescent="0.2"/>
    <row r="5438" hidden="1" x14ac:dyDescent="0.2"/>
    <row r="5439" hidden="1" x14ac:dyDescent="0.2"/>
    <row r="5440" hidden="1" x14ac:dyDescent="0.2"/>
    <row r="5441" hidden="1" x14ac:dyDescent="0.2"/>
    <row r="5442" hidden="1" x14ac:dyDescent="0.2"/>
    <row r="5443" hidden="1" x14ac:dyDescent="0.2"/>
    <row r="5444" hidden="1" x14ac:dyDescent="0.2"/>
    <row r="5445" hidden="1" x14ac:dyDescent="0.2"/>
    <row r="5446" hidden="1" x14ac:dyDescent="0.2"/>
    <row r="5447" hidden="1" x14ac:dyDescent="0.2"/>
    <row r="5448" hidden="1" x14ac:dyDescent="0.2"/>
    <row r="5449" hidden="1" x14ac:dyDescent="0.2"/>
    <row r="5450" hidden="1" x14ac:dyDescent="0.2"/>
    <row r="5451" hidden="1" x14ac:dyDescent="0.2"/>
    <row r="5452" hidden="1" x14ac:dyDescent="0.2"/>
    <row r="5453" hidden="1" x14ac:dyDescent="0.2"/>
    <row r="5454" hidden="1" x14ac:dyDescent="0.2"/>
    <row r="5455" hidden="1" x14ac:dyDescent="0.2"/>
    <row r="5456" hidden="1" x14ac:dyDescent="0.2"/>
    <row r="5457" hidden="1" x14ac:dyDescent="0.2"/>
    <row r="5458" hidden="1" x14ac:dyDescent="0.2"/>
    <row r="5459" hidden="1" x14ac:dyDescent="0.2"/>
    <row r="5460" hidden="1" x14ac:dyDescent="0.2"/>
    <row r="5461" hidden="1" x14ac:dyDescent="0.2"/>
    <row r="5462" hidden="1" x14ac:dyDescent="0.2"/>
    <row r="5463" hidden="1" x14ac:dyDescent="0.2"/>
    <row r="5464" hidden="1" x14ac:dyDescent="0.2"/>
    <row r="5465" hidden="1" x14ac:dyDescent="0.2"/>
    <row r="5466" hidden="1" x14ac:dyDescent="0.2"/>
    <row r="5467" hidden="1" x14ac:dyDescent="0.2"/>
    <row r="5468" hidden="1" x14ac:dyDescent="0.2"/>
    <row r="5469" hidden="1" x14ac:dyDescent="0.2"/>
    <row r="5470" hidden="1" x14ac:dyDescent="0.2"/>
    <row r="5471" hidden="1" x14ac:dyDescent="0.2"/>
    <row r="5472" hidden="1" x14ac:dyDescent="0.2"/>
    <row r="5473" hidden="1" x14ac:dyDescent="0.2"/>
    <row r="5474" hidden="1" x14ac:dyDescent="0.2"/>
    <row r="5475" hidden="1" x14ac:dyDescent="0.2"/>
    <row r="5476" hidden="1" x14ac:dyDescent="0.2"/>
    <row r="5477" hidden="1" x14ac:dyDescent="0.2"/>
    <row r="5478" hidden="1" x14ac:dyDescent="0.2"/>
    <row r="5479" hidden="1" x14ac:dyDescent="0.2"/>
    <row r="5480" hidden="1" x14ac:dyDescent="0.2"/>
    <row r="5481" hidden="1" x14ac:dyDescent="0.2"/>
    <row r="5482" hidden="1" x14ac:dyDescent="0.2"/>
    <row r="5483" hidden="1" x14ac:dyDescent="0.2"/>
    <row r="5484" hidden="1" x14ac:dyDescent="0.2"/>
    <row r="5485" hidden="1" x14ac:dyDescent="0.2"/>
    <row r="5486" hidden="1" x14ac:dyDescent="0.2"/>
    <row r="5487" hidden="1" x14ac:dyDescent="0.2"/>
    <row r="5488" hidden="1" x14ac:dyDescent="0.2"/>
    <row r="5489" hidden="1" x14ac:dyDescent="0.2"/>
    <row r="5490" hidden="1" x14ac:dyDescent="0.2"/>
    <row r="5491" hidden="1" x14ac:dyDescent="0.2"/>
    <row r="5492" hidden="1" x14ac:dyDescent="0.2"/>
    <row r="5493" hidden="1" x14ac:dyDescent="0.2"/>
    <row r="5494" hidden="1" x14ac:dyDescent="0.2"/>
    <row r="5495" hidden="1" x14ac:dyDescent="0.2"/>
    <row r="5496" hidden="1" x14ac:dyDescent="0.2"/>
    <row r="5497" hidden="1" x14ac:dyDescent="0.2"/>
    <row r="5498" hidden="1" x14ac:dyDescent="0.2"/>
    <row r="5499" hidden="1" x14ac:dyDescent="0.2"/>
    <row r="5500" hidden="1" x14ac:dyDescent="0.2"/>
    <row r="5501" hidden="1" x14ac:dyDescent="0.2"/>
    <row r="5502" hidden="1" x14ac:dyDescent="0.2"/>
    <row r="5503" hidden="1" x14ac:dyDescent="0.2"/>
    <row r="5504" hidden="1" x14ac:dyDescent="0.2"/>
    <row r="5505" hidden="1" x14ac:dyDescent="0.2"/>
    <row r="5506" hidden="1" x14ac:dyDescent="0.2"/>
    <row r="5507" hidden="1" x14ac:dyDescent="0.2"/>
    <row r="5508" hidden="1" x14ac:dyDescent="0.2"/>
    <row r="5509" hidden="1" x14ac:dyDescent="0.2"/>
    <row r="5510" hidden="1" x14ac:dyDescent="0.2"/>
    <row r="5511" hidden="1" x14ac:dyDescent="0.2"/>
    <row r="5512" hidden="1" x14ac:dyDescent="0.2"/>
    <row r="5513" hidden="1" x14ac:dyDescent="0.2"/>
    <row r="5514" hidden="1" x14ac:dyDescent="0.2"/>
    <row r="5515" hidden="1" x14ac:dyDescent="0.2"/>
    <row r="5516" hidden="1" x14ac:dyDescent="0.2"/>
    <row r="5517" hidden="1" x14ac:dyDescent="0.2"/>
    <row r="5518" hidden="1" x14ac:dyDescent="0.2"/>
    <row r="5519" hidden="1" x14ac:dyDescent="0.2"/>
    <row r="5520" hidden="1" x14ac:dyDescent="0.2"/>
    <row r="5521" hidden="1" x14ac:dyDescent="0.2"/>
    <row r="5522" hidden="1" x14ac:dyDescent="0.2"/>
    <row r="5523" hidden="1" x14ac:dyDescent="0.2"/>
    <row r="5524" hidden="1" x14ac:dyDescent="0.2"/>
    <row r="5525" hidden="1" x14ac:dyDescent="0.2"/>
    <row r="5526" hidden="1" x14ac:dyDescent="0.2"/>
    <row r="5527" hidden="1" x14ac:dyDescent="0.2"/>
    <row r="5528" hidden="1" x14ac:dyDescent="0.2"/>
    <row r="5529" hidden="1" x14ac:dyDescent="0.2"/>
    <row r="5530" hidden="1" x14ac:dyDescent="0.2"/>
    <row r="5531" hidden="1" x14ac:dyDescent="0.2"/>
    <row r="5532" hidden="1" x14ac:dyDescent="0.2"/>
    <row r="5533" hidden="1" x14ac:dyDescent="0.2"/>
    <row r="5534" hidden="1" x14ac:dyDescent="0.2"/>
    <row r="5535" hidden="1" x14ac:dyDescent="0.2"/>
    <row r="5536" hidden="1" x14ac:dyDescent="0.2"/>
    <row r="5537" hidden="1" x14ac:dyDescent="0.2"/>
    <row r="5538" hidden="1" x14ac:dyDescent="0.2"/>
    <row r="5539" hidden="1" x14ac:dyDescent="0.2"/>
    <row r="5540" hidden="1" x14ac:dyDescent="0.2"/>
    <row r="5541" hidden="1" x14ac:dyDescent="0.2"/>
    <row r="5542" hidden="1" x14ac:dyDescent="0.2"/>
    <row r="5543" hidden="1" x14ac:dyDescent="0.2"/>
    <row r="5544" hidden="1" x14ac:dyDescent="0.2"/>
    <row r="5545" hidden="1" x14ac:dyDescent="0.2"/>
    <row r="5546" hidden="1" x14ac:dyDescent="0.2"/>
    <row r="5547" hidden="1" x14ac:dyDescent="0.2"/>
    <row r="5548" hidden="1" x14ac:dyDescent="0.2"/>
    <row r="5549" hidden="1" x14ac:dyDescent="0.2"/>
    <row r="5550" hidden="1" x14ac:dyDescent="0.2"/>
    <row r="5551" hidden="1" x14ac:dyDescent="0.2"/>
    <row r="5552" hidden="1" x14ac:dyDescent="0.2"/>
    <row r="5553" hidden="1" x14ac:dyDescent="0.2"/>
    <row r="5554" hidden="1" x14ac:dyDescent="0.2"/>
    <row r="5555" hidden="1" x14ac:dyDescent="0.2"/>
    <row r="5556" hidden="1" x14ac:dyDescent="0.2"/>
    <row r="5557" hidden="1" x14ac:dyDescent="0.2"/>
    <row r="5558" hidden="1" x14ac:dyDescent="0.2"/>
    <row r="5559" hidden="1" x14ac:dyDescent="0.2"/>
    <row r="5560" hidden="1" x14ac:dyDescent="0.2"/>
    <row r="5561" hidden="1" x14ac:dyDescent="0.2"/>
    <row r="5562" hidden="1" x14ac:dyDescent="0.2"/>
    <row r="5563" hidden="1" x14ac:dyDescent="0.2"/>
    <row r="5564" hidden="1" x14ac:dyDescent="0.2"/>
    <row r="5565" hidden="1" x14ac:dyDescent="0.2"/>
    <row r="5566" hidden="1" x14ac:dyDescent="0.2"/>
    <row r="5567" hidden="1" x14ac:dyDescent="0.2"/>
    <row r="5568" hidden="1" x14ac:dyDescent="0.2"/>
    <row r="5569" hidden="1" x14ac:dyDescent="0.2"/>
    <row r="5570" hidden="1" x14ac:dyDescent="0.2"/>
    <row r="5571" hidden="1" x14ac:dyDescent="0.2"/>
    <row r="5572" hidden="1" x14ac:dyDescent="0.2"/>
    <row r="5573" hidden="1" x14ac:dyDescent="0.2"/>
    <row r="5574" hidden="1" x14ac:dyDescent="0.2"/>
    <row r="5575" hidden="1" x14ac:dyDescent="0.2"/>
    <row r="5576" hidden="1" x14ac:dyDescent="0.2"/>
    <row r="5577" hidden="1" x14ac:dyDescent="0.2"/>
    <row r="5578" hidden="1" x14ac:dyDescent="0.2"/>
    <row r="5579" hidden="1" x14ac:dyDescent="0.2"/>
    <row r="5580" hidden="1" x14ac:dyDescent="0.2"/>
    <row r="5581" hidden="1" x14ac:dyDescent="0.2"/>
    <row r="5582" hidden="1" x14ac:dyDescent="0.2"/>
    <row r="5583" hidden="1" x14ac:dyDescent="0.2"/>
    <row r="5584" hidden="1" x14ac:dyDescent="0.2"/>
    <row r="5585" hidden="1" x14ac:dyDescent="0.2"/>
    <row r="5586" hidden="1" x14ac:dyDescent="0.2"/>
    <row r="5587" hidden="1" x14ac:dyDescent="0.2"/>
    <row r="5588" hidden="1" x14ac:dyDescent="0.2"/>
    <row r="5589" hidden="1" x14ac:dyDescent="0.2"/>
    <row r="5590" hidden="1" x14ac:dyDescent="0.2"/>
    <row r="5591" hidden="1" x14ac:dyDescent="0.2"/>
    <row r="5592" hidden="1" x14ac:dyDescent="0.2"/>
    <row r="5593" hidden="1" x14ac:dyDescent="0.2"/>
    <row r="5594" hidden="1" x14ac:dyDescent="0.2"/>
    <row r="5595" hidden="1" x14ac:dyDescent="0.2"/>
    <row r="5596" hidden="1" x14ac:dyDescent="0.2"/>
    <row r="5597" hidden="1" x14ac:dyDescent="0.2"/>
    <row r="5598" hidden="1" x14ac:dyDescent="0.2"/>
    <row r="5599" hidden="1" x14ac:dyDescent="0.2"/>
    <row r="5600" hidden="1" x14ac:dyDescent="0.2"/>
    <row r="5601" hidden="1" x14ac:dyDescent="0.2"/>
    <row r="5602" hidden="1" x14ac:dyDescent="0.2"/>
    <row r="5603" hidden="1" x14ac:dyDescent="0.2"/>
    <row r="5604" hidden="1" x14ac:dyDescent="0.2"/>
    <row r="5605" hidden="1" x14ac:dyDescent="0.2"/>
    <row r="5606" hidden="1" x14ac:dyDescent="0.2"/>
    <row r="5607" hidden="1" x14ac:dyDescent="0.2"/>
    <row r="5608" hidden="1" x14ac:dyDescent="0.2"/>
    <row r="5609" hidden="1" x14ac:dyDescent="0.2"/>
    <row r="5610" hidden="1" x14ac:dyDescent="0.2"/>
    <row r="5611" hidden="1" x14ac:dyDescent="0.2"/>
    <row r="5612" hidden="1" x14ac:dyDescent="0.2"/>
    <row r="5613" hidden="1" x14ac:dyDescent="0.2"/>
    <row r="5614" hidden="1" x14ac:dyDescent="0.2"/>
    <row r="5615" hidden="1" x14ac:dyDescent="0.2"/>
    <row r="5616" hidden="1" x14ac:dyDescent="0.2"/>
    <row r="5617" hidden="1" x14ac:dyDescent="0.2"/>
    <row r="5618" hidden="1" x14ac:dyDescent="0.2"/>
    <row r="5619" hidden="1" x14ac:dyDescent="0.2"/>
    <row r="5620" hidden="1" x14ac:dyDescent="0.2"/>
    <row r="5621" hidden="1" x14ac:dyDescent="0.2"/>
    <row r="5622" hidden="1" x14ac:dyDescent="0.2"/>
    <row r="5623" hidden="1" x14ac:dyDescent="0.2"/>
    <row r="5624" hidden="1" x14ac:dyDescent="0.2"/>
    <row r="5625" hidden="1" x14ac:dyDescent="0.2"/>
    <row r="5626" hidden="1" x14ac:dyDescent="0.2"/>
    <row r="5627" hidden="1" x14ac:dyDescent="0.2"/>
    <row r="5628" hidden="1" x14ac:dyDescent="0.2"/>
    <row r="5629" hidden="1" x14ac:dyDescent="0.2"/>
    <row r="5630" hidden="1" x14ac:dyDescent="0.2"/>
    <row r="5631" hidden="1" x14ac:dyDescent="0.2"/>
    <row r="5632" hidden="1" x14ac:dyDescent="0.2"/>
    <row r="5633" hidden="1" x14ac:dyDescent="0.2"/>
    <row r="5634" hidden="1" x14ac:dyDescent="0.2"/>
    <row r="5635" hidden="1" x14ac:dyDescent="0.2"/>
    <row r="5636" hidden="1" x14ac:dyDescent="0.2"/>
    <row r="5637" hidden="1" x14ac:dyDescent="0.2"/>
    <row r="5638" hidden="1" x14ac:dyDescent="0.2"/>
    <row r="5639" hidden="1" x14ac:dyDescent="0.2"/>
    <row r="5640" hidden="1" x14ac:dyDescent="0.2"/>
    <row r="5641" hidden="1" x14ac:dyDescent="0.2"/>
    <row r="5642" hidden="1" x14ac:dyDescent="0.2"/>
    <row r="5643" hidden="1" x14ac:dyDescent="0.2"/>
    <row r="5644" hidden="1" x14ac:dyDescent="0.2"/>
    <row r="5645" hidden="1" x14ac:dyDescent="0.2"/>
    <row r="5646" hidden="1" x14ac:dyDescent="0.2"/>
    <row r="5647" hidden="1" x14ac:dyDescent="0.2"/>
    <row r="5648" hidden="1" x14ac:dyDescent="0.2"/>
    <row r="5649" hidden="1" x14ac:dyDescent="0.2"/>
    <row r="5650" hidden="1" x14ac:dyDescent="0.2"/>
    <row r="5651" hidden="1" x14ac:dyDescent="0.2"/>
    <row r="5652" hidden="1" x14ac:dyDescent="0.2"/>
    <row r="5653" hidden="1" x14ac:dyDescent="0.2"/>
    <row r="5654" hidden="1" x14ac:dyDescent="0.2"/>
    <row r="5655" hidden="1" x14ac:dyDescent="0.2"/>
    <row r="5656" hidden="1" x14ac:dyDescent="0.2"/>
    <row r="5657" hidden="1" x14ac:dyDescent="0.2"/>
    <row r="5658" hidden="1" x14ac:dyDescent="0.2"/>
    <row r="5659" hidden="1" x14ac:dyDescent="0.2"/>
    <row r="5660" hidden="1" x14ac:dyDescent="0.2"/>
    <row r="5661" hidden="1" x14ac:dyDescent="0.2"/>
    <row r="5662" hidden="1" x14ac:dyDescent="0.2"/>
    <row r="5663" hidden="1" x14ac:dyDescent="0.2"/>
    <row r="5664" hidden="1" x14ac:dyDescent="0.2"/>
    <row r="5665" hidden="1" x14ac:dyDescent="0.2"/>
    <row r="5666" hidden="1" x14ac:dyDescent="0.2"/>
    <row r="5667" hidden="1" x14ac:dyDescent="0.2"/>
    <row r="5668" hidden="1" x14ac:dyDescent="0.2"/>
    <row r="5669" hidden="1" x14ac:dyDescent="0.2"/>
    <row r="5670" hidden="1" x14ac:dyDescent="0.2"/>
    <row r="5671" hidden="1" x14ac:dyDescent="0.2"/>
    <row r="5672" hidden="1" x14ac:dyDescent="0.2"/>
    <row r="5673" hidden="1" x14ac:dyDescent="0.2"/>
    <row r="5674" hidden="1" x14ac:dyDescent="0.2"/>
    <row r="5675" hidden="1" x14ac:dyDescent="0.2"/>
    <row r="5676" hidden="1" x14ac:dyDescent="0.2"/>
    <row r="5677" hidden="1" x14ac:dyDescent="0.2"/>
    <row r="5678" hidden="1" x14ac:dyDescent="0.2"/>
    <row r="5679" hidden="1" x14ac:dyDescent="0.2"/>
    <row r="5680" hidden="1" x14ac:dyDescent="0.2"/>
    <row r="5681" hidden="1" x14ac:dyDescent="0.2"/>
    <row r="5682" hidden="1" x14ac:dyDescent="0.2"/>
    <row r="5683" hidden="1" x14ac:dyDescent="0.2"/>
    <row r="5684" hidden="1" x14ac:dyDescent="0.2"/>
    <row r="5685" hidden="1" x14ac:dyDescent="0.2"/>
    <row r="5686" hidden="1" x14ac:dyDescent="0.2"/>
    <row r="5687" hidden="1" x14ac:dyDescent="0.2"/>
    <row r="5688" hidden="1" x14ac:dyDescent="0.2"/>
    <row r="5689" hidden="1" x14ac:dyDescent="0.2"/>
    <row r="5690" hidden="1" x14ac:dyDescent="0.2"/>
    <row r="5691" hidden="1" x14ac:dyDescent="0.2"/>
    <row r="5692" hidden="1" x14ac:dyDescent="0.2"/>
    <row r="5693" hidden="1" x14ac:dyDescent="0.2"/>
    <row r="5694" hidden="1" x14ac:dyDescent="0.2"/>
    <row r="5695" hidden="1" x14ac:dyDescent="0.2"/>
    <row r="5696" hidden="1" x14ac:dyDescent="0.2"/>
    <row r="5697" hidden="1" x14ac:dyDescent="0.2"/>
    <row r="5698" hidden="1" x14ac:dyDescent="0.2"/>
    <row r="5699" hidden="1" x14ac:dyDescent="0.2"/>
    <row r="5700" hidden="1" x14ac:dyDescent="0.2"/>
    <row r="5701" hidden="1" x14ac:dyDescent="0.2"/>
    <row r="5702" hidden="1" x14ac:dyDescent="0.2"/>
    <row r="5703" hidden="1" x14ac:dyDescent="0.2"/>
    <row r="5704" hidden="1" x14ac:dyDescent="0.2"/>
    <row r="5705" hidden="1" x14ac:dyDescent="0.2"/>
    <row r="5706" hidden="1" x14ac:dyDescent="0.2"/>
    <row r="5707" hidden="1" x14ac:dyDescent="0.2"/>
    <row r="5708" hidden="1" x14ac:dyDescent="0.2"/>
    <row r="5709" hidden="1" x14ac:dyDescent="0.2"/>
    <row r="5710" hidden="1" x14ac:dyDescent="0.2"/>
    <row r="5711" hidden="1" x14ac:dyDescent="0.2"/>
    <row r="5712" hidden="1" x14ac:dyDescent="0.2"/>
    <row r="5713" hidden="1" x14ac:dyDescent="0.2"/>
    <row r="5714" hidden="1" x14ac:dyDescent="0.2"/>
    <row r="5715" hidden="1" x14ac:dyDescent="0.2"/>
    <row r="5716" hidden="1" x14ac:dyDescent="0.2"/>
    <row r="5717" hidden="1" x14ac:dyDescent="0.2"/>
    <row r="5718" hidden="1" x14ac:dyDescent="0.2"/>
    <row r="5719" hidden="1" x14ac:dyDescent="0.2"/>
    <row r="5720" hidden="1" x14ac:dyDescent="0.2"/>
    <row r="5721" hidden="1" x14ac:dyDescent="0.2"/>
    <row r="5722" hidden="1" x14ac:dyDescent="0.2"/>
    <row r="5723" hidden="1" x14ac:dyDescent="0.2"/>
    <row r="5724" hidden="1" x14ac:dyDescent="0.2"/>
    <row r="5725" hidden="1" x14ac:dyDescent="0.2"/>
    <row r="5726" hidden="1" x14ac:dyDescent="0.2"/>
    <row r="5727" hidden="1" x14ac:dyDescent="0.2"/>
    <row r="5728" hidden="1" x14ac:dyDescent="0.2"/>
    <row r="5729" hidden="1" x14ac:dyDescent="0.2"/>
    <row r="5730" hidden="1" x14ac:dyDescent="0.2"/>
    <row r="5731" hidden="1" x14ac:dyDescent="0.2"/>
    <row r="5732" hidden="1" x14ac:dyDescent="0.2"/>
    <row r="5733" hidden="1" x14ac:dyDescent="0.2"/>
    <row r="5734" hidden="1" x14ac:dyDescent="0.2"/>
    <row r="5735" hidden="1" x14ac:dyDescent="0.2"/>
    <row r="5736" hidden="1" x14ac:dyDescent="0.2"/>
    <row r="5737" hidden="1" x14ac:dyDescent="0.2"/>
    <row r="5738" hidden="1" x14ac:dyDescent="0.2"/>
    <row r="5739" hidden="1" x14ac:dyDescent="0.2"/>
    <row r="5740" hidden="1" x14ac:dyDescent="0.2"/>
    <row r="5741" hidden="1" x14ac:dyDescent="0.2"/>
    <row r="5742" hidden="1" x14ac:dyDescent="0.2"/>
    <row r="5743" hidden="1" x14ac:dyDescent="0.2"/>
    <row r="5744" hidden="1" x14ac:dyDescent="0.2"/>
    <row r="5745" hidden="1" x14ac:dyDescent="0.2"/>
    <row r="5746" hidden="1" x14ac:dyDescent="0.2"/>
    <row r="5747" hidden="1" x14ac:dyDescent="0.2"/>
    <row r="5748" hidden="1" x14ac:dyDescent="0.2"/>
    <row r="5749" hidden="1" x14ac:dyDescent="0.2"/>
    <row r="5750" hidden="1" x14ac:dyDescent="0.2"/>
    <row r="5751" hidden="1" x14ac:dyDescent="0.2"/>
    <row r="5752" hidden="1" x14ac:dyDescent="0.2"/>
    <row r="5753" hidden="1" x14ac:dyDescent="0.2"/>
    <row r="5754" hidden="1" x14ac:dyDescent="0.2"/>
    <row r="5755" hidden="1" x14ac:dyDescent="0.2"/>
    <row r="5756" hidden="1" x14ac:dyDescent="0.2"/>
    <row r="5757" hidden="1" x14ac:dyDescent="0.2"/>
    <row r="5758" hidden="1" x14ac:dyDescent="0.2"/>
    <row r="5759" hidden="1" x14ac:dyDescent="0.2"/>
    <row r="5760" hidden="1" x14ac:dyDescent="0.2"/>
    <row r="5761" hidden="1" x14ac:dyDescent="0.2"/>
    <row r="5762" hidden="1" x14ac:dyDescent="0.2"/>
    <row r="5763" hidden="1" x14ac:dyDescent="0.2"/>
    <row r="5764" hidden="1" x14ac:dyDescent="0.2"/>
    <row r="5765" hidden="1" x14ac:dyDescent="0.2"/>
    <row r="5766" hidden="1" x14ac:dyDescent="0.2"/>
    <row r="5767" hidden="1" x14ac:dyDescent="0.2"/>
    <row r="5768" hidden="1" x14ac:dyDescent="0.2"/>
    <row r="5769" hidden="1" x14ac:dyDescent="0.2"/>
    <row r="5770" hidden="1" x14ac:dyDescent="0.2"/>
    <row r="5771" hidden="1" x14ac:dyDescent="0.2"/>
    <row r="5772" hidden="1" x14ac:dyDescent="0.2"/>
    <row r="5773" hidden="1" x14ac:dyDescent="0.2"/>
    <row r="5774" hidden="1" x14ac:dyDescent="0.2"/>
    <row r="5775" hidden="1" x14ac:dyDescent="0.2"/>
    <row r="5776" hidden="1" x14ac:dyDescent="0.2"/>
    <row r="5777" hidden="1" x14ac:dyDescent="0.2"/>
    <row r="5778" hidden="1" x14ac:dyDescent="0.2"/>
    <row r="5779" hidden="1" x14ac:dyDescent="0.2"/>
    <row r="5780" hidden="1" x14ac:dyDescent="0.2"/>
    <row r="5781" hidden="1" x14ac:dyDescent="0.2"/>
    <row r="5782" hidden="1" x14ac:dyDescent="0.2"/>
    <row r="5783" hidden="1" x14ac:dyDescent="0.2"/>
    <row r="5784" hidden="1" x14ac:dyDescent="0.2"/>
    <row r="5785" hidden="1" x14ac:dyDescent="0.2"/>
    <row r="5786" hidden="1" x14ac:dyDescent="0.2"/>
    <row r="5787" hidden="1" x14ac:dyDescent="0.2"/>
    <row r="5788" hidden="1" x14ac:dyDescent="0.2"/>
    <row r="5789" hidden="1" x14ac:dyDescent="0.2"/>
    <row r="5790" hidden="1" x14ac:dyDescent="0.2"/>
    <row r="5791" hidden="1" x14ac:dyDescent="0.2"/>
    <row r="5792" hidden="1" x14ac:dyDescent="0.2"/>
    <row r="5793" hidden="1" x14ac:dyDescent="0.2"/>
    <row r="5794" hidden="1" x14ac:dyDescent="0.2"/>
    <row r="5795" hidden="1" x14ac:dyDescent="0.2"/>
    <row r="5796" hidden="1" x14ac:dyDescent="0.2"/>
    <row r="5797" hidden="1" x14ac:dyDescent="0.2"/>
    <row r="5798" hidden="1" x14ac:dyDescent="0.2"/>
    <row r="5799" hidden="1" x14ac:dyDescent="0.2"/>
    <row r="5800" hidden="1" x14ac:dyDescent="0.2"/>
    <row r="5801" hidden="1" x14ac:dyDescent="0.2"/>
    <row r="5802" hidden="1" x14ac:dyDescent="0.2"/>
    <row r="5803" hidden="1" x14ac:dyDescent="0.2"/>
    <row r="5804" hidden="1" x14ac:dyDescent="0.2"/>
    <row r="5805" hidden="1" x14ac:dyDescent="0.2"/>
    <row r="5806" hidden="1" x14ac:dyDescent="0.2"/>
    <row r="5807" hidden="1" x14ac:dyDescent="0.2"/>
    <row r="5808" hidden="1" x14ac:dyDescent="0.2"/>
    <row r="5809" hidden="1" x14ac:dyDescent="0.2"/>
    <row r="5810" hidden="1" x14ac:dyDescent="0.2"/>
    <row r="5811" hidden="1" x14ac:dyDescent="0.2"/>
    <row r="5812" hidden="1" x14ac:dyDescent="0.2"/>
    <row r="5813" hidden="1" x14ac:dyDescent="0.2"/>
    <row r="5814" hidden="1" x14ac:dyDescent="0.2"/>
    <row r="5815" hidden="1" x14ac:dyDescent="0.2"/>
    <row r="5816" hidden="1" x14ac:dyDescent="0.2"/>
    <row r="5817" hidden="1" x14ac:dyDescent="0.2"/>
    <row r="5818" hidden="1" x14ac:dyDescent="0.2"/>
    <row r="5819" hidden="1" x14ac:dyDescent="0.2"/>
    <row r="5820" hidden="1" x14ac:dyDescent="0.2"/>
    <row r="5821" hidden="1" x14ac:dyDescent="0.2"/>
    <row r="5822" hidden="1" x14ac:dyDescent="0.2"/>
    <row r="5823" hidden="1" x14ac:dyDescent="0.2"/>
    <row r="5824" hidden="1" x14ac:dyDescent="0.2"/>
    <row r="5825" hidden="1" x14ac:dyDescent="0.2"/>
    <row r="5826" hidden="1" x14ac:dyDescent="0.2"/>
    <row r="5827" hidden="1" x14ac:dyDescent="0.2"/>
    <row r="5828" hidden="1" x14ac:dyDescent="0.2"/>
    <row r="5829" hidden="1" x14ac:dyDescent="0.2"/>
    <row r="5830" hidden="1" x14ac:dyDescent="0.2"/>
    <row r="5831" hidden="1" x14ac:dyDescent="0.2"/>
    <row r="5832" hidden="1" x14ac:dyDescent="0.2"/>
    <row r="5833" hidden="1" x14ac:dyDescent="0.2"/>
    <row r="5834" hidden="1" x14ac:dyDescent="0.2"/>
    <row r="5835" hidden="1" x14ac:dyDescent="0.2"/>
    <row r="5836" hidden="1" x14ac:dyDescent="0.2"/>
    <row r="5837" hidden="1" x14ac:dyDescent="0.2"/>
    <row r="5838" hidden="1" x14ac:dyDescent="0.2"/>
    <row r="5839" hidden="1" x14ac:dyDescent="0.2"/>
    <row r="5840" hidden="1" x14ac:dyDescent="0.2"/>
    <row r="5841" hidden="1" x14ac:dyDescent="0.2"/>
    <row r="5842" hidden="1" x14ac:dyDescent="0.2"/>
    <row r="5843" hidden="1" x14ac:dyDescent="0.2"/>
    <row r="5844" hidden="1" x14ac:dyDescent="0.2"/>
    <row r="5845" hidden="1" x14ac:dyDescent="0.2"/>
    <row r="5846" hidden="1" x14ac:dyDescent="0.2"/>
    <row r="5847" hidden="1" x14ac:dyDescent="0.2"/>
    <row r="5848" hidden="1" x14ac:dyDescent="0.2"/>
    <row r="5849" hidden="1" x14ac:dyDescent="0.2"/>
    <row r="5850" hidden="1" x14ac:dyDescent="0.2"/>
    <row r="5851" hidden="1" x14ac:dyDescent="0.2"/>
    <row r="5852" hidden="1" x14ac:dyDescent="0.2"/>
    <row r="5853" hidden="1" x14ac:dyDescent="0.2"/>
    <row r="5854" hidden="1" x14ac:dyDescent="0.2"/>
    <row r="5855" hidden="1" x14ac:dyDescent="0.2"/>
    <row r="5856" hidden="1" x14ac:dyDescent="0.2"/>
    <row r="5857" hidden="1" x14ac:dyDescent="0.2"/>
    <row r="5858" hidden="1" x14ac:dyDescent="0.2"/>
    <row r="5859" hidden="1" x14ac:dyDescent="0.2"/>
    <row r="5860" hidden="1" x14ac:dyDescent="0.2"/>
    <row r="5861" hidden="1" x14ac:dyDescent="0.2"/>
    <row r="5862" hidden="1" x14ac:dyDescent="0.2"/>
    <row r="5863" hidden="1" x14ac:dyDescent="0.2"/>
    <row r="5864" hidden="1" x14ac:dyDescent="0.2"/>
    <row r="5865" hidden="1" x14ac:dyDescent="0.2"/>
    <row r="5866" hidden="1" x14ac:dyDescent="0.2"/>
    <row r="5867" hidden="1" x14ac:dyDescent="0.2"/>
    <row r="5868" hidden="1" x14ac:dyDescent="0.2"/>
    <row r="5869" hidden="1" x14ac:dyDescent="0.2"/>
    <row r="5870" hidden="1" x14ac:dyDescent="0.2"/>
    <row r="5871" hidden="1" x14ac:dyDescent="0.2"/>
    <row r="5872" hidden="1" x14ac:dyDescent="0.2"/>
    <row r="5873" hidden="1" x14ac:dyDescent="0.2"/>
    <row r="5874" hidden="1" x14ac:dyDescent="0.2"/>
    <row r="5875" hidden="1" x14ac:dyDescent="0.2"/>
    <row r="5876" hidden="1" x14ac:dyDescent="0.2"/>
    <row r="5877" hidden="1" x14ac:dyDescent="0.2"/>
    <row r="5878" hidden="1" x14ac:dyDescent="0.2"/>
    <row r="5879" hidden="1" x14ac:dyDescent="0.2"/>
    <row r="5880" hidden="1" x14ac:dyDescent="0.2"/>
    <row r="5881" hidden="1" x14ac:dyDescent="0.2"/>
    <row r="5882" hidden="1" x14ac:dyDescent="0.2"/>
    <row r="5883" hidden="1" x14ac:dyDescent="0.2"/>
    <row r="5884" hidden="1" x14ac:dyDescent="0.2"/>
    <row r="5885" hidden="1" x14ac:dyDescent="0.2"/>
    <row r="5886" hidden="1" x14ac:dyDescent="0.2"/>
    <row r="5887" hidden="1" x14ac:dyDescent="0.2"/>
    <row r="5888" hidden="1" x14ac:dyDescent="0.2"/>
    <row r="5889" hidden="1" x14ac:dyDescent="0.2"/>
    <row r="5890" hidden="1" x14ac:dyDescent="0.2"/>
    <row r="5891" hidden="1" x14ac:dyDescent="0.2"/>
    <row r="5892" hidden="1" x14ac:dyDescent="0.2"/>
    <row r="5893" hidden="1" x14ac:dyDescent="0.2"/>
    <row r="5894" hidden="1" x14ac:dyDescent="0.2"/>
    <row r="5895" hidden="1" x14ac:dyDescent="0.2"/>
    <row r="5896" hidden="1" x14ac:dyDescent="0.2"/>
    <row r="5897" hidden="1" x14ac:dyDescent="0.2"/>
    <row r="5898" hidden="1" x14ac:dyDescent="0.2"/>
    <row r="5899" hidden="1" x14ac:dyDescent="0.2"/>
    <row r="5900" hidden="1" x14ac:dyDescent="0.2"/>
    <row r="5901" hidden="1" x14ac:dyDescent="0.2"/>
    <row r="5902" hidden="1" x14ac:dyDescent="0.2"/>
    <row r="5903" hidden="1" x14ac:dyDescent="0.2"/>
    <row r="5904" hidden="1" x14ac:dyDescent="0.2"/>
    <row r="5905" hidden="1" x14ac:dyDescent="0.2"/>
    <row r="5906" hidden="1" x14ac:dyDescent="0.2"/>
    <row r="5907" hidden="1" x14ac:dyDescent="0.2"/>
    <row r="5908" hidden="1" x14ac:dyDescent="0.2"/>
    <row r="5909" hidden="1" x14ac:dyDescent="0.2"/>
    <row r="5910" hidden="1" x14ac:dyDescent="0.2"/>
    <row r="5911" hidden="1" x14ac:dyDescent="0.2"/>
    <row r="5912" hidden="1" x14ac:dyDescent="0.2"/>
    <row r="5913" hidden="1" x14ac:dyDescent="0.2"/>
    <row r="5914" hidden="1" x14ac:dyDescent="0.2"/>
    <row r="5915" hidden="1" x14ac:dyDescent="0.2"/>
    <row r="5916" hidden="1" x14ac:dyDescent="0.2"/>
    <row r="5917" hidden="1" x14ac:dyDescent="0.2"/>
    <row r="5918" hidden="1" x14ac:dyDescent="0.2"/>
    <row r="5919" hidden="1" x14ac:dyDescent="0.2"/>
    <row r="5920" hidden="1" x14ac:dyDescent="0.2"/>
    <row r="5921" hidden="1" x14ac:dyDescent="0.2"/>
    <row r="5922" hidden="1" x14ac:dyDescent="0.2"/>
    <row r="5923" hidden="1" x14ac:dyDescent="0.2"/>
    <row r="5924" hidden="1" x14ac:dyDescent="0.2"/>
    <row r="5925" hidden="1" x14ac:dyDescent="0.2"/>
    <row r="5926" hidden="1" x14ac:dyDescent="0.2"/>
    <row r="5927" hidden="1" x14ac:dyDescent="0.2"/>
    <row r="5928" hidden="1" x14ac:dyDescent="0.2"/>
    <row r="5929" hidden="1" x14ac:dyDescent="0.2"/>
    <row r="5930" hidden="1" x14ac:dyDescent="0.2"/>
    <row r="5931" hidden="1" x14ac:dyDescent="0.2"/>
    <row r="5932" hidden="1" x14ac:dyDescent="0.2"/>
    <row r="5933" hidden="1" x14ac:dyDescent="0.2"/>
    <row r="5934" hidden="1" x14ac:dyDescent="0.2"/>
    <row r="5935" hidden="1" x14ac:dyDescent="0.2"/>
    <row r="5936" hidden="1" x14ac:dyDescent="0.2"/>
    <row r="5937" hidden="1" x14ac:dyDescent="0.2"/>
    <row r="5938" hidden="1" x14ac:dyDescent="0.2"/>
    <row r="5939" hidden="1" x14ac:dyDescent="0.2"/>
    <row r="5940" hidden="1" x14ac:dyDescent="0.2"/>
    <row r="5941" hidden="1" x14ac:dyDescent="0.2"/>
    <row r="5942" hidden="1" x14ac:dyDescent="0.2"/>
    <row r="5943" hidden="1" x14ac:dyDescent="0.2"/>
    <row r="5944" hidden="1" x14ac:dyDescent="0.2"/>
    <row r="5945" hidden="1" x14ac:dyDescent="0.2"/>
    <row r="5946" hidden="1" x14ac:dyDescent="0.2"/>
    <row r="5947" hidden="1" x14ac:dyDescent="0.2"/>
    <row r="5948" hidden="1" x14ac:dyDescent="0.2"/>
    <row r="5949" hidden="1" x14ac:dyDescent="0.2"/>
    <row r="5950" hidden="1" x14ac:dyDescent="0.2"/>
    <row r="5951" hidden="1" x14ac:dyDescent="0.2"/>
    <row r="5952" hidden="1" x14ac:dyDescent="0.2"/>
    <row r="5953" hidden="1" x14ac:dyDescent="0.2"/>
    <row r="5954" hidden="1" x14ac:dyDescent="0.2"/>
    <row r="5955" hidden="1" x14ac:dyDescent="0.2"/>
    <row r="5956" hidden="1" x14ac:dyDescent="0.2"/>
    <row r="5957" hidden="1" x14ac:dyDescent="0.2"/>
    <row r="5958" hidden="1" x14ac:dyDescent="0.2"/>
    <row r="5959" hidden="1" x14ac:dyDescent="0.2"/>
    <row r="5960" hidden="1" x14ac:dyDescent="0.2"/>
    <row r="5961" hidden="1" x14ac:dyDescent="0.2"/>
    <row r="5962" hidden="1" x14ac:dyDescent="0.2"/>
    <row r="5963" hidden="1" x14ac:dyDescent="0.2"/>
    <row r="5964" hidden="1" x14ac:dyDescent="0.2"/>
    <row r="5965" hidden="1" x14ac:dyDescent="0.2"/>
    <row r="5966" hidden="1" x14ac:dyDescent="0.2"/>
    <row r="5967" hidden="1" x14ac:dyDescent="0.2"/>
    <row r="5968" hidden="1" x14ac:dyDescent="0.2"/>
    <row r="5969" hidden="1" x14ac:dyDescent="0.2"/>
    <row r="5970" hidden="1" x14ac:dyDescent="0.2"/>
    <row r="5971" hidden="1" x14ac:dyDescent="0.2"/>
    <row r="5972" hidden="1" x14ac:dyDescent="0.2"/>
    <row r="5973" hidden="1" x14ac:dyDescent="0.2"/>
    <row r="5974" hidden="1" x14ac:dyDescent="0.2"/>
    <row r="5975" hidden="1" x14ac:dyDescent="0.2"/>
    <row r="5976" hidden="1" x14ac:dyDescent="0.2"/>
    <row r="5977" hidden="1" x14ac:dyDescent="0.2"/>
    <row r="5978" hidden="1" x14ac:dyDescent="0.2"/>
    <row r="5979" hidden="1" x14ac:dyDescent="0.2"/>
    <row r="5980" hidden="1" x14ac:dyDescent="0.2"/>
    <row r="5981" hidden="1" x14ac:dyDescent="0.2"/>
    <row r="5982" hidden="1" x14ac:dyDescent="0.2"/>
    <row r="5983" hidden="1" x14ac:dyDescent="0.2"/>
    <row r="5984" hidden="1" x14ac:dyDescent="0.2"/>
    <row r="5985" hidden="1" x14ac:dyDescent="0.2"/>
    <row r="5986" hidden="1" x14ac:dyDescent="0.2"/>
    <row r="5987" hidden="1" x14ac:dyDescent="0.2"/>
    <row r="5988" hidden="1" x14ac:dyDescent="0.2"/>
    <row r="5989" hidden="1" x14ac:dyDescent="0.2"/>
    <row r="5990" hidden="1" x14ac:dyDescent="0.2"/>
    <row r="5991" hidden="1" x14ac:dyDescent="0.2"/>
    <row r="5992" hidden="1" x14ac:dyDescent="0.2"/>
    <row r="5993" hidden="1" x14ac:dyDescent="0.2"/>
    <row r="5994" hidden="1" x14ac:dyDescent="0.2"/>
    <row r="5995" hidden="1" x14ac:dyDescent="0.2"/>
    <row r="5996" hidden="1" x14ac:dyDescent="0.2"/>
    <row r="5997" hidden="1" x14ac:dyDescent="0.2"/>
    <row r="5998" hidden="1" x14ac:dyDescent="0.2"/>
    <row r="5999" hidden="1" x14ac:dyDescent="0.2"/>
    <row r="6000" hidden="1" x14ac:dyDescent="0.2"/>
    <row r="6001" hidden="1" x14ac:dyDescent="0.2"/>
    <row r="6002" hidden="1" x14ac:dyDescent="0.2"/>
    <row r="6003" hidden="1" x14ac:dyDescent="0.2"/>
    <row r="6004" hidden="1" x14ac:dyDescent="0.2"/>
    <row r="6005" hidden="1" x14ac:dyDescent="0.2"/>
    <row r="6006" hidden="1" x14ac:dyDescent="0.2"/>
    <row r="6007" hidden="1" x14ac:dyDescent="0.2"/>
    <row r="6008" hidden="1" x14ac:dyDescent="0.2"/>
    <row r="6009" hidden="1" x14ac:dyDescent="0.2"/>
    <row r="6010" hidden="1" x14ac:dyDescent="0.2"/>
    <row r="6011" hidden="1" x14ac:dyDescent="0.2"/>
    <row r="6012" hidden="1" x14ac:dyDescent="0.2"/>
    <row r="6013" hidden="1" x14ac:dyDescent="0.2"/>
    <row r="6014" hidden="1" x14ac:dyDescent="0.2"/>
    <row r="6015" hidden="1" x14ac:dyDescent="0.2"/>
    <row r="6016" hidden="1" x14ac:dyDescent="0.2"/>
    <row r="6017" hidden="1" x14ac:dyDescent="0.2"/>
    <row r="6018" hidden="1" x14ac:dyDescent="0.2"/>
    <row r="6019" hidden="1" x14ac:dyDescent="0.2"/>
    <row r="6020" hidden="1" x14ac:dyDescent="0.2"/>
    <row r="6021" hidden="1" x14ac:dyDescent="0.2"/>
    <row r="6022" hidden="1" x14ac:dyDescent="0.2"/>
    <row r="6023" hidden="1" x14ac:dyDescent="0.2"/>
    <row r="6024" hidden="1" x14ac:dyDescent="0.2"/>
    <row r="6025" hidden="1" x14ac:dyDescent="0.2"/>
    <row r="6026" hidden="1" x14ac:dyDescent="0.2"/>
    <row r="6027" hidden="1" x14ac:dyDescent="0.2"/>
    <row r="6028" hidden="1" x14ac:dyDescent="0.2"/>
    <row r="6029" hidden="1" x14ac:dyDescent="0.2"/>
    <row r="6030" hidden="1" x14ac:dyDescent="0.2"/>
    <row r="6031" hidden="1" x14ac:dyDescent="0.2"/>
    <row r="6032" hidden="1" x14ac:dyDescent="0.2"/>
    <row r="6033" hidden="1" x14ac:dyDescent="0.2"/>
    <row r="6034" hidden="1" x14ac:dyDescent="0.2"/>
    <row r="6035" hidden="1" x14ac:dyDescent="0.2"/>
    <row r="6036" hidden="1" x14ac:dyDescent="0.2"/>
    <row r="6037" hidden="1" x14ac:dyDescent="0.2"/>
    <row r="6038" hidden="1" x14ac:dyDescent="0.2"/>
    <row r="6039" hidden="1" x14ac:dyDescent="0.2"/>
    <row r="6040" hidden="1" x14ac:dyDescent="0.2"/>
    <row r="6041" hidden="1" x14ac:dyDescent="0.2"/>
    <row r="6042" hidden="1" x14ac:dyDescent="0.2"/>
    <row r="6043" hidden="1" x14ac:dyDescent="0.2"/>
    <row r="6044" hidden="1" x14ac:dyDescent="0.2"/>
    <row r="6045" hidden="1" x14ac:dyDescent="0.2"/>
    <row r="6046" hidden="1" x14ac:dyDescent="0.2"/>
    <row r="6047" hidden="1" x14ac:dyDescent="0.2"/>
    <row r="6048" hidden="1" x14ac:dyDescent="0.2"/>
    <row r="6049" hidden="1" x14ac:dyDescent="0.2"/>
    <row r="6050" hidden="1" x14ac:dyDescent="0.2"/>
    <row r="6051" hidden="1" x14ac:dyDescent="0.2"/>
    <row r="6052" hidden="1" x14ac:dyDescent="0.2"/>
    <row r="6053" hidden="1" x14ac:dyDescent="0.2"/>
    <row r="6054" hidden="1" x14ac:dyDescent="0.2"/>
    <row r="6055" hidden="1" x14ac:dyDescent="0.2"/>
    <row r="6056" hidden="1" x14ac:dyDescent="0.2"/>
    <row r="6057" hidden="1" x14ac:dyDescent="0.2"/>
    <row r="6058" hidden="1" x14ac:dyDescent="0.2"/>
    <row r="6059" hidden="1" x14ac:dyDescent="0.2"/>
    <row r="6060" hidden="1" x14ac:dyDescent="0.2"/>
    <row r="6061" hidden="1" x14ac:dyDescent="0.2"/>
    <row r="6062" hidden="1" x14ac:dyDescent="0.2"/>
    <row r="6063" hidden="1" x14ac:dyDescent="0.2"/>
    <row r="6064" hidden="1" x14ac:dyDescent="0.2"/>
    <row r="6065" hidden="1" x14ac:dyDescent="0.2"/>
    <row r="6066" hidden="1" x14ac:dyDescent="0.2"/>
    <row r="6067" hidden="1" x14ac:dyDescent="0.2"/>
    <row r="6068" hidden="1" x14ac:dyDescent="0.2"/>
    <row r="6069" hidden="1" x14ac:dyDescent="0.2"/>
    <row r="6070" hidden="1" x14ac:dyDescent="0.2"/>
    <row r="6071" hidden="1" x14ac:dyDescent="0.2"/>
    <row r="6072" hidden="1" x14ac:dyDescent="0.2"/>
    <row r="6073" hidden="1" x14ac:dyDescent="0.2"/>
    <row r="6074" hidden="1" x14ac:dyDescent="0.2"/>
    <row r="6075" hidden="1" x14ac:dyDescent="0.2"/>
    <row r="6076" hidden="1" x14ac:dyDescent="0.2"/>
    <row r="6077" hidden="1" x14ac:dyDescent="0.2"/>
    <row r="6078" hidden="1" x14ac:dyDescent="0.2"/>
    <row r="6079" hidden="1" x14ac:dyDescent="0.2"/>
    <row r="6080" hidden="1" x14ac:dyDescent="0.2"/>
    <row r="6081" hidden="1" x14ac:dyDescent="0.2"/>
    <row r="6082" hidden="1" x14ac:dyDescent="0.2"/>
    <row r="6083" hidden="1" x14ac:dyDescent="0.2"/>
    <row r="6084" hidden="1" x14ac:dyDescent="0.2"/>
    <row r="6085" hidden="1" x14ac:dyDescent="0.2"/>
    <row r="6086" hidden="1" x14ac:dyDescent="0.2"/>
    <row r="6087" hidden="1" x14ac:dyDescent="0.2"/>
    <row r="6088" hidden="1" x14ac:dyDescent="0.2"/>
    <row r="6089" hidden="1" x14ac:dyDescent="0.2"/>
    <row r="6090" hidden="1" x14ac:dyDescent="0.2"/>
    <row r="6091" hidden="1" x14ac:dyDescent="0.2"/>
    <row r="6092" hidden="1" x14ac:dyDescent="0.2"/>
    <row r="6093" hidden="1" x14ac:dyDescent="0.2"/>
    <row r="6094" hidden="1" x14ac:dyDescent="0.2"/>
    <row r="6095" hidden="1" x14ac:dyDescent="0.2"/>
    <row r="6096" hidden="1" x14ac:dyDescent="0.2"/>
    <row r="6097" hidden="1" x14ac:dyDescent="0.2"/>
    <row r="6098" hidden="1" x14ac:dyDescent="0.2"/>
    <row r="6099" hidden="1" x14ac:dyDescent="0.2"/>
    <row r="6100" hidden="1" x14ac:dyDescent="0.2"/>
    <row r="6101" hidden="1" x14ac:dyDescent="0.2"/>
    <row r="6102" hidden="1" x14ac:dyDescent="0.2"/>
    <row r="6103" hidden="1" x14ac:dyDescent="0.2"/>
    <row r="6104" hidden="1" x14ac:dyDescent="0.2"/>
    <row r="6105" hidden="1" x14ac:dyDescent="0.2"/>
    <row r="6106" hidden="1" x14ac:dyDescent="0.2"/>
    <row r="6107" hidden="1" x14ac:dyDescent="0.2"/>
    <row r="6108" hidden="1" x14ac:dyDescent="0.2"/>
    <row r="6109" hidden="1" x14ac:dyDescent="0.2"/>
    <row r="6110" hidden="1" x14ac:dyDescent="0.2"/>
    <row r="6111" hidden="1" x14ac:dyDescent="0.2"/>
    <row r="6112" hidden="1" x14ac:dyDescent="0.2"/>
    <row r="6113" hidden="1" x14ac:dyDescent="0.2"/>
    <row r="6114" hidden="1" x14ac:dyDescent="0.2"/>
    <row r="6115" hidden="1" x14ac:dyDescent="0.2"/>
    <row r="6116" hidden="1" x14ac:dyDescent="0.2"/>
    <row r="6117" hidden="1" x14ac:dyDescent="0.2"/>
    <row r="6118" hidden="1" x14ac:dyDescent="0.2"/>
    <row r="6119" hidden="1" x14ac:dyDescent="0.2"/>
    <row r="6120" hidden="1" x14ac:dyDescent="0.2"/>
    <row r="6121" hidden="1" x14ac:dyDescent="0.2"/>
    <row r="6122" hidden="1" x14ac:dyDescent="0.2"/>
    <row r="6123" hidden="1" x14ac:dyDescent="0.2"/>
    <row r="6124" hidden="1" x14ac:dyDescent="0.2"/>
    <row r="6125" hidden="1" x14ac:dyDescent="0.2"/>
    <row r="6126" hidden="1" x14ac:dyDescent="0.2"/>
    <row r="6127" hidden="1" x14ac:dyDescent="0.2"/>
    <row r="6128" hidden="1" x14ac:dyDescent="0.2"/>
    <row r="6129" hidden="1" x14ac:dyDescent="0.2"/>
    <row r="6130" hidden="1" x14ac:dyDescent="0.2"/>
    <row r="6131" hidden="1" x14ac:dyDescent="0.2"/>
    <row r="6132" hidden="1" x14ac:dyDescent="0.2"/>
    <row r="6133" hidden="1" x14ac:dyDescent="0.2"/>
    <row r="6134" hidden="1" x14ac:dyDescent="0.2"/>
    <row r="6135" hidden="1" x14ac:dyDescent="0.2"/>
    <row r="6136" hidden="1" x14ac:dyDescent="0.2"/>
    <row r="6137" hidden="1" x14ac:dyDescent="0.2"/>
    <row r="6138" hidden="1" x14ac:dyDescent="0.2"/>
    <row r="6139" hidden="1" x14ac:dyDescent="0.2"/>
    <row r="6140" hidden="1" x14ac:dyDescent="0.2"/>
    <row r="6141" hidden="1" x14ac:dyDescent="0.2"/>
    <row r="6142" hidden="1" x14ac:dyDescent="0.2"/>
    <row r="6143" hidden="1" x14ac:dyDescent="0.2"/>
    <row r="6144" hidden="1" x14ac:dyDescent="0.2"/>
    <row r="6145" hidden="1" x14ac:dyDescent="0.2"/>
    <row r="6146" hidden="1" x14ac:dyDescent="0.2"/>
    <row r="6147" hidden="1" x14ac:dyDescent="0.2"/>
    <row r="6148" hidden="1" x14ac:dyDescent="0.2"/>
    <row r="6149" hidden="1" x14ac:dyDescent="0.2"/>
    <row r="6150" hidden="1" x14ac:dyDescent="0.2"/>
    <row r="6151" hidden="1" x14ac:dyDescent="0.2"/>
    <row r="6152" hidden="1" x14ac:dyDescent="0.2"/>
    <row r="6153" hidden="1" x14ac:dyDescent="0.2"/>
    <row r="6154" hidden="1" x14ac:dyDescent="0.2"/>
    <row r="6155" hidden="1" x14ac:dyDescent="0.2"/>
    <row r="6156" hidden="1" x14ac:dyDescent="0.2"/>
    <row r="6157" hidden="1" x14ac:dyDescent="0.2"/>
    <row r="6158" hidden="1" x14ac:dyDescent="0.2"/>
    <row r="6159" hidden="1" x14ac:dyDescent="0.2"/>
    <row r="6160" hidden="1" x14ac:dyDescent="0.2"/>
    <row r="6161" hidden="1" x14ac:dyDescent="0.2"/>
    <row r="6162" hidden="1" x14ac:dyDescent="0.2"/>
    <row r="6163" hidden="1" x14ac:dyDescent="0.2"/>
    <row r="6164" hidden="1" x14ac:dyDescent="0.2"/>
    <row r="6165" hidden="1" x14ac:dyDescent="0.2"/>
    <row r="6166" hidden="1" x14ac:dyDescent="0.2"/>
    <row r="6167" hidden="1" x14ac:dyDescent="0.2"/>
    <row r="6168" hidden="1" x14ac:dyDescent="0.2"/>
    <row r="6169" hidden="1" x14ac:dyDescent="0.2"/>
    <row r="6170" hidden="1" x14ac:dyDescent="0.2"/>
    <row r="6171" hidden="1" x14ac:dyDescent="0.2"/>
    <row r="6172" hidden="1" x14ac:dyDescent="0.2"/>
    <row r="6173" hidden="1" x14ac:dyDescent="0.2"/>
    <row r="6174" hidden="1" x14ac:dyDescent="0.2"/>
    <row r="6175" hidden="1" x14ac:dyDescent="0.2"/>
    <row r="6176" hidden="1" x14ac:dyDescent="0.2"/>
    <row r="6177" hidden="1" x14ac:dyDescent="0.2"/>
    <row r="6178" hidden="1" x14ac:dyDescent="0.2"/>
    <row r="6179" hidden="1" x14ac:dyDescent="0.2"/>
    <row r="6180" hidden="1" x14ac:dyDescent="0.2"/>
    <row r="6181" hidden="1" x14ac:dyDescent="0.2"/>
    <row r="6182" hidden="1" x14ac:dyDescent="0.2"/>
    <row r="6183" hidden="1" x14ac:dyDescent="0.2"/>
    <row r="6184" hidden="1" x14ac:dyDescent="0.2"/>
    <row r="6185" hidden="1" x14ac:dyDescent="0.2"/>
    <row r="6186" hidden="1" x14ac:dyDescent="0.2"/>
    <row r="6187" hidden="1" x14ac:dyDescent="0.2"/>
    <row r="6188" hidden="1" x14ac:dyDescent="0.2"/>
    <row r="6189" hidden="1" x14ac:dyDescent="0.2"/>
    <row r="6190" hidden="1" x14ac:dyDescent="0.2"/>
    <row r="6191" hidden="1" x14ac:dyDescent="0.2"/>
    <row r="6192" hidden="1" x14ac:dyDescent="0.2"/>
    <row r="6193" hidden="1" x14ac:dyDescent="0.2"/>
    <row r="6194" hidden="1" x14ac:dyDescent="0.2"/>
    <row r="6195" hidden="1" x14ac:dyDescent="0.2"/>
    <row r="6196" hidden="1" x14ac:dyDescent="0.2"/>
    <row r="6197" hidden="1" x14ac:dyDescent="0.2"/>
    <row r="6198" hidden="1" x14ac:dyDescent="0.2"/>
    <row r="6199" hidden="1" x14ac:dyDescent="0.2"/>
    <row r="6200" hidden="1" x14ac:dyDescent="0.2"/>
    <row r="6201" hidden="1" x14ac:dyDescent="0.2"/>
    <row r="6202" hidden="1" x14ac:dyDescent="0.2"/>
    <row r="6203" hidden="1" x14ac:dyDescent="0.2"/>
    <row r="6204" hidden="1" x14ac:dyDescent="0.2"/>
    <row r="6205" hidden="1" x14ac:dyDescent="0.2"/>
    <row r="6206" hidden="1" x14ac:dyDescent="0.2"/>
    <row r="6207" hidden="1" x14ac:dyDescent="0.2"/>
    <row r="6208" hidden="1" x14ac:dyDescent="0.2"/>
    <row r="6209" hidden="1" x14ac:dyDescent="0.2"/>
    <row r="6210" hidden="1" x14ac:dyDescent="0.2"/>
    <row r="6211" hidden="1" x14ac:dyDescent="0.2"/>
    <row r="6212" hidden="1" x14ac:dyDescent="0.2"/>
    <row r="6213" hidden="1" x14ac:dyDescent="0.2"/>
    <row r="6214" hidden="1" x14ac:dyDescent="0.2"/>
    <row r="6215" hidden="1" x14ac:dyDescent="0.2"/>
    <row r="6216" hidden="1" x14ac:dyDescent="0.2"/>
    <row r="6217" hidden="1" x14ac:dyDescent="0.2"/>
    <row r="6218" hidden="1" x14ac:dyDescent="0.2"/>
    <row r="6219" hidden="1" x14ac:dyDescent="0.2"/>
    <row r="6220" hidden="1" x14ac:dyDescent="0.2"/>
    <row r="6221" hidden="1" x14ac:dyDescent="0.2"/>
    <row r="6222" hidden="1" x14ac:dyDescent="0.2"/>
    <row r="6223" hidden="1" x14ac:dyDescent="0.2"/>
    <row r="6224" hidden="1" x14ac:dyDescent="0.2"/>
    <row r="6225" hidden="1" x14ac:dyDescent="0.2"/>
    <row r="6226" hidden="1" x14ac:dyDescent="0.2"/>
    <row r="6227" hidden="1" x14ac:dyDescent="0.2"/>
    <row r="6228" hidden="1" x14ac:dyDescent="0.2"/>
    <row r="6229" hidden="1" x14ac:dyDescent="0.2"/>
    <row r="6230" hidden="1" x14ac:dyDescent="0.2"/>
    <row r="6231" hidden="1" x14ac:dyDescent="0.2"/>
    <row r="6232" hidden="1" x14ac:dyDescent="0.2"/>
    <row r="6233" hidden="1" x14ac:dyDescent="0.2"/>
    <row r="6234" hidden="1" x14ac:dyDescent="0.2"/>
    <row r="6235" hidden="1" x14ac:dyDescent="0.2"/>
    <row r="6236" hidden="1" x14ac:dyDescent="0.2"/>
    <row r="6237" hidden="1" x14ac:dyDescent="0.2"/>
    <row r="6238" hidden="1" x14ac:dyDescent="0.2"/>
    <row r="6239" hidden="1" x14ac:dyDescent="0.2"/>
    <row r="6240" hidden="1" x14ac:dyDescent="0.2"/>
    <row r="6241" hidden="1" x14ac:dyDescent="0.2"/>
    <row r="6242" hidden="1" x14ac:dyDescent="0.2"/>
    <row r="6243" hidden="1" x14ac:dyDescent="0.2"/>
    <row r="6244" hidden="1" x14ac:dyDescent="0.2"/>
    <row r="6245" hidden="1" x14ac:dyDescent="0.2"/>
    <row r="6246" hidden="1" x14ac:dyDescent="0.2"/>
    <row r="6247" hidden="1" x14ac:dyDescent="0.2"/>
    <row r="6248" hidden="1" x14ac:dyDescent="0.2"/>
    <row r="6249" hidden="1" x14ac:dyDescent="0.2"/>
    <row r="6250" hidden="1" x14ac:dyDescent="0.2"/>
    <row r="6251" hidden="1" x14ac:dyDescent="0.2"/>
    <row r="6252" hidden="1" x14ac:dyDescent="0.2"/>
    <row r="6253" hidden="1" x14ac:dyDescent="0.2"/>
    <row r="6254" hidden="1" x14ac:dyDescent="0.2"/>
    <row r="6255" hidden="1" x14ac:dyDescent="0.2"/>
    <row r="6256" hidden="1" x14ac:dyDescent="0.2"/>
    <row r="6257" hidden="1" x14ac:dyDescent="0.2"/>
    <row r="6258" hidden="1" x14ac:dyDescent="0.2"/>
    <row r="6259" hidden="1" x14ac:dyDescent="0.2"/>
    <row r="6260" hidden="1" x14ac:dyDescent="0.2"/>
    <row r="6261" hidden="1" x14ac:dyDescent="0.2"/>
    <row r="6262" hidden="1" x14ac:dyDescent="0.2"/>
    <row r="6263" hidden="1" x14ac:dyDescent="0.2"/>
    <row r="6264" hidden="1" x14ac:dyDescent="0.2"/>
    <row r="6265" hidden="1" x14ac:dyDescent="0.2"/>
    <row r="6266" hidden="1" x14ac:dyDescent="0.2"/>
    <row r="6267" hidden="1" x14ac:dyDescent="0.2"/>
    <row r="6268" hidden="1" x14ac:dyDescent="0.2"/>
    <row r="6269" hidden="1" x14ac:dyDescent="0.2"/>
    <row r="6270" hidden="1" x14ac:dyDescent="0.2"/>
    <row r="6271" hidden="1" x14ac:dyDescent="0.2"/>
    <row r="6272" hidden="1" x14ac:dyDescent="0.2"/>
    <row r="6273" hidden="1" x14ac:dyDescent="0.2"/>
    <row r="6274" hidden="1" x14ac:dyDescent="0.2"/>
    <row r="6275" hidden="1" x14ac:dyDescent="0.2"/>
    <row r="6276" hidden="1" x14ac:dyDescent="0.2"/>
    <row r="6277" hidden="1" x14ac:dyDescent="0.2"/>
    <row r="6278" hidden="1" x14ac:dyDescent="0.2"/>
    <row r="6279" hidden="1" x14ac:dyDescent="0.2"/>
    <row r="6280" hidden="1" x14ac:dyDescent="0.2"/>
    <row r="6281" hidden="1" x14ac:dyDescent="0.2"/>
    <row r="6282" hidden="1" x14ac:dyDescent="0.2"/>
    <row r="6283" hidden="1" x14ac:dyDescent="0.2"/>
    <row r="6284" hidden="1" x14ac:dyDescent="0.2"/>
    <row r="6285" hidden="1" x14ac:dyDescent="0.2"/>
    <row r="6286" hidden="1" x14ac:dyDescent="0.2"/>
    <row r="6287" hidden="1" x14ac:dyDescent="0.2"/>
    <row r="6288" hidden="1" x14ac:dyDescent="0.2"/>
    <row r="6289" hidden="1" x14ac:dyDescent="0.2"/>
    <row r="6290" hidden="1" x14ac:dyDescent="0.2"/>
    <row r="6291" hidden="1" x14ac:dyDescent="0.2"/>
    <row r="6292" hidden="1" x14ac:dyDescent="0.2"/>
    <row r="6293" hidden="1" x14ac:dyDescent="0.2"/>
    <row r="6294" hidden="1" x14ac:dyDescent="0.2"/>
    <row r="6295" hidden="1" x14ac:dyDescent="0.2"/>
    <row r="6296" hidden="1" x14ac:dyDescent="0.2"/>
    <row r="6297" hidden="1" x14ac:dyDescent="0.2"/>
    <row r="6298" hidden="1" x14ac:dyDescent="0.2"/>
    <row r="6299" hidden="1" x14ac:dyDescent="0.2"/>
    <row r="6300" hidden="1" x14ac:dyDescent="0.2"/>
    <row r="6301" hidden="1" x14ac:dyDescent="0.2"/>
    <row r="6302" hidden="1" x14ac:dyDescent="0.2"/>
    <row r="6303" hidden="1" x14ac:dyDescent="0.2"/>
    <row r="6304" hidden="1" x14ac:dyDescent="0.2"/>
    <row r="6305" hidden="1" x14ac:dyDescent="0.2"/>
    <row r="6306" hidden="1" x14ac:dyDescent="0.2"/>
    <row r="6307" hidden="1" x14ac:dyDescent="0.2"/>
    <row r="6308" hidden="1" x14ac:dyDescent="0.2"/>
    <row r="6309" hidden="1" x14ac:dyDescent="0.2"/>
    <row r="6310" hidden="1" x14ac:dyDescent="0.2"/>
    <row r="6311" hidden="1" x14ac:dyDescent="0.2"/>
    <row r="6312" hidden="1" x14ac:dyDescent="0.2"/>
    <row r="6313" hidden="1" x14ac:dyDescent="0.2"/>
    <row r="6314" hidden="1" x14ac:dyDescent="0.2"/>
    <row r="6315" hidden="1" x14ac:dyDescent="0.2"/>
    <row r="6316" hidden="1" x14ac:dyDescent="0.2"/>
    <row r="6317" hidden="1" x14ac:dyDescent="0.2"/>
    <row r="6318" hidden="1" x14ac:dyDescent="0.2"/>
    <row r="6319" hidden="1" x14ac:dyDescent="0.2"/>
    <row r="6320" hidden="1" x14ac:dyDescent="0.2"/>
    <row r="6321" hidden="1" x14ac:dyDescent="0.2"/>
    <row r="6322" hidden="1" x14ac:dyDescent="0.2"/>
    <row r="6323" hidden="1" x14ac:dyDescent="0.2"/>
    <row r="6324" hidden="1" x14ac:dyDescent="0.2"/>
    <row r="6325" hidden="1" x14ac:dyDescent="0.2"/>
    <row r="6326" hidden="1" x14ac:dyDescent="0.2"/>
    <row r="6327" hidden="1" x14ac:dyDescent="0.2"/>
    <row r="6328" hidden="1" x14ac:dyDescent="0.2"/>
    <row r="6329" hidden="1" x14ac:dyDescent="0.2"/>
    <row r="6330" hidden="1" x14ac:dyDescent="0.2"/>
    <row r="6331" hidden="1" x14ac:dyDescent="0.2"/>
    <row r="6332" hidden="1" x14ac:dyDescent="0.2"/>
    <row r="6333" hidden="1" x14ac:dyDescent="0.2"/>
    <row r="6334" hidden="1" x14ac:dyDescent="0.2"/>
    <row r="6335" hidden="1" x14ac:dyDescent="0.2"/>
    <row r="6336" hidden="1" x14ac:dyDescent="0.2"/>
    <row r="6337" hidden="1" x14ac:dyDescent="0.2"/>
    <row r="6338" hidden="1" x14ac:dyDescent="0.2"/>
    <row r="6339" hidden="1" x14ac:dyDescent="0.2"/>
    <row r="6340" hidden="1" x14ac:dyDescent="0.2"/>
    <row r="6341" hidden="1" x14ac:dyDescent="0.2"/>
    <row r="6342" hidden="1" x14ac:dyDescent="0.2"/>
    <row r="6343" hidden="1" x14ac:dyDescent="0.2"/>
    <row r="6344" hidden="1" x14ac:dyDescent="0.2"/>
    <row r="6345" hidden="1" x14ac:dyDescent="0.2"/>
    <row r="6346" hidden="1" x14ac:dyDescent="0.2"/>
    <row r="6347" hidden="1" x14ac:dyDescent="0.2"/>
    <row r="6348" hidden="1" x14ac:dyDescent="0.2"/>
    <row r="6349" hidden="1" x14ac:dyDescent="0.2"/>
    <row r="6350" hidden="1" x14ac:dyDescent="0.2"/>
    <row r="6351" hidden="1" x14ac:dyDescent="0.2"/>
    <row r="6352" hidden="1" x14ac:dyDescent="0.2"/>
    <row r="6353" hidden="1" x14ac:dyDescent="0.2"/>
    <row r="6354" hidden="1" x14ac:dyDescent="0.2"/>
    <row r="6355" hidden="1" x14ac:dyDescent="0.2"/>
    <row r="6356" hidden="1" x14ac:dyDescent="0.2"/>
    <row r="6357" hidden="1" x14ac:dyDescent="0.2"/>
    <row r="6358" hidden="1" x14ac:dyDescent="0.2"/>
    <row r="6359" hidden="1" x14ac:dyDescent="0.2"/>
    <row r="6360" hidden="1" x14ac:dyDescent="0.2"/>
    <row r="6361" hidden="1" x14ac:dyDescent="0.2"/>
    <row r="6362" hidden="1" x14ac:dyDescent="0.2"/>
    <row r="6363" hidden="1" x14ac:dyDescent="0.2"/>
    <row r="6364" hidden="1" x14ac:dyDescent="0.2"/>
    <row r="6365" hidden="1" x14ac:dyDescent="0.2"/>
    <row r="6366" hidden="1" x14ac:dyDescent="0.2"/>
    <row r="6367" hidden="1" x14ac:dyDescent="0.2"/>
    <row r="6368" hidden="1" x14ac:dyDescent="0.2"/>
    <row r="6369" hidden="1" x14ac:dyDescent="0.2"/>
    <row r="6370" hidden="1" x14ac:dyDescent="0.2"/>
    <row r="6371" hidden="1" x14ac:dyDescent="0.2"/>
    <row r="6372" hidden="1" x14ac:dyDescent="0.2"/>
    <row r="6373" hidden="1" x14ac:dyDescent="0.2"/>
    <row r="6374" hidden="1" x14ac:dyDescent="0.2"/>
    <row r="6375" hidden="1" x14ac:dyDescent="0.2"/>
    <row r="6376" hidden="1" x14ac:dyDescent="0.2"/>
    <row r="6377" hidden="1" x14ac:dyDescent="0.2"/>
    <row r="6378" hidden="1" x14ac:dyDescent="0.2"/>
    <row r="6379" hidden="1" x14ac:dyDescent="0.2"/>
    <row r="6380" hidden="1" x14ac:dyDescent="0.2"/>
    <row r="6381" hidden="1" x14ac:dyDescent="0.2"/>
    <row r="6382" hidden="1" x14ac:dyDescent="0.2"/>
    <row r="6383" hidden="1" x14ac:dyDescent="0.2"/>
    <row r="6384" hidden="1" x14ac:dyDescent="0.2"/>
    <row r="6385" hidden="1" x14ac:dyDescent="0.2"/>
    <row r="6386" hidden="1" x14ac:dyDescent="0.2"/>
    <row r="6387" hidden="1" x14ac:dyDescent="0.2"/>
    <row r="6388" hidden="1" x14ac:dyDescent="0.2"/>
    <row r="6389" hidden="1" x14ac:dyDescent="0.2"/>
    <row r="6390" hidden="1" x14ac:dyDescent="0.2"/>
    <row r="6391" hidden="1" x14ac:dyDescent="0.2"/>
    <row r="6392" hidden="1" x14ac:dyDescent="0.2"/>
    <row r="6393" hidden="1" x14ac:dyDescent="0.2"/>
    <row r="6394" hidden="1" x14ac:dyDescent="0.2"/>
    <row r="6395" hidden="1" x14ac:dyDescent="0.2"/>
    <row r="6396" hidden="1" x14ac:dyDescent="0.2"/>
    <row r="6397" hidden="1" x14ac:dyDescent="0.2"/>
    <row r="6398" hidden="1" x14ac:dyDescent="0.2"/>
    <row r="6399" hidden="1" x14ac:dyDescent="0.2"/>
    <row r="6400" hidden="1" x14ac:dyDescent="0.2"/>
    <row r="6401" hidden="1" x14ac:dyDescent="0.2"/>
    <row r="6402" hidden="1" x14ac:dyDescent="0.2"/>
    <row r="6403" hidden="1" x14ac:dyDescent="0.2"/>
    <row r="6404" hidden="1" x14ac:dyDescent="0.2"/>
    <row r="6405" hidden="1" x14ac:dyDescent="0.2"/>
    <row r="6406" hidden="1" x14ac:dyDescent="0.2"/>
    <row r="6407" hidden="1" x14ac:dyDescent="0.2"/>
    <row r="6408" hidden="1" x14ac:dyDescent="0.2"/>
    <row r="6409" hidden="1" x14ac:dyDescent="0.2"/>
    <row r="6410" hidden="1" x14ac:dyDescent="0.2"/>
    <row r="6411" hidden="1" x14ac:dyDescent="0.2"/>
    <row r="6412" hidden="1" x14ac:dyDescent="0.2"/>
    <row r="6413" hidden="1" x14ac:dyDescent="0.2"/>
    <row r="6414" hidden="1" x14ac:dyDescent="0.2"/>
    <row r="6415" hidden="1" x14ac:dyDescent="0.2"/>
    <row r="6416" hidden="1" x14ac:dyDescent="0.2"/>
    <row r="6417" hidden="1" x14ac:dyDescent="0.2"/>
    <row r="6418" hidden="1" x14ac:dyDescent="0.2"/>
    <row r="6419" hidden="1" x14ac:dyDescent="0.2"/>
    <row r="6420" hidden="1" x14ac:dyDescent="0.2"/>
    <row r="6421" hidden="1" x14ac:dyDescent="0.2"/>
    <row r="6422" hidden="1" x14ac:dyDescent="0.2"/>
    <row r="6423" hidden="1" x14ac:dyDescent="0.2"/>
    <row r="6424" hidden="1" x14ac:dyDescent="0.2"/>
    <row r="6425" hidden="1" x14ac:dyDescent="0.2"/>
    <row r="6426" hidden="1" x14ac:dyDescent="0.2"/>
    <row r="6427" hidden="1" x14ac:dyDescent="0.2"/>
    <row r="6428" hidden="1" x14ac:dyDescent="0.2"/>
    <row r="6429" hidden="1" x14ac:dyDescent="0.2"/>
    <row r="6430" hidden="1" x14ac:dyDescent="0.2"/>
    <row r="6431" hidden="1" x14ac:dyDescent="0.2"/>
    <row r="6432" hidden="1" x14ac:dyDescent="0.2"/>
    <row r="6433" hidden="1" x14ac:dyDescent="0.2"/>
    <row r="6434" hidden="1" x14ac:dyDescent="0.2"/>
    <row r="6435" hidden="1" x14ac:dyDescent="0.2"/>
    <row r="6436" hidden="1" x14ac:dyDescent="0.2"/>
    <row r="6437" hidden="1" x14ac:dyDescent="0.2"/>
    <row r="6438" hidden="1" x14ac:dyDescent="0.2"/>
    <row r="6439" hidden="1" x14ac:dyDescent="0.2"/>
    <row r="6440" hidden="1" x14ac:dyDescent="0.2"/>
    <row r="6441" hidden="1" x14ac:dyDescent="0.2"/>
    <row r="6442" hidden="1" x14ac:dyDescent="0.2"/>
    <row r="6443" hidden="1" x14ac:dyDescent="0.2"/>
    <row r="6444" hidden="1" x14ac:dyDescent="0.2"/>
    <row r="6445" hidden="1" x14ac:dyDescent="0.2"/>
    <row r="6446" hidden="1" x14ac:dyDescent="0.2"/>
    <row r="6447" hidden="1" x14ac:dyDescent="0.2"/>
    <row r="6448" hidden="1" x14ac:dyDescent="0.2"/>
    <row r="6449" hidden="1" x14ac:dyDescent="0.2"/>
    <row r="6450" hidden="1" x14ac:dyDescent="0.2"/>
    <row r="6451" hidden="1" x14ac:dyDescent="0.2"/>
    <row r="6452" hidden="1" x14ac:dyDescent="0.2"/>
    <row r="6453" hidden="1" x14ac:dyDescent="0.2"/>
    <row r="6454" hidden="1" x14ac:dyDescent="0.2"/>
    <row r="6455" hidden="1" x14ac:dyDescent="0.2"/>
    <row r="6456" hidden="1" x14ac:dyDescent="0.2"/>
    <row r="6457" hidden="1" x14ac:dyDescent="0.2"/>
    <row r="6458" hidden="1" x14ac:dyDescent="0.2"/>
    <row r="6459" hidden="1" x14ac:dyDescent="0.2"/>
    <row r="6460" hidden="1" x14ac:dyDescent="0.2"/>
    <row r="6461" hidden="1" x14ac:dyDescent="0.2"/>
    <row r="6462" hidden="1" x14ac:dyDescent="0.2"/>
    <row r="6463" hidden="1" x14ac:dyDescent="0.2"/>
    <row r="6464" hidden="1" x14ac:dyDescent="0.2"/>
    <row r="6465" hidden="1" x14ac:dyDescent="0.2"/>
    <row r="6466" hidden="1" x14ac:dyDescent="0.2"/>
    <row r="6467" hidden="1" x14ac:dyDescent="0.2"/>
    <row r="6468" hidden="1" x14ac:dyDescent="0.2"/>
    <row r="6469" hidden="1" x14ac:dyDescent="0.2"/>
    <row r="6470" hidden="1" x14ac:dyDescent="0.2"/>
    <row r="6471" hidden="1" x14ac:dyDescent="0.2"/>
    <row r="6472" hidden="1" x14ac:dyDescent="0.2"/>
    <row r="6473" hidden="1" x14ac:dyDescent="0.2"/>
    <row r="6474" hidden="1" x14ac:dyDescent="0.2"/>
    <row r="6475" hidden="1" x14ac:dyDescent="0.2"/>
    <row r="6476" hidden="1" x14ac:dyDescent="0.2"/>
    <row r="6477" hidden="1" x14ac:dyDescent="0.2"/>
    <row r="6478" hidden="1" x14ac:dyDescent="0.2"/>
    <row r="6479" hidden="1" x14ac:dyDescent="0.2"/>
    <row r="6480" hidden="1" x14ac:dyDescent="0.2"/>
    <row r="6481" hidden="1" x14ac:dyDescent="0.2"/>
    <row r="6482" hidden="1" x14ac:dyDescent="0.2"/>
    <row r="6483" hidden="1" x14ac:dyDescent="0.2"/>
    <row r="6484" hidden="1" x14ac:dyDescent="0.2"/>
    <row r="6485" hidden="1" x14ac:dyDescent="0.2"/>
    <row r="6486" hidden="1" x14ac:dyDescent="0.2"/>
    <row r="6487" hidden="1" x14ac:dyDescent="0.2"/>
    <row r="6488" hidden="1" x14ac:dyDescent="0.2"/>
    <row r="6489" hidden="1" x14ac:dyDescent="0.2"/>
    <row r="6490" hidden="1" x14ac:dyDescent="0.2"/>
    <row r="6491" hidden="1" x14ac:dyDescent="0.2"/>
    <row r="6492" hidden="1" x14ac:dyDescent="0.2"/>
    <row r="6493" hidden="1" x14ac:dyDescent="0.2"/>
    <row r="6494" hidden="1" x14ac:dyDescent="0.2"/>
    <row r="6495" hidden="1" x14ac:dyDescent="0.2"/>
    <row r="6496" hidden="1" x14ac:dyDescent="0.2"/>
    <row r="6497" hidden="1" x14ac:dyDescent="0.2"/>
    <row r="6498" hidden="1" x14ac:dyDescent="0.2"/>
    <row r="6499" hidden="1" x14ac:dyDescent="0.2"/>
    <row r="6500" hidden="1" x14ac:dyDescent="0.2"/>
    <row r="6501" hidden="1" x14ac:dyDescent="0.2"/>
    <row r="6502" hidden="1" x14ac:dyDescent="0.2"/>
    <row r="6503" hidden="1" x14ac:dyDescent="0.2"/>
    <row r="6504" hidden="1" x14ac:dyDescent="0.2"/>
    <row r="6505" hidden="1" x14ac:dyDescent="0.2"/>
    <row r="6506" hidden="1" x14ac:dyDescent="0.2"/>
    <row r="6507" hidden="1" x14ac:dyDescent="0.2"/>
    <row r="6508" hidden="1" x14ac:dyDescent="0.2"/>
    <row r="6509" hidden="1" x14ac:dyDescent="0.2"/>
    <row r="6510" hidden="1" x14ac:dyDescent="0.2"/>
    <row r="6511" hidden="1" x14ac:dyDescent="0.2"/>
    <row r="6512" hidden="1" x14ac:dyDescent="0.2"/>
    <row r="6513" hidden="1" x14ac:dyDescent="0.2"/>
    <row r="6514" hidden="1" x14ac:dyDescent="0.2"/>
    <row r="6515" hidden="1" x14ac:dyDescent="0.2"/>
    <row r="6516" hidden="1" x14ac:dyDescent="0.2"/>
    <row r="6517" hidden="1" x14ac:dyDescent="0.2"/>
    <row r="6518" hidden="1" x14ac:dyDescent="0.2"/>
    <row r="6519" hidden="1" x14ac:dyDescent="0.2"/>
    <row r="6520" hidden="1" x14ac:dyDescent="0.2"/>
    <row r="6521" hidden="1" x14ac:dyDescent="0.2"/>
    <row r="6522" hidden="1" x14ac:dyDescent="0.2"/>
    <row r="6523" hidden="1" x14ac:dyDescent="0.2"/>
    <row r="6524" hidden="1" x14ac:dyDescent="0.2"/>
    <row r="6525" hidden="1" x14ac:dyDescent="0.2"/>
    <row r="6526" hidden="1" x14ac:dyDescent="0.2"/>
    <row r="6527" hidden="1" x14ac:dyDescent="0.2"/>
    <row r="6528" hidden="1" x14ac:dyDescent="0.2"/>
    <row r="6529" hidden="1" x14ac:dyDescent="0.2"/>
    <row r="6530" hidden="1" x14ac:dyDescent="0.2"/>
    <row r="6531" hidden="1" x14ac:dyDescent="0.2"/>
    <row r="6532" hidden="1" x14ac:dyDescent="0.2"/>
    <row r="6533" hidden="1" x14ac:dyDescent="0.2"/>
    <row r="6534" hidden="1" x14ac:dyDescent="0.2"/>
    <row r="6535" hidden="1" x14ac:dyDescent="0.2"/>
    <row r="6536" hidden="1" x14ac:dyDescent="0.2"/>
    <row r="6537" hidden="1" x14ac:dyDescent="0.2"/>
    <row r="6538" hidden="1" x14ac:dyDescent="0.2"/>
    <row r="6539" hidden="1" x14ac:dyDescent="0.2"/>
    <row r="6540" hidden="1" x14ac:dyDescent="0.2"/>
    <row r="6541" hidden="1" x14ac:dyDescent="0.2"/>
    <row r="6542" hidden="1" x14ac:dyDescent="0.2"/>
    <row r="6543" hidden="1" x14ac:dyDescent="0.2"/>
    <row r="6544" hidden="1" x14ac:dyDescent="0.2"/>
    <row r="6545" hidden="1" x14ac:dyDescent="0.2"/>
    <row r="6546" hidden="1" x14ac:dyDescent="0.2"/>
    <row r="6547" hidden="1" x14ac:dyDescent="0.2"/>
    <row r="6548" hidden="1" x14ac:dyDescent="0.2"/>
    <row r="6549" hidden="1" x14ac:dyDescent="0.2"/>
    <row r="6550" hidden="1" x14ac:dyDescent="0.2"/>
    <row r="6551" hidden="1" x14ac:dyDescent="0.2"/>
    <row r="6552" hidden="1" x14ac:dyDescent="0.2"/>
    <row r="6553" hidden="1" x14ac:dyDescent="0.2"/>
    <row r="6554" hidden="1" x14ac:dyDescent="0.2"/>
    <row r="6555" hidden="1" x14ac:dyDescent="0.2"/>
    <row r="6556" hidden="1" x14ac:dyDescent="0.2"/>
    <row r="6557" hidden="1" x14ac:dyDescent="0.2"/>
    <row r="6558" hidden="1" x14ac:dyDescent="0.2"/>
    <row r="6559" hidden="1" x14ac:dyDescent="0.2"/>
    <row r="6560" hidden="1" x14ac:dyDescent="0.2"/>
    <row r="6561" hidden="1" x14ac:dyDescent="0.2"/>
    <row r="6562" hidden="1" x14ac:dyDescent="0.2"/>
    <row r="6563" hidden="1" x14ac:dyDescent="0.2"/>
    <row r="6564" hidden="1" x14ac:dyDescent="0.2"/>
    <row r="6565" hidden="1" x14ac:dyDescent="0.2"/>
    <row r="6566" hidden="1" x14ac:dyDescent="0.2"/>
    <row r="6567" hidden="1" x14ac:dyDescent="0.2"/>
    <row r="6568" hidden="1" x14ac:dyDescent="0.2"/>
    <row r="6569" hidden="1" x14ac:dyDescent="0.2"/>
    <row r="6570" hidden="1" x14ac:dyDescent="0.2"/>
    <row r="6571" hidden="1" x14ac:dyDescent="0.2"/>
    <row r="6572" hidden="1" x14ac:dyDescent="0.2"/>
    <row r="6573" hidden="1" x14ac:dyDescent="0.2"/>
    <row r="6574" hidden="1" x14ac:dyDescent="0.2"/>
    <row r="6575" hidden="1" x14ac:dyDescent="0.2"/>
    <row r="6576" hidden="1" x14ac:dyDescent="0.2"/>
    <row r="6577" hidden="1" x14ac:dyDescent="0.2"/>
    <row r="6578" hidden="1" x14ac:dyDescent="0.2"/>
    <row r="6579" hidden="1" x14ac:dyDescent="0.2"/>
    <row r="6580" hidden="1" x14ac:dyDescent="0.2"/>
    <row r="6581" hidden="1" x14ac:dyDescent="0.2"/>
    <row r="6582" hidden="1" x14ac:dyDescent="0.2"/>
    <row r="6583" hidden="1" x14ac:dyDescent="0.2"/>
    <row r="6584" hidden="1" x14ac:dyDescent="0.2"/>
    <row r="6585" hidden="1" x14ac:dyDescent="0.2"/>
    <row r="6586" hidden="1" x14ac:dyDescent="0.2"/>
    <row r="6587" hidden="1" x14ac:dyDescent="0.2"/>
    <row r="6588" hidden="1" x14ac:dyDescent="0.2"/>
    <row r="6589" hidden="1" x14ac:dyDescent="0.2"/>
    <row r="6590" hidden="1" x14ac:dyDescent="0.2"/>
    <row r="6591" hidden="1" x14ac:dyDescent="0.2"/>
    <row r="6592" hidden="1" x14ac:dyDescent="0.2"/>
    <row r="6593" hidden="1" x14ac:dyDescent="0.2"/>
    <row r="6594" hidden="1" x14ac:dyDescent="0.2"/>
    <row r="6595" hidden="1" x14ac:dyDescent="0.2"/>
    <row r="6596" hidden="1" x14ac:dyDescent="0.2"/>
    <row r="6597" hidden="1" x14ac:dyDescent="0.2"/>
    <row r="6598" hidden="1" x14ac:dyDescent="0.2"/>
    <row r="6599" hidden="1" x14ac:dyDescent="0.2"/>
    <row r="6600" hidden="1" x14ac:dyDescent="0.2"/>
    <row r="6601" hidden="1" x14ac:dyDescent="0.2"/>
    <row r="6602" hidden="1" x14ac:dyDescent="0.2"/>
    <row r="6603" hidden="1" x14ac:dyDescent="0.2"/>
    <row r="6604" hidden="1" x14ac:dyDescent="0.2"/>
    <row r="6605" hidden="1" x14ac:dyDescent="0.2"/>
    <row r="6606" hidden="1" x14ac:dyDescent="0.2"/>
    <row r="6607" hidden="1" x14ac:dyDescent="0.2"/>
    <row r="6608" hidden="1" x14ac:dyDescent="0.2"/>
    <row r="6609" hidden="1" x14ac:dyDescent="0.2"/>
    <row r="6610" hidden="1" x14ac:dyDescent="0.2"/>
    <row r="6611" hidden="1" x14ac:dyDescent="0.2"/>
    <row r="6612" hidden="1" x14ac:dyDescent="0.2"/>
    <row r="6613" hidden="1" x14ac:dyDescent="0.2"/>
    <row r="6614" hidden="1" x14ac:dyDescent="0.2"/>
    <row r="6615" hidden="1" x14ac:dyDescent="0.2"/>
    <row r="6616" hidden="1" x14ac:dyDescent="0.2"/>
    <row r="6617" hidden="1" x14ac:dyDescent="0.2"/>
    <row r="6618" hidden="1" x14ac:dyDescent="0.2"/>
    <row r="6619" hidden="1" x14ac:dyDescent="0.2"/>
    <row r="6620" hidden="1" x14ac:dyDescent="0.2"/>
    <row r="6621" hidden="1" x14ac:dyDescent="0.2"/>
    <row r="6622" hidden="1" x14ac:dyDescent="0.2"/>
    <row r="6623" hidden="1" x14ac:dyDescent="0.2"/>
    <row r="6624" hidden="1" x14ac:dyDescent="0.2"/>
    <row r="6625" hidden="1" x14ac:dyDescent="0.2"/>
    <row r="6626" hidden="1" x14ac:dyDescent="0.2"/>
    <row r="6627" hidden="1" x14ac:dyDescent="0.2"/>
    <row r="6628" hidden="1" x14ac:dyDescent="0.2"/>
    <row r="6629" hidden="1" x14ac:dyDescent="0.2"/>
    <row r="6630" hidden="1" x14ac:dyDescent="0.2"/>
    <row r="6631" hidden="1" x14ac:dyDescent="0.2"/>
    <row r="6632" hidden="1" x14ac:dyDescent="0.2"/>
    <row r="6633" hidden="1" x14ac:dyDescent="0.2"/>
    <row r="6634" hidden="1" x14ac:dyDescent="0.2"/>
    <row r="6635" hidden="1" x14ac:dyDescent="0.2"/>
    <row r="6636" hidden="1" x14ac:dyDescent="0.2"/>
    <row r="6637" hidden="1" x14ac:dyDescent="0.2"/>
    <row r="6638" hidden="1" x14ac:dyDescent="0.2"/>
    <row r="6639" hidden="1" x14ac:dyDescent="0.2"/>
    <row r="6640" hidden="1" x14ac:dyDescent="0.2"/>
    <row r="6641" hidden="1" x14ac:dyDescent="0.2"/>
    <row r="6642" hidden="1" x14ac:dyDescent="0.2"/>
    <row r="6643" hidden="1" x14ac:dyDescent="0.2"/>
    <row r="6644" hidden="1" x14ac:dyDescent="0.2"/>
    <row r="6645" hidden="1" x14ac:dyDescent="0.2"/>
    <row r="6646" hidden="1" x14ac:dyDescent="0.2"/>
    <row r="6647" hidden="1" x14ac:dyDescent="0.2"/>
    <row r="6648" hidden="1" x14ac:dyDescent="0.2"/>
    <row r="6649" hidden="1" x14ac:dyDescent="0.2"/>
    <row r="6650" hidden="1" x14ac:dyDescent="0.2"/>
    <row r="6651" hidden="1" x14ac:dyDescent="0.2"/>
    <row r="6652" hidden="1" x14ac:dyDescent="0.2"/>
    <row r="6653" hidden="1" x14ac:dyDescent="0.2"/>
    <row r="6654" hidden="1" x14ac:dyDescent="0.2"/>
    <row r="6655" hidden="1" x14ac:dyDescent="0.2"/>
    <row r="6656" hidden="1" x14ac:dyDescent="0.2"/>
    <row r="6657" hidden="1" x14ac:dyDescent="0.2"/>
    <row r="6658" hidden="1" x14ac:dyDescent="0.2"/>
    <row r="6659" hidden="1" x14ac:dyDescent="0.2"/>
    <row r="6660" hidden="1" x14ac:dyDescent="0.2"/>
    <row r="6661" hidden="1" x14ac:dyDescent="0.2"/>
    <row r="6662" hidden="1" x14ac:dyDescent="0.2"/>
    <row r="6663" hidden="1" x14ac:dyDescent="0.2"/>
    <row r="6664" hidden="1" x14ac:dyDescent="0.2"/>
    <row r="6665" hidden="1" x14ac:dyDescent="0.2"/>
    <row r="6666" hidden="1" x14ac:dyDescent="0.2"/>
    <row r="6667" hidden="1" x14ac:dyDescent="0.2"/>
    <row r="6668" hidden="1" x14ac:dyDescent="0.2"/>
    <row r="6669" hidden="1" x14ac:dyDescent="0.2"/>
    <row r="6670" hidden="1" x14ac:dyDescent="0.2"/>
    <row r="6671" hidden="1" x14ac:dyDescent="0.2"/>
    <row r="6672" hidden="1" x14ac:dyDescent="0.2"/>
    <row r="6673" hidden="1" x14ac:dyDescent="0.2"/>
    <row r="6674" hidden="1" x14ac:dyDescent="0.2"/>
    <row r="6675" hidden="1" x14ac:dyDescent="0.2"/>
    <row r="6676" hidden="1" x14ac:dyDescent="0.2"/>
    <row r="6677" hidden="1" x14ac:dyDescent="0.2"/>
    <row r="6678" hidden="1" x14ac:dyDescent="0.2"/>
    <row r="6679" hidden="1" x14ac:dyDescent="0.2"/>
    <row r="6680" hidden="1" x14ac:dyDescent="0.2"/>
    <row r="6681" hidden="1" x14ac:dyDescent="0.2"/>
    <row r="6682" hidden="1" x14ac:dyDescent="0.2"/>
    <row r="6683" hidden="1" x14ac:dyDescent="0.2"/>
    <row r="6684" hidden="1" x14ac:dyDescent="0.2"/>
    <row r="6685" hidden="1" x14ac:dyDescent="0.2"/>
    <row r="6686" hidden="1" x14ac:dyDescent="0.2"/>
    <row r="6687" hidden="1" x14ac:dyDescent="0.2"/>
    <row r="6688" hidden="1" x14ac:dyDescent="0.2"/>
    <row r="6689" hidden="1" x14ac:dyDescent="0.2"/>
    <row r="6690" hidden="1" x14ac:dyDescent="0.2"/>
    <row r="6691" hidden="1" x14ac:dyDescent="0.2"/>
    <row r="6692" hidden="1" x14ac:dyDescent="0.2"/>
    <row r="6693" hidden="1" x14ac:dyDescent="0.2"/>
    <row r="6694" hidden="1" x14ac:dyDescent="0.2"/>
    <row r="6695" hidden="1" x14ac:dyDescent="0.2"/>
    <row r="6696" hidden="1" x14ac:dyDescent="0.2"/>
    <row r="6697" hidden="1" x14ac:dyDescent="0.2"/>
    <row r="6698" hidden="1" x14ac:dyDescent="0.2"/>
    <row r="6699" hidden="1" x14ac:dyDescent="0.2"/>
    <row r="6700" hidden="1" x14ac:dyDescent="0.2"/>
    <row r="6701" hidden="1" x14ac:dyDescent="0.2"/>
    <row r="6702" hidden="1" x14ac:dyDescent="0.2"/>
    <row r="6703" hidden="1" x14ac:dyDescent="0.2"/>
    <row r="6704" hidden="1" x14ac:dyDescent="0.2"/>
    <row r="6705" hidden="1" x14ac:dyDescent="0.2"/>
    <row r="6706" hidden="1" x14ac:dyDescent="0.2"/>
    <row r="6707" hidden="1" x14ac:dyDescent="0.2"/>
    <row r="6708" hidden="1" x14ac:dyDescent="0.2"/>
    <row r="6709" hidden="1" x14ac:dyDescent="0.2"/>
    <row r="6710" hidden="1" x14ac:dyDescent="0.2"/>
    <row r="6711" hidden="1" x14ac:dyDescent="0.2"/>
    <row r="6712" hidden="1" x14ac:dyDescent="0.2"/>
    <row r="6713" hidden="1" x14ac:dyDescent="0.2"/>
    <row r="6714" hidden="1" x14ac:dyDescent="0.2"/>
    <row r="6715" hidden="1" x14ac:dyDescent="0.2"/>
    <row r="6716" hidden="1" x14ac:dyDescent="0.2"/>
    <row r="6717" hidden="1" x14ac:dyDescent="0.2"/>
    <row r="6718" hidden="1" x14ac:dyDescent="0.2"/>
    <row r="6719" hidden="1" x14ac:dyDescent="0.2"/>
    <row r="6720" hidden="1" x14ac:dyDescent="0.2"/>
    <row r="6721" hidden="1" x14ac:dyDescent="0.2"/>
    <row r="6722" hidden="1" x14ac:dyDescent="0.2"/>
    <row r="6723" hidden="1" x14ac:dyDescent="0.2"/>
    <row r="6724" hidden="1" x14ac:dyDescent="0.2"/>
    <row r="6725" hidden="1" x14ac:dyDescent="0.2"/>
    <row r="6726" hidden="1" x14ac:dyDescent="0.2"/>
    <row r="6727" hidden="1" x14ac:dyDescent="0.2"/>
    <row r="6728" hidden="1" x14ac:dyDescent="0.2"/>
    <row r="6729" hidden="1" x14ac:dyDescent="0.2"/>
    <row r="6730" hidden="1" x14ac:dyDescent="0.2"/>
    <row r="6731" hidden="1" x14ac:dyDescent="0.2"/>
    <row r="6732" hidden="1" x14ac:dyDescent="0.2"/>
    <row r="6733" hidden="1" x14ac:dyDescent="0.2"/>
    <row r="6734" hidden="1" x14ac:dyDescent="0.2"/>
    <row r="6735" hidden="1" x14ac:dyDescent="0.2"/>
    <row r="6736" hidden="1" x14ac:dyDescent="0.2"/>
    <row r="6737" hidden="1" x14ac:dyDescent="0.2"/>
    <row r="6738" hidden="1" x14ac:dyDescent="0.2"/>
    <row r="6739" hidden="1" x14ac:dyDescent="0.2"/>
    <row r="6740" hidden="1" x14ac:dyDescent="0.2"/>
    <row r="6741" hidden="1" x14ac:dyDescent="0.2"/>
    <row r="6742" hidden="1" x14ac:dyDescent="0.2"/>
    <row r="6743" hidden="1" x14ac:dyDescent="0.2"/>
    <row r="6744" hidden="1" x14ac:dyDescent="0.2"/>
    <row r="6745" hidden="1" x14ac:dyDescent="0.2"/>
    <row r="6746" hidden="1" x14ac:dyDescent="0.2"/>
    <row r="6747" hidden="1" x14ac:dyDescent="0.2"/>
    <row r="6748" hidden="1" x14ac:dyDescent="0.2"/>
    <row r="6749" hidden="1" x14ac:dyDescent="0.2"/>
    <row r="6750" hidden="1" x14ac:dyDescent="0.2"/>
    <row r="6751" hidden="1" x14ac:dyDescent="0.2"/>
    <row r="6752" hidden="1" x14ac:dyDescent="0.2"/>
    <row r="6753" hidden="1" x14ac:dyDescent="0.2"/>
    <row r="6754" hidden="1" x14ac:dyDescent="0.2"/>
    <row r="6755" hidden="1" x14ac:dyDescent="0.2"/>
    <row r="6756" hidden="1" x14ac:dyDescent="0.2"/>
    <row r="6757" hidden="1" x14ac:dyDescent="0.2"/>
    <row r="6758" hidden="1" x14ac:dyDescent="0.2"/>
    <row r="6759" hidden="1" x14ac:dyDescent="0.2"/>
    <row r="6760" hidden="1" x14ac:dyDescent="0.2"/>
    <row r="6761" hidden="1" x14ac:dyDescent="0.2"/>
    <row r="6762" hidden="1" x14ac:dyDescent="0.2"/>
    <row r="6763" hidden="1" x14ac:dyDescent="0.2"/>
    <row r="6764" hidden="1" x14ac:dyDescent="0.2"/>
    <row r="6765" hidden="1" x14ac:dyDescent="0.2"/>
    <row r="6766" hidden="1" x14ac:dyDescent="0.2"/>
    <row r="6767" hidden="1" x14ac:dyDescent="0.2"/>
    <row r="6768" hidden="1" x14ac:dyDescent="0.2"/>
    <row r="6769" hidden="1" x14ac:dyDescent="0.2"/>
    <row r="6770" hidden="1" x14ac:dyDescent="0.2"/>
    <row r="6771" hidden="1" x14ac:dyDescent="0.2"/>
    <row r="6772" hidden="1" x14ac:dyDescent="0.2"/>
    <row r="6773" hidden="1" x14ac:dyDescent="0.2"/>
    <row r="6774" hidden="1" x14ac:dyDescent="0.2"/>
    <row r="6775" hidden="1" x14ac:dyDescent="0.2"/>
    <row r="6776" hidden="1" x14ac:dyDescent="0.2"/>
    <row r="6777" hidden="1" x14ac:dyDescent="0.2"/>
    <row r="6778" hidden="1" x14ac:dyDescent="0.2"/>
    <row r="6779" hidden="1" x14ac:dyDescent="0.2"/>
    <row r="6780" hidden="1" x14ac:dyDescent="0.2"/>
    <row r="6781" hidden="1" x14ac:dyDescent="0.2"/>
    <row r="6782" hidden="1" x14ac:dyDescent="0.2"/>
    <row r="6783" hidden="1" x14ac:dyDescent="0.2"/>
    <row r="6784" hidden="1" x14ac:dyDescent="0.2"/>
    <row r="6785" hidden="1" x14ac:dyDescent="0.2"/>
    <row r="6786" hidden="1" x14ac:dyDescent="0.2"/>
    <row r="6787" hidden="1" x14ac:dyDescent="0.2"/>
    <row r="6788" hidden="1" x14ac:dyDescent="0.2"/>
    <row r="6789" hidden="1" x14ac:dyDescent="0.2"/>
    <row r="6790" hidden="1" x14ac:dyDescent="0.2"/>
    <row r="6791" hidden="1" x14ac:dyDescent="0.2"/>
    <row r="6792" hidden="1" x14ac:dyDescent="0.2"/>
    <row r="6793" hidden="1" x14ac:dyDescent="0.2"/>
    <row r="6794" hidden="1" x14ac:dyDescent="0.2"/>
    <row r="6795" hidden="1" x14ac:dyDescent="0.2"/>
    <row r="6796" hidden="1" x14ac:dyDescent="0.2"/>
    <row r="6797" hidden="1" x14ac:dyDescent="0.2"/>
    <row r="6798" hidden="1" x14ac:dyDescent="0.2"/>
    <row r="6799" hidden="1" x14ac:dyDescent="0.2"/>
    <row r="6800" hidden="1" x14ac:dyDescent="0.2"/>
    <row r="6801" hidden="1" x14ac:dyDescent="0.2"/>
    <row r="6802" hidden="1" x14ac:dyDescent="0.2"/>
    <row r="6803" hidden="1" x14ac:dyDescent="0.2"/>
    <row r="6804" hidden="1" x14ac:dyDescent="0.2"/>
    <row r="6805" hidden="1" x14ac:dyDescent="0.2"/>
    <row r="6806" hidden="1" x14ac:dyDescent="0.2"/>
    <row r="6807" hidden="1" x14ac:dyDescent="0.2"/>
    <row r="6808" hidden="1" x14ac:dyDescent="0.2"/>
    <row r="6809" hidden="1" x14ac:dyDescent="0.2"/>
    <row r="6810" hidden="1" x14ac:dyDescent="0.2"/>
    <row r="6811" hidden="1" x14ac:dyDescent="0.2"/>
    <row r="6812" hidden="1" x14ac:dyDescent="0.2"/>
    <row r="6813" hidden="1" x14ac:dyDescent="0.2"/>
    <row r="6814" hidden="1" x14ac:dyDescent="0.2"/>
    <row r="6815" hidden="1" x14ac:dyDescent="0.2"/>
    <row r="6816" hidden="1" x14ac:dyDescent="0.2"/>
    <row r="6817" hidden="1" x14ac:dyDescent="0.2"/>
    <row r="6818" hidden="1" x14ac:dyDescent="0.2"/>
    <row r="6819" hidden="1" x14ac:dyDescent="0.2"/>
    <row r="6820" hidden="1" x14ac:dyDescent="0.2"/>
    <row r="6821" hidden="1" x14ac:dyDescent="0.2"/>
    <row r="6822" hidden="1" x14ac:dyDescent="0.2"/>
    <row r="6823" hidden="1" x14ac:dyDescent="0.2"/>
    <row r="6824" hidden="1" x14ac:dyDescent="0.2"/>
    <row r="6825" hidden="1" x14ac:dyDescent="0.2"/>
    <row r="6826" hidden="1" x14ac:dyDescent="0.2"/>
    <row r="6827" hidden="1" x14ac:dyDescent="0.2"/>
    <row r="6828" hidden="1" x14ac:dyDescent="0.2"/>
    <row r="6829" hidden="1" x14ac:dyDescent="0.2"/>
    <row r="6830" hidden="1" x14ac:dyDescent="0.2"/>
    <row r="6831" hidden="1" x14ac:dyDescent="0.2"/>
    <row r="6832" hidden="1" x14ac:dyDescent="0.2"/>
    <row r="6833" hidden="1" x14ac:dyDescent="0.2"/>
    <row r="6834" hidden="1" x14ac:dyDescent="0.2"/>
    <row r="6835" hidden="1" x14ac:dyDescent="0.2"/>
    <row r="6836" hidden="1" x14ac:dyDescent="0.2"/>
    <row r="6837" hidden="1" x14ac:dyDescent="0.2"/>
    <row r="6838" hidden="1" x14ac:dyDescent="0.2"/>
    <row r="6839" hidden="1" x14ac:dyDescent="0.2"/>
    <row r="6840" hidden="1" x14ac:dyDescent="0.2"/>
    <row r="6841" hidden="1" x14ac:dyDescent="0.2"/>
    <row r="6842" hidden="1" x14ac:dyDescent="0.2"/>
    <row r="6843" hidden="1" x14ac:dyDescent="0.2"/>
    <row r="6844" hidden="1" x14ac:dyDescent="0.2"/>
    <row r="6845" hidden="1" x14ac:dyDescent="0.2"/>
    <row r="6846" hidden="1" x14ac:dyDescent="0.2"/>
    <row r="6847" hidden="1" x14ac:dyDescent="0.2"/>
    <row r="6848" hidden="1" x14ac:dyDescent="0.2"/>
    <row r="6849" hidden="1" x14ac:dyDescent="0.2"/>
    <row r="6850" hidden="1" x14ac:dyDescent="0.2"/>
    <row r="6851" hidden="1" x14ac:dyDescent="0.2"/>
    <row r="6852" hidden="1" x14ac:dyDescent="0.2"/>
    <row r="6853" hidden="1" x14ac:dyDescent="0.2"/>
    <row r="6854" hidden="1" x14ac:dyDescent="0.2"/>
    <row r="6855" hidden="1" x14ac:dyDescent="0.2"/>
    <row r="6856" hidden="1" x14ac:dyDescent="0.2"/>
    <row r="6857" hidden="1" x14ac:dyDescent="0.2"/>
    <row r="6858" hidden="1" x14ac:dyDescent="0.2"/>
    <row r="6859" hidden="1" x14ac:dyDescent="0.2"/>
    <row r="6860" hidden="1" x14ac:dyDescent="0.2"/>
    <row r="6861" hidden="1" x14ac:dyDescent="0.2"/>
    <row r="6862" hidden="1" x14ac:dyDescent="0.2"/>
    <row r="6863" hidden="1" x14ac:dyDescent="0.2"/>
    <row r="6864" hidden="1" x14ac:dyDescent="0.2"/>
    <row r="6865" hidden="1" x14ac:dyDescent="0.2"/>
    <row r="6866" hidden="1" x14ac:dyDescent="0.2"/>
    <row r="6867" hidden="1" x14ac:dyDescent="0.2"/>
    <row r="6868" hidden="1" x14ac:dyDescent="0.2"/>
    <row r="6869" hidden="1" x14ac:dyDescent="0.2"/>
    <row r="6870" hidden="1" x14ac:dyDescent="0.2"/>
    <row r="6871" hidden="1" x14ac:dyDescent="0.2"/>
    <row r="6872" hidden="1" x14ac:dyDescent="0.2"/>
    <row r="6873" hidden="1" x14ac:dyDescent="0.2"/>
    <row r="6874" hidden="1" x14ac:dyDescent="0.2"/>
    <row r="6875" hidden="1" x14ac:dyDescent="0.2"/>
    <row r="6876" hidden="1" x14ac:dyDescent="0.2"/>
    <row r="6877" hidden="1" x14ac:dyDescent="0.2"/>
    <row r="6878" hidden="1" x14ac:dyDescent="0.2"/>
    <row r="6879" hidden="1" x14ac:dyDescent="0.2"/>
    <row r="6880" hidden="1" x14ac:dyDescent="0.2"/>
    <row r="6881" hidden="1" x14ac:dyDescent="0.2"/>
    <row r="6882" hidden="1" x14ac:dyDescent="0.2"/>
    <row r="6883" hidden="1" x14ac:dyDescent="0.2"/>
    <row r="6884" hidden="1" x14ac:dyDescent="0.2"/>
    <row r="6885" hidden="1" x14ac:dyDescent="0.2"/>
    <row r="6886" hidden="1" x14ac:dyDescent="0.2"/>
    <row r="6887" hidden="1" x14ac:dyDescent="0.2"/>
    <row r="6888" hidden="1" x14ac:dyDescent="0.2"/>
    <row r="6889" hidden="1" x14ac:dyDescent="0.2"/>
    <row r="6890" hidden="1" x14ac:dyDescent="0.2"/>
    <row r="6891" hidden="1" x14ac:dyDescent="0.2"/>
    <row r="6892" hidden="1" x14ac:dyDescent="0.2"/>
    <row r="6893" hidden="1" x14ac:dyDescent="0.2"/>
    <row r="6894" hidden="1" x14ac:dyDescent="0.2"/>
    <row r="6895" hidden="1" x14ac:dyDescent="0.2"/>
    <row r="6896" hidden="1" x14ac:dyDescent="0.2"/>
    <row r="6897" hidden="1" x14ac:dyDescent="0.2"/>
    <row r="6898" hidden="1" x14ac:dyDescent="0.2"/>
    <row r="6899" hidden="1" x14ac:dyDescent="0.2"/>
    <row r="6900" hidden="1" x14ac:dyDescent="0.2"/>
    <row r="6901" hidden="1" x14ac:dyDescent="0.2"/>
    <row r="6902" hidden="1" x14ac:dyDescent="0.2"/>
    <row r="6903" hidden="1" x14ac:dyDescent="0.2"/>
    <row r="6904" hidden="1" x14ac:dyDescent="0.2"/>
    <row r="6905" hidden="1" x14ac:dyDescent="0.2"/>
    <row r="6906" hidden="1" x14ac:dyDescent="0.2"/>
    <row r="6907" hidden="1" x14ac:dyDescent="0.2"/>
    <row r="6908" hidden="1" x14ac:dyDescent="0.2"/>
    <row r="6909" hidden="1" x14ac:dyDescent="0.2"/>
    <row r="6910" hidden="1" x14ac:dyDescent="0.2"/>
    <row r="6911" hidden="1" x14ac:dyDescent="0.2"/>
    <row r="6912" hidden="1" x14ac:dyDescent="0.2"/>
    <row r="6913" hidden="1" x14ac:dyDescent="0.2"/>
    <row r="6914" hidden="1" x14ac:dyDescent="0.2"/>
    <row r="6915" hidden="1" x14ac:dyDescent="0.2"/>
    <row r="6916" hidden="1" x14ac:dyDescent="0.2"/>
    <row r="6917" hidden="1" x14ac:dyDescent="0.2"/>
    <row r="6918" hidden="1" x14ac:dyDescent="0.2"/>
    <row r="6919" hidden="1" x14ac:dyDescent="0.2"/>
    <row r="6920" hidden="1" x14ac:dyDescent="0.2"/>
    <row r="6921" hidden="1" x14ac:dyDescent="0.2"/>
    <row r="6922" hidden="1" x14ac:dyDescent="0.2"/>
    <row r="6923" hidden="1" x14ac:dyDescent="0.2"/>
    <row r="6924" hidden="1" x14ac:dyDescent="0.2"/>
    <row r="6925" hidden="1" x14ac:dyDescent="0.2"/>
    <row r="6926" hidden="1" x14ac:dyDescent="0.2"/>
    <row r="6927" hidden="1" x14ac:dyDescent="0.2"/>
    <row r="6928" hidden="1" x14ac:dyDescent="0.2"/>
    <row r="6929" hidden="1" x14ac:dyDescent="0.2"/>
    <row r="6930" hidden="1" x14ac:dyDescent="0.2"/>
    <row r="6931" hidden="1" x14ac:dyDescent="0.2"/>
    <row r="6932" hidden="1" x14ac:dyDescent="0.2"/>
    <row r="6933" hidden="1" x14ac:dyDescent="0.2"/>
    <row r="6934" hidden="1" x14ac:dyDescent="0.2"/>
    <row r="6935" hidden="1" x14ac:dyDescent="0.2"/>
    <row r="6936" hidden="1" x14ac:dyDescent="0.2"/>
    <row r="6937" hidden="1" x14ac:dyDescent="0.2"/>
    <row r="6938" hidden="1" x14ac:dyDescent="0.2"/>
    <row r="6939" hidden="1" x14ac:dyDescent="0.2"/>
    <row r="6940" hidden="1" x14ac:dyDescent="0.2"/>
    <row r="6941" hidden="1" x14ac:dyDescent="0.2"/>
    <row r="6942" hidden="1" x14ac:dyDescent="0.2"/>
    <row r="6943" hidden="1" x14ac:dyDescent="0.2"/>
    <row r="6944" hidden="1" x14ac:dyDescent="0.2"/>
    <row r="6945" hidden="1" x14ac:dyDescent="0.2"/>
    <row r="6946" hidden="1" x14ac:dyDescent="0.2"/>
    <row r="6947" hidden="1" x14ac:dyDescent="0.2"/>
    <row r="6948" hidden="1" x14ac:dyDescent="0.2"/>
    <row r="6949" hidden="1" x14ac:dyDescent="0.2"/>
    <row r="6950" hidden="1" x14ac:dyDescent="0.2"/>
    <row r="6951" hidden="1" x14ac:dyDescent="0.2"/>
    <row r="6952" hidden="1" x14ac:dyDescent="0.2"/>
    <row r="6953" hidden="1" x14ac:dyDescent="0.2"/>
    <row r="6954" hidden="1" x14ac:dyDescent="0.2"/>
    <row r="6955" hidden="1" x14ac:dyDescent="0.2"/>
    <row r="6956" hidden="1" x14ac:dyDescent="0.2"/>
    <row r="6957" hidden="1" x14ac:dyDescent="0.2"/>
    <row r="6958" hidden="1" x14ac:dyDescent="0.2"/>
    <row r="6959" hidden="1" x14ac:dyDescent="0.2"/>
    <row r="6960" hidden="1" x14ac:dyDescent="0.2"/>
    <row r="6961" hidden="1" x14ac:dyDescent="0.2"/>
    <row r="6962" hidden="1" x14ac:dyDescent="0.2"/>
    <row r="6963" hidden="1" x14ac:dyDescent="0.2"/>
    <row r="6964" hidden="1" x14ac:dyDescent="0.2"/>
    <row r="6965" hidden="1" x14ac:dyDescent="0.2"/>
    <row r="6966" hidden="1" x14ac:dyDescent="0.2"/>
    <row r="6967" hidden="1" x14ac:dyDescent="0.2"/>
    <row r="6968" hidden="1" x14ac:dyDescent="0.2"/>
    <row r="6969" hidden="1" x14ac:dyDescent="0.2"/>
    <row r="6970" hidden="1" x14ac:dyDescent="0.2"/>
    <row r="6971" hidden="1" x14ac:dyDescent="0.2"/>
    <row r="6972" hidden="1" x14ac:dyDescent="0.2"/>
    <row r="6973" hidden="1" x14ac:dyDescent="0.2"/>
    <row r="6974" hidden="1" x14ac:dyDescent="0.2"/>
    <row r="6975" hidden="1" x14ac:dyDescent="0.2"/>
    <row r="6976" hidden="1" x14ac:dyDescent="0.2"/>
    <row r="6977" hidden="1" x14ac:dyDescent="0.2"/>
    <row r="6978" hidden="1" x14ac:dyDescent="0.2"/>
    <row r="6979" hidden="1" x14ac:dyDescent="0.2"/>
    <row r="6980" hidden="1" x14ac:dyDescent="0.2"/>
    <row r="6981" hidden="1" x14ac:dyDescent="0.2"/>
    <row r="6982" hidden="1" x14ac:dyDescent="0.2"/>
    <row r="6983" hidden="1" x14ac:dyDescent="0.2"/>
    <row r="6984" hidden="1" x14ac:dyDescent="0.2"/>
    <row r="6985" hidden="1" x14ac:dyDescent="0.2"/>
    <row r="6986" hidden="1" x14ac:dyDescent="0.2"/>
    <row r="6987" hidden="1" x14ac:dyDescent="0.2"/>
    <row r="6988" hidden="1" x14ac:dyDescent="0.2"/>
    <row r="6989" hidden="1" x14ac:dyDescent="0.2"/>
    <row r="6990" hidden="1" x14ac:dyDescent="0.2"/>
    <row r="6991" hidden="1" x14ac:dyDescent="0.2"/>
    <row r="6992" hidden="1" x14ac:dyDescent="0.2"/>
    <row r="6993" hidden="1" x14ac:dyDescent="0.2"/>
    <row r="6994" hidden="1" x14ac:dyDescent="0.2"/>
    <row r="6995" hidden="1" x14ac:dyDescent="0.2"/>
    <row r="6996" hidden="1" x14ac:dyDescent="0.2"/>
    <row r="6997" hidden="1" x14ac:dyDescent="0.2"/>
    <row r="6998" hidden="1" x14ac:dyDescent="0.2"/>
    <row r="6999" hidden="1" x14ac:dyDescent="0.2"/>
    <row r="7000" hidden="1" x14ac:dyDescent="0.2"/>
    <row r="7001" hidden="1" x14ac:dyDescent="0.2"/>
    <row r="7002" hidden="1" x14ac:dyDescent="0.2"/>
    <row r="7003" hidden="1" x14ac:dyDescent="0.2"/>
    <row r="7004" hidden="1" x14ac:dyDescent="0.2"/>
    <row r="7005" hidden="1" x14ac:dyDescent="0.2"/>
    <row r="7006" hidden="1" x14ac:dyDescent="0.2"/>
    <row r="7007" hidden="1" x14ac:dyDescent="0.2"/>
    <row r="7008" hidden="1" x14ac:dyDescent="0.2"/>
    <row r="7009" hidden="1" x14ac:dyDescent="0.2"/>
    <row r="7010" hidden="1" x14ac:dyDescent="0.2"/>
    <row r="7011" hidden="1" x14ac:dyDescent="0.2"/>
    <row r="7012" hidden="1" x14ac:dyDescent="0.2"/>
    <row r="7013" hidden="1" x14ac:dyDescent="0.2"/>
    <row r="7014" hidden="1" x14ac:dyDescent="0.2"/>
    <row r="7015" hidden="1" x14ac:dyDescent="0.2"/>
    <row r="7016" hidden="1" x14ac:dyDescent="0.2"/>
    <row r="7017" hidden="1" x14ac:dyDescent="0.2"/>
    <row r="7018" hidden="1" x14ac:dyDescent="0.2"/>
    <row r="7019" hidden="1" x14ac:dyDescent="0.2"/>
    <row r="7020" hidden="1" x14ac:dyDescent="0.2"/>
    <row r="7021" hidden="1" x14ac:dyDescent="0.2"/>
    <row r="7022" hidden="1" x14ac:dyDescent="0.2"/>
    <row r="7023" hidden="1" x14ac:dyDescent="0.2"/>
    <row r="7024" hidden="1" x14ac:dyDescent="0.2"/>
    <row r="7025" hidden="1" x14ac:dyDescent="0.2"/>
    <row r="7026" hidden="1" x14ac:dyDescent="0.2"/>
    <row r="7027" hidden="1" x14ac:dyDescent="0.2"/>
    <row r="7028" hidden="1" x14ac:dyDescent="0.2"/>
    <row r="7029" hidden="1" x14ac:dyDescent="0.2"/>
    <row r="7030" hidden="1" x14ac:dyDescent="0.2"/>
    <row r="7031" hidden="1" x14ac:dyDescent="0.2"/>
    <row r="7032" hidden="1" x14ac:dyDescent="0.2"/>
    <row r="7033" hidden="1" x14ac:dyDescent="0.2"/>
    <row r="7034" hidden="1" x14ac:dyDescent="0.2"/>
    <row r="7035" hidden="1" x14ac:dyDescent="0.2"/>
    <row r="7036" hidden="1" x14ac:dyDescent="0.2"/>
    <row r="7037" hidden="1" x14ac:dyDescent="0.2"/>
    <row r="7038" hidden="1" x14ac:dyDescent="0.2"/>
    <row r="7039" hidden="1" x14ac:dyDescent="0.2"/>
    <row r="7040" hidden="1" x14ac:dyDescent="0.2"/>
    <row r="7041" hidden="1" x14ac:dyDescent="0.2"/>
    <row r="7042" hidden="1" x14ac:dyDescent="0.2"/>
    <row r="7043" hidden="1" x14ac:dyDescent="0.2"/>
    <row r="7044" hidden="1" x14ac:dyDescent="0.2"/>
    <row r="7045" hidden="1" x14ac:dyDescent="0.2"/>
    <row r="7046" hidden="1" x14ac:dyDescent="0.2"/>
    <row r="7047" hidden="1" x14ac:dyDescent="0.2"/>
    <row r="7048" hidden="1" x14ac:dyDescent="0.2"/>
    <row r="7049" hidden="1" x14ac:dyDescent="0.2"/>
    <row r="7050" hidden="1" x14ac:dyDescent="0.2"/>
    <row r="7051" hidden="1" x14ac:dyDescent="0.2"/>
    <row r="7052" hidden="1" x14ac:dyDescent="0.2"/>
    <row r="7053" hidden="1" x14ac:dyDescent="0.2"/>
    <row r="7054" hidden="1" x14ac:dyDescent="0.2"/>
    <row r="7055" hidden="1" x14ac:dyDescent="0.2"/>
    <row r="7056" hidden="1" x14ac:dyDescent="0.2"/>
    <row r="7057" hidden="1" x14ac:dyDescent="0.2"/>
    <row r="7058" hidden="1" x14ac:dyDescent="0.2"/>
    <row r="7059" hidden="1" x14ac:dyDescent="0.2"/>
    <row r="7060" hidden="1" x14ac:dyDescent="0.2"/>
    <row r="7061" hidden="1" x14ac:dyDescent="0.2"/>
    <row r="7062" hidden="1" x14ac:dyDescent="0.2"/>
    <row r="7063" hidden="1" x14ac:dyDescent="0.2"/>
    <row r="7064" hidden="1" x14ac:dyDescent="0.2"/>
    <row r="7065" hidden="1" x14ac:dyDescent="0.2"/>
    <row r="7066" hidden="1" x14ac:dyDescent="0.2"/>
    <row r="7067" hidden="1" x14ac:dyDescent="0.2"/>
    <row r="7068" hidden="1" x14ac:dyDescent="0.2"/>
    <row r="7069" hidden="1" x14ac:dyDescent="0.2"/>
    <row r="7070" hidden="1" x14ac:dyDescent="0.2"/>
    <row r="7071" hidden="1" x14ac:dyDescent="0.2"/>
    <row r="7072" hidden="1" x14ac:dyDescent="0.2"/>
    <row r="7073" hidden="1" x14ac:dyDescent="0.2"/>
    <row r="7074" hidden="1" x14ac:dyDescent="0.2"/>
    <row r="7075" hidden="1" x14ac:dyDescent="0.2"/>
    <row r="7076" hidden="1" x14ac:dyDescent="0.2"/>
    <row r="7077" hidden="1" x14ac:dyDescent="0.2"/>
    <row r="7078" hidden="1" x14ac:dyDescent="0.2"/>
    <row r="7079" hidden="1" x14ac:dyDescent="0.2"/>
    <row r="7080" hidden="1" x14ac:dyDescent="0.2"/>
    <row r="7081" hidden="1" x14ac:dyDescent="0.2"/>
    <row r="7082" hidden="1" x14ac:dyDescent="0.2"/>
    <row r="7083" hidden="1" x14ac:dyDescent="0.2"/>
    <row r="7084" hidden="1" x14ac:dyDescent="0.2"/>
    <row r="7085" hidden="1" x14ac:dyDescent="0.2"/>
    <row r="7086" hidden="1" x14ac:dyDescent="0.2"/>
    <row r="7087" hidden="1" x14ac:dyDescent="0.2"/>
    <row r="7088" hidden="1" x14ac:dyDescent="0.2"/>
    <row r="7089" hidden="1" x14ac:dyDescent="0.2"/>
    <row r="7090" hidden="1" x14ac:dyDescent="0.2"/>
    <row r="7091" hidden="1" x14ac:dyDescent="0.2"/>
    <row r="7092" hidden="1" x14ac:dyDescent="0.2"/>
    <row r="7093" hidden="1" x14ac:dyDescent="0.2"/>
    <row r="7094" hidden="1" x14ac:dyDescent="0.2"/>
    <row r="7095" hidden="1" x14ac:dyDescent="0.2"/>
    <row r="7096" hidden="1" x14ac:dyDescent="0.2"/>
    <row r="7097" hidden="1" x14ac:dyDescent="0.2"/>
    <row r="7098" hidden="1" x14ac:dyDescent="0.2"/>
    <row r="7099" hidden="1" x14ac:dyDescent="0.2"/>
    <row r="7100" hidden="1" x14ac:dyDescent="0.2"/>
    <row r="7101" hidden="1" x14ac:dyDescent="0.2"/>
    <row r="7102" hidden="1" x14ac:dyDescent="0.2"/>
    <row r="7103" hidden="1" x14ac:dyDescent="0.2"/>
    <row r="7104" hidden="1" x14ac:dyDescent="0.2"/>
    <row r="7105" hidden="1" x14ac:dyDescent="0.2"/>
    <row r="7106" hidden="1" x14ac:dyDescent="0.2"/>
    <row r="7107" hidden="1" x14ac:dyDescent="0.2"/>
    <row r="7108" hidden="1" x14ac:dyDescent="0.2"/>
    <row r="7109" hidden="1" x14ac:dyDescent="0.2"/>
    <row r="7110" hidden="1" x14ac:dyDescent="0.2"/>
    <row r="7111" hidden="1" x14ac:dyDescent="0.2"/>
    <row r="7112" hidden="1" x14ac:dyDescent="0.2"/>
    <row r="7113" hidden="1" x14ac:dyDescent="0.2"/>
    <row r="7114" hidden="1" x14ac:dyDescent="0.2"/>
    <row r="7115" hidden="1" x14ac:dyDescent="0.2"/>
    <row r="7116" hidden="1" x14ac:dyDescent="0.2"/>
    <row r="7117" hidden="1" x14ac:dyDescent="0.2"/>
    <row r="7118" hidden="1" x14ac:dyDescent="0.2"/>
    <row r="7119" hidden="1" x14ac:dyDescent="0.2"/>
    <row r="7120" hidden="1" x14ac:dyDescent="0.2"/>
    <row r="7121" hidden="1" x14ac:dyDescent="0.2"/>
    <row r="7122" hidden="1" x14ac:dyDescent="0.2"/>
    <row r="7123" hidden="1" x14ac:dyDescent="0.2"/>
    <row r="7124" hidden="1" x14ac:dyDescent="0.2"/>
    <row r="7125" hidden="1" x14ac:dyDescent="0.2"/>
    <row r="7126" hidden="1" x14ac:dyDescent="0.2"/>
    <row r="7127" hidden="1" x14ac:dyDescent="0.2"/>
    <row r="7128" hidden="1" x14ac:dyDescent="0.2"/>
    <row r="7129" hidden="1" x14ac:dyDescent="0.2"/>
    <row r="7130" hidden="1" x14ac:dyDescent="0.2"/>
    <row r="7131" hidden="1" x14ac:dyDescent="0.2"/>
    <row r="7132" hidden="1" x14ac:dyDescent="0.2"/>
    <row r="7133" hidden="1" x14ac:dyDescent="0.2"/>
    <row r="7134" hidden="1" x14ac:dyDescent="0.2"/>
    <row r="7135" hidden="1" x14ac:dyDescent="0.2"/>
    <row r="7136" hidden="1" x14ac:dyDescent="0.2"/>
    <row r="7137" hidden="1" x14ac:dyDescent="0.2"/>
    <row r="7138" hidden="1" x14ac:dyDescent="0.2"/>
    <row r="7139" hidden="1" x14ac:dyDescent="0.2"/>
    <row r="7140" hidden="1" x14ac:dyDescent="0.2"/>
    <row r="7141" hidden="1" x14ac:dyDescent="0.2"/>
    <row r="7142" hidden="1" x14ac:dyDescent="0.2"/>
    <row r="7143" hidden="1" x14ac:dyDescent="0.2"/>
    <row r="7144" hidden="1" x14ac:dyDescent="0.2"/>
    <row r="7145" hidden="1" x14ac:dyDescent="0.2"/>
    <row r="7146" hidden="1" x14ac:dyDescent="0.2"/>
    <row r="7147" hidden="1" x14ac:dyDescent="0.2"/>
    <row r="7148" hidden="1" x14ac:dyDescent="0.2"/>
    <row r="7149" hidden="1" x14ac:dyDescent="0.2"/>
    <row r="7150" hidden="1" x14ac:dyDescent="0.2"/>
    <row r="7151" hidden="1" x14ac:dyDescent="0.2"/>
    <row r="7152" hidden="1" x14ac:dyDescent="0.2"/>
    <row r="7153" hidden="1" x14ac:dyDescent="0.2"/>
    <row r="7154" hidden="1" x14ac:dyDescent="0.2"/>
    <row r="7155" hidden="1" x14ac:dyDescent="0.2"/>
    <row r="7156" hidden="1" x14ac:dyDescent="0.2"/>
    <row r="7157" hidden="1" x14ac:dyDescent="0.2"/>
    <row r="7158" hidden="1" x14ac:dyDescent="0.2"/>
    <row r="7159" hidden="1" x14ac:dyDescent="0.2"/>
    <row r="7160" hidden="1" x14ac:dyDescent="0.2"/>
    <row r="7161" hidden="1" x14ac:dyDescent="0.2"/>
    <row r="7162" hidden="1" x14ac:dyDescent="0.2"/>
    <row r="7163" hidden="1" x14ac:dyDescent="0.2"/>
    <row r="7164" hidden="1" x14ac:dyDescent="0.2"/>
    <row r="7165" hidden="1" x14ac:dyDescent="0.2"/>
    <row r="7166" hidden="1" x14ac:dyDescent="0.2"/>
    <row r="7167" hidden="1" x14ac:dyDescent="0.2"/>
    <row r="7168" hidden="1" x14ac:dyDescent="0.2"/>
    <row r="7169" hidden="1" x14ac:dyDescent="0.2"/>
    <row r="7170" hidden="1" x14ac:dyDescent="0.2"/>
    <row r="7171" hidden="1" x14ac:dyDescent="0.2"/>
    <row r="7172" hidden="1" x14ac:dyDescent="0.2"/>
    <row r="7173" hidden="1" x14ac:dyDescent="0.2"/>
    <row r="7174" hidden="1" x14ac:dyDescent="0.2"/>
    <row r="7175" hidden="1" x14ac:dyDescent="0.2"/>
    <row r="7176" hidden="1" x14ac:dyDescent="0.2"/>
    <row r="7177" hidden="1" x14ac:dyDescent="0.2"/>
    <row r="7178" hidden="1" x14ac:dyDescent="0.2"/>
    <row r="7179" hidden="1" x14ac:dyDescent="0.2"/>
    <row r="7180" hidden="1" x14ac:dyDescent="0.2"/>
    <row r="7181" hidden="1" x14ac:dyDescent="0.2"/>
    <row r="7182" hidden="1" x14ac:dyDescent="0.2"/>
    <row r="7183" hidden="1" x14ac:dyDescent="0.2"/>
    <row r="7184" hidden="1" x14ac:dyDescent="0.2"/>
    <row r="7185" hidden="1" x14ac:dyDescent="0.2"/>
    <row r="7186" hidden="1" x14ac:dyDescent="0.2"/>
    <row r="7187" hidden="1" x14ac:dyDescent="0.2"/>
    <row r="7188" hidden="1" x14ac:dyDescent="0.2"/>
    <row r="7189" hidden="1" x14ac:dyDescent="0.2"/>
    <row r="7190" hidden="1" x14ac:dyDescent="0.2"/>
    <row r="7191" hidden="1" x14ac:dyDescent="0.2"/>
    <row r="7192" hidden="1" x14ac:dyDescent="0.2"/>
    <row r="7193" hidden="1" x14ac:dyDescent="0.2"/>
    <row r="7194" hidden="1" x14ac:dyDescent="0.2"/>
    <row r="7195" hidden="1" x14ac:dyDescent="0.2"/>
    <row r="7196" hidden="1" x14ac:dyDescent="0.2"/>
    <row r="7197" hidden="1" x14ac:dyDescent="0.2"/>
    <row r="7198" hidden="1" x14ac:dyDescent="0.2"/>
    <row r="7199" hidden="1" x14ac:dyDescent="0.2"/>
    <row r="7200" hidden="1" x14ac:dyDescent="0.2"/>
    <row r="7201" hidden="1" x14ac:dyDescent="0.2"/>
    <row r="7202" hidden="1" x14ac:dyDescent="0.2"/>
    <row r="7203" hidden="1" x14ac:dyDescent="0.2"/>
    <row r="7204" hidden="1" x14ac:dyDescent="0.2"/>
    <row r="7205" hidden="1" x14ac:dyDescent="0.2"/>
    <row r="7206" hidden="1" x14ac:dyDescent="0.2"/>
    <row r="7207" hidden="1" x14ac:dyDescent="0.2"/>
    <row r="7208" hidden="1" x14ac:dyDescent="0.2"/>
    <row r="7209" hidden="1" x14ac:dyDescent="0.2"/>
    <row r="7210" hidden="1" x14ac:dyDescent="0.2"/>
    <row r="7211" hidden="1" x14ac:dyDescent="0.2"/>
    <row r="7212" hidden="1" x14ac:dyDescent="0.2"/>
    <row r="7213" hidden="1" x14ac:dyDescent="0.2"/>
    <row r="7214" hidden="1" x14ac:dyDescent="0.2"/>
    <row r="7215" hidden="1" x14ac:dyDescent="0.2"/>
    <row r="7216" hidden="1" x14ac:dyDescent="0.2"/>
    <row r="7217" hidden="1" x14ac:dyDescent="0.2"/>
    <row r="7218" hidden="1" x14ac:dyDescent="0.2"/>
    <row r="7219" hidden="1" x14ac:dyDescent="0.2"/>
    <row r="7220" hidden="1" x14ac:dyDescent="0.2"/>
    <row r="7221" hidden="1" x14ac:dyDescent="0.2"/>
    <row r="7222" hidden="1" x14ac:dyDescent="0.2"/>
    <row r="7223" hidden="1" x14ac:dyDescent="0.2"/>
    <row r="7224" hidden="1" x14ac:dyDescent="0.2"/>
    <row r="7225" hidden="1" x14ac:dyDescent="0.2"/>
    <row r="7226" hidden="1" x14ac:dyDescent="0.2"/>
    <row r="7227" hidden="1" x14ac:dyDescent="0.2"/>
    <row r="7228" hidden="1" x14ac:dyDescent="0.2"/>
    <row r="7229" hidden="1" x14ac:dyDescent="0.2"/>
    <row r="7230" hidden="1" x14ac:dyDescent="0.2"/>
    <row r="7231" hidden="1" x14ac:dyDescent="0.2"/>
    <row r="7232" hidden="1" x14ac:dyDescent="0.2"/>
    <row r="7233" hidden="1" x14ac:dyDescent="0.2"/>
    <row r="7234" hidden="1" x14ac:dyDescent="0.2"/>
    <row r="7235" hidden="1" x14ac:dyDescent="0.2"/>
    <row r="7236" hidden="1" x14ac:dyDescent="0.2"/>
    <row r="7237" hidden="1" x14ac:dyDescent="0.2"/>
    <row r="7238" hidden="1" x14ac:dyDescent="0.2"/>
    <row r="7239" hidden="1" x14ac:dyDescent="0.2"/>
    <row r="7240" hidden="1" x14ac:dyDescent="0.2"/>
    <row r="7241" hidden="1" x14ac:dyDescent="0.2"/>
    <row r="7242" hidden="1" x14ac:dyDescent="0.2"/>
    <row r="7243" hidden="1" x14ac:dyDescent="0.2"/>
    <row r="7244" hidden="1" x14ac:dyDescent="0.2"/>
    <row r="7245" hidden="1" x14ac:dyDescent="0.2"/>
    <row r="7246" hidden="1" x14ac:dyDescent="0.2"/>
    <row r="7247" hidden="1" x14ac:dyDescent="0.2"/>
    <row r="7248" hidden="1" x14ac:dyDescent="0.2"/>
    <row r="7249" hidden="1" x14ac:dyDescent="0.2"/>
    <row r="7250" hidden="1" x14ac:dyDescent="0.2"/>
    <row r="7251" hidden="1" x14ac:dyDescent="0.2"/>
    <row r="7252" hidden="1" x14ac:dyDescent="0.2"/>
    <row r="7253" hidden="1" x14ac:dyDescent="0.2"/>
    <row r="7254" hidden="1" x14ac:dyDescent="0.2"/>
    <row r="7255" hidden="1" x14ac:dyDescent="0.2"/>
    <row r="7256" hidden="1" x14ac:dyDescent="0.2"/>
    <row r="7257" hidden="1" x14ac:dyDescent="0.2"/>
    <row r="7258" hidden="1" x14ac:dyDescent="0.2"/>
    <row r="7259" hidden="1" x14ac:dyDescent="0.2"/>
    <row r="7260" hidden="1" x14ac:dyDescent="0.2"/>
    <row r="7261" hidden="1" x14ac:dyDescent="0.2"/>
    <row r="7262" hidden="1" x14ac:dyDescent="0.2"/>
    <row r="7263" hidden="1" x14ac:dyDescent="0.2"/>
    <row r="7264" hidden="1" x14ac:dyDescent="0.2"/>
    <row r="7265" hidden="1" x14ac:dyDescent="0.2"/>
    <row r="7266" hidden="1" x14ac:dyDescent="0.2"/>
    <row r="7267" hidden="1" x14ac:dyDescent="0.2"/>
    <row r="7268" hidden="1" x14ac:dyDescent="0.2"/>
    <row r="7269" hidden="1" x14ac:dyDescent="0.2"/>
    <row r="7270" hidden="1" x14ac:dyDescent="0.2"/>
    <row r="7271" hidden="1" x14ac:dyDescent="0.2"/>
    <row r="7272" hidden="1" x14ac:dyDescent="0.2"/>
    <row r="7273" hidden="1" x14ac:dyDescent="0.2"/>
    <row r="7274" hidden="1" x14ac:dyDescent="0.2"/>
    <row r="7275" hidden="1" x14ac:dyDescent="0.2"/>
    <row r="7276" hidden="1" x14ac:dyDescent="0.2"/>
    <row r="7277" hidden="1" x14ac:dyDescent="0.2"/>
    <row r="7278" hidden="1" x14ac:dyDescent="0.2"/>
    <row r="7279" hidden="1" x14ac:dyDescent="0.2"/>
    <row r="7280" hidden="1" x14ac:dyDescent="0.2"/>
    <row r="7281" hidden="1" x14ac:dyDescent="0.2"/>
    <row r="7282" hidden="1" x14ac:dyDescent="0.2"/>
    <row r="7283" hidden="1" x14ac:dyDescent="0.2"/>
    <row r="7284" hidden="1" x14ac:dyDescent="0.2"/>
    <row r="7285" hidden="1" x14ac:dyDescent="0.2"/>
    <row r="7286" hidden="1" x14ac:dyDescent="0.2"/>
    <row r="7287" hidden="1" x14ac:dyDescent="0.2"/>
    <row r="7288" hidden="1" x14ac:dyDescent="0.2"/>
    <row r="7289" hidden="1" x14ac:dyDescent="0.2"/>
    <row r="7290" hidden="1" x14ac:dyDescent="0.2"/>
    <row r="7291" hidden="1" x14ac:dyDescent="0.2"/>
    <row r="7292" hidden="1" x14ac:dyDescent="0.2"/>
    <row r="7293" hidden="1" x14ac:dyDescent="0.2"/>
    <row r="7294" hidden="1" x14ac:dyDescent="0.2"/>
    <row r="7295" hidden="1" x14ac:dyDescent="0.2"/>
    <row r="7296" hidden="1" x14ac:dyDescent="0.2"/>
    <row r="7297" hidden="1" x14ac:dyDescent="0.2"/>
    <row r="7298" hidden="1" x14ac:dyDescent="0.2"/>
    <row r="7299" hidden="1" x14ac:dyDescent="0.2"/>
    <row r="7300" hidden="1" x14ac:dyDescent="0.2"/>
    <row r="7301" hidden="1" x14ac:dyDescent="0.2"/>
    <row r="7302" hidden="1" x14ac:dyDescent="0.2"/>
    <row r="7303" hidden="1" x14ac:dyDescent="0.2"/>
    <row r="7304" hidden="1" x14ac:dyDescent="0.2"/>
    <row r="7305" hidden="1" x14ac:dyDescent="0.2"/>
    <row r="7306" hidden="1" x14ac:dyDescent="0.2"/>
    <row r="7307" hidden="1" x14ac:dyDescent="0.2"/>
    <row r="7308" hidden="1" x14ac:dyDescent="0.2"/>
    <row r="7309" hidden="1" x14ac:dyDescent="0.2"/>
    <row r="7310" hidden="1" x14ac:dyDescent="0.2"/>
    <row r="7311" hidden="1" x14ac:dyDescent="0.2"/>
    <row r="7312" hidden="1" x14ac:dyDescent="0.2"/>
    <row r="7313" hidden="1" x14ac:dyDescent="0.2"/>
    <row r="7314" hidden="1" x14ac:dyDescent="0.2"/>
    <row r="7315" hidden="1" x14ac:dyDescent="0.2"/>
    <row r="7316" hidden="1" x14ac:dyDescent="0.2"/>
    <row r="7317" hidden="1" x14ac:dyDescent="0.2"/>
    <row r="7318" hidden="1" x14ac:dyDescent="0.2"/>
    <row r="7319" hidden="1" x14ac:dyDescent="0.2"/>
    <row r="7320" hidden="1" x14ac:dyDescent="0.2"/>
    <row r="7321" hidden="1" x14ac:dyDescent="0.2"/>
    <row r="7322" hidden="1" x14ac:dyDescent="0.2"/>
    <row r="7323" hidden="1" x14ac:dyDescent="0.2"/>
    <row r="7324" hidden="1" x14ac:dyDescent="0.2"/>
    <row r="7325" hidden="1" x14ac:dyDescent="0.2"/>
    <row r="7326" hidden="1" x14ac:dyDescent="0.2"/>
    <row r="7327" hidden="1" x14ac:dyDescent="0.2"/>
    <row r="7328" hidden="1" x14ac:dyDescent="0.2"/>
    <row r="7329" hidden="1" x14ac:dyDescent="0.2"/>
    <row r="7330" hidden="1" x14ac:dyDescent="0.2"/>
    <row r="7331" hidden="1" x14ac:dyDescent="0.2"/>
    <row r="7332" hidden="1" x14ac:dyDescent="0.2"/>
    <row r="7333" hidden="1" x14ac:dyDescent="0.2"/>
    <row r="7334" hidden="1" x14ac:dyDescent="0.2"/>
    <row r="7335" hidden="1" x14ac:dyDescent="0.2"/>
    <row r="7336" hidden="1" x14ac:dyDescent="0.2"/>
    <row r="7337" hidden="1" x14ac:dyDescent="0.2"/>
    <row r="7338" hidden="1" x14ac:dyDescent="0.2"/>
    <row r="7339" hidden="1" x14ac:dyDescent="0.2"/>
    <row r="7340" hidden="1" x14ac:dyDescent="0.2"/>
    <row r="7341" hidden="1" x14ac:dyDescent="0.2"/>
    <row r="7342" hidden="1" x14ac:dyDescent="0.2"/>
    <row r="7343" hidden="1" x14ac:dyDescent="0.2"/>
    <row r="7344" hidden="1" x14ac:dyDescent="0.2"/>
    <row r="7345" hidden="1" x14ac:dyDescent="0.2"/>
    <row r="7346" hidden="1" x14ac:dyDescent="0.2"/>
    <row r="7347" hidden="1" x14ac:dyDescent="0.2"/>
    <row r="7348" hidden="1" x14ac:dyDescent="0.2"/>
    <row r="7349" hidden="1" x14ac:dyDescent="0.2"/>
    <row r="7350" hidden="1" x14ac:dyDescent="0.2"/>
    <row r="7351" hidden="1" x14ac:dyDescent="0.2"/>
    <row r="7352" hidden="1" x14ac:dyDescent="0.2"/>
    <row r="7353" hidden="1" x14ac:dyDescent="0.2"/>
    <row r="7354" hidden="1" x14ac:dyDescent="0.2"/>
    <row r="7355" hidden="1" x14ac:dyDescent="0.2"/>
    <row r="7356" hidden="1" x14ac:dyDescent="0.2"/>
    <row r="7357" hidden="1" x14ac:dyDescent="0.2"/>
    <row r="7358" hidden="1" x14ac:dyDescent="0.2"/>
    <row r="7359" hidden="1" x14ac:dyDescent="0.2"/>
    <row r="7360" hidden="1" x14ac:dyDescent="0.2"/>
    <row r="7361" hidden="1" x14ac:dyDescent="0.2"/>
    <row r="7362" hidden="1" x14ac:dyDescent="0.2"/>
    <row r="7363" hidden="1" x14ac:dyDescent="0.2"/>
    <row r="7364" hidden="1" x14ac:dyDescent="0.2"/>
    <row r="7365" hidden="1" x14ac:dyDescent="0.2"/>
    <row r="7366" hidden="1" x14ac:dyDescent="0.2"/>
    <row r="7367" hidden="1" x14ac:dyDescent="0.2"/>
    <row r="7368" hidden="1" x14ac:dyDescent="0.2"/>
    <row r="7369" hidden="1" x14ac:dyDescent="0.2"/>
    <row r="7370" hidden="1" x14ac:dyDescent="0.2"/>
    <row r="7371" hidden="1" x14ac:dyDescent="0.2"/>
    <row r="7372" hidden="1" x14ac:dyDescent="0.2"/>
    <row r="7373" hidden="1" x14ac:dyDescent="0.2"/>
    <row r="7374" hidden="1" x14ac:dyDescent="0.2"/>
    <row r="7375" hidden="1" x14ac:dyDescent="0.2"/>
    <row r="7376" hidden="1" x14ac:dyDescent="0.2"/>
    <row r="7377" hidden="1" x14ac:dyDescent="0.2"/>
    <row r="7378" hidden="1" x14ac:dyDescent="0.2"/>
    <row r="7379" hidden="1" x14ac:dyDescent="0.2"/>
    <row r="7380" hidden="1" x14ac:dyDescent="0.2"/>
    <row r="7381" hidden="1" x14ac:dyDescent="0.2"/>
    <row r="7382" hidden="1" x14ac:dyDescent="0.2"/>
    <row r="7383" hidden="1" x14ac:dyDescent="0.2"/>
    <row r="7384" hidden="1" x14ac:dyDescent="0.2"/>
    <row r="7385" hidden="1" x14ac:dyDescent="0.2"/>
    <row r="7386" hidden="1" x14ac:dyDescent="0.2"/>
    <row r="7387" hidden="1" x14ac:dyDescent="0.2"/>
    <row r="7388" hidden="1" x14ac:dyDescent="0.2"/>
    <row r="7389" hidden="1" x14ac:dyDescent="0.2"/>
    <row r="7390" hidden="1" x14ac:dyDescent="0.2"/>
    <row r="7391" hidden="1" x14ac:dyDescent="0.2"/>
    <row r="7392" hidden="1" x14ac:dyDescent="0.2"/>
    <row r="7393" hidden="1" x14ac:dyDescent="0.2"/>
    <row r="7394" hidden="1" x14ac:dyDescent="0.2"/>
    <row r="7395" hidden="1" x14ac:dyDescent="0.2"/>
    <row r="7396" hidden="1" x14ac:dyDescent="0.2"/>
    <row r="7397" hidden="1" x14ac:dyDescent="0.2"/>
    <row r="7398" hidden="1" x14ac:dyDescent="0.2"/>
    <row r="7399" hidden="1" x14ac:dyDescent="0.2"/>
    <row r="7400" hidden="1" x14ac:dyDescent="0.2"/>
    <row r="7401" hidden="1" x14ac:dyDescent="0.2"/>
    <row r="7402" hidden="1" x14ac:dyDescent="0.2"/>
    <row r="7403" hidden="1" x14ac:dyDescent="0.2"/>
    <row r="7404" hidden="1" x14ac:dyDescent="0.2"/>
    <row r="7405" hidden="1" x14ac:dyDescent="0.2"/>
    <row r="7406" hidden="1" x14ac:dyDescent="0.2"/>
    <row r="7407" hidden="1" x14ac:dyDescent="0.2"/>
    <row r="7408" hidden="1" x14ac:dyDescent="0.2"/>
    <row r="7409" hidden="1" x14ac:dyDescent="0.2"/>
    <row r="7410" hidden="1" x14ac:dyDescent="0.2"/>
    <row r="7411" hidden="1" x14ac:dyDescent="0.2"/>
    <row r="7412" hidden="1" x14ac:dyDescent="0.2"/>
    <row r="7413" hidden="1" x14ac:dyDescent="0.2"/>
    <row r="7414" hidden="1" x14ac:dyDescent="0.2"/>
    <row r="7415" hidden="1" x14ac:dyDescent="0.2"/>
    <row r="7416" hidden="1" x14ac:dyDescent="0.2"/>
    <row r="7417" hidden="1" x14ac:dyDescent="0.2"/>
    <row r="7418" hidden="1" x14ac:dyDescent="0.2"/>
    <row r="7419" hidden="1" x14ac:dyDescent="0.2"/>
    <row r="7420" hidden="1" x14ac:dyDescent="0.2"/>
    <row r="7421" hidden="1" x14ac:dyDescent="0.2"/>
    <row r="7422" hidden="1" x14ac:dyDescent="0.2"/>
    <row r="7423" hidden="1" x14ac:dyDescent="0.2"/>
    <row r="7424" hidden="1" x14ac:dyDescent="0.2"/>
    <row r="7425" hidden="1" x14ac:dyDescent="0.2"/>
    <row r="7426" hidden="1" x14ac:dyDescent="0.2"/>
    <row r="7427" hidden="1" x14ac:dyDescent="0.2"/>
    <row r="7428" hidden="1" x14ac:dyDescent="0.2"/>
    <row r="7429" hidden="1" x14ac:dyDescent="0.2"/>
    <row r="7430" hidden="1" x14ac:dyDescent="0.2"/>
    <row r="7431" hidden="1" x14ac:dyDescent="0.2"/>
    <row r="7432" hidden="1" x14ac:dyDescent="0.2"/>
    <row r="7433" hidden="1" x14ac:dyDescent="0.2"/>
    <row r="7434" hidden="1" x14ac:dyDescent="0.2"/>
    <row r="7435" hidden="1" x14ac:dyDescent="0.2"/>
    <row r="7436" hidden="1" x14ac:dyDescent="0.2"/>
    <row r="7437" hidden="1" x14ac:dyDescent="0.2"/>
    <row r="7438" hidden="1" x14ac:dyDescent="0.2"/>
    <row r="7439" hidden="1" x14ac:dyDescent="0.2"/>
    <row r="7440" hidden="1" x14ac:dyDescent="0.2"/>
    <row r="7441" hidden="1" x14ac:dyDescent="0.2"/>
    <row r="7442" hidden="1" x14ac:dyDescent="0.2"/>
    <row r="7443" hidden="1" x14ac:dyDescent="0.2"/>
    <row r="7444" hidden="1" x14ac:dyDescent="0.2"/>
    <row r="7445" hidden="1" x14ac:dyDescent="0.2"/>
    <row r="7446" hidden="1" x14ac:dyDescent="0.2"/>
    <row r="7447" hidden="1" x14ac:dyDescent="0.2"/>
    <row r="7448" hidden="1" x14ac:dyDescent="0.2"/>
    <row r="7449" hidden="1" x14ac:dyDescent="0.2"/>
    <row r="7450" hidden="1" x14ac:dyDescent="0.2"/>
    <row r="7451" hidden="1" x14ac:dyDescent="0.2"/>
    <row r="7452" hidden="1" x14ac:dyDescent="0.2"/>
    <row r="7453" hidden="1" x14ac:dyDescent="0.2"/>
    <row r="7454" hidden="1" x14ac:dyDescent="0.2"/>
    <row r="7455" hidden="1" x14ac:dyDescent="0.2"/>
    <row r="7456" hidden="1" x14ac:dyDescent="0.2"/>
    <row r="7457" hidden="1" x14ac:dyDescent="0.2"/>
    <row r="7458" hidden="1" x14ac:dyDescent="0.2"/>
    <row r="7459" hidden="1" x14ac:dyDescent="0.2"/>
    <row r="7460" hidden="1" x14ac:dyDescent="0.2"/>
    <row r="7461" hidden="1" x14ac:dyDescent="0.2"/>
    <row r="7462" hidden="1" x14ac:dyDescent="0.2"/>
    <row r="7463" hidden="1" x14ac:dyDescent="0.2"/>
    <row r="7464" hidden="1" x14ac:dyDescent="0.2"/>
    <row r="7465" hidden="1" x14ac:dyDescent="0.2"/>
    <row r="7466" hidden="1" x14ac:dyDescent="0.2"/>
    <row r="7467" hidden="1" x14ac:dyDescent="0.2"/>
    <row r="7468" hidden="1" x14ac:dyDescent="0.2"/>
    <row r="7469" hidden="1" x14ac:dyDescent="0.2"/>
    <row r="7470" hidden="1" x14ac:dyDescent="0.2"/>
    <row r="7471" hidden="1" x14ac:dyDescent="0.2"/>
    <row r="7472" hidden="1" x14ac:dyDescent="0.2"/>
    <row r="7473" hidden="1" x14ac:dyDescent="0.2"/>
    <row r="7474" hidden="1" x14ac:dyDescent="0.2"/>
    <row r="7475" hidden="1" x14ac:dyDescent="0.2"/>
    <row r="7476" hidden="1" x14ac:dyDescent="0.2"/>
    <row r="7477" hidden="1" x14ac:dyDescent="0.2"/>
    <row r="7478" hidden="1" x14ac:dyDescent="0.2"/>
    <row r="7479" hidden="1" x14ac:dyDescent="0.2"/>
    <row r="7480" hidden="1" x14ac:dyDescent="0.2"/>
    <row r="7481" hidden="1" x14ac:dyDescent="0.2"/>
    <row r="7482" hidden="1" x14ac:dyDescent="0.2"/>
    <row r="7483" hidden="1" x14ac:dyDescent="0.2"/>
    <row r="7484" hidden="1" x14ac:dyDescent="0.2"/>
    <row r="7485" hidden="1" x14ac:dyDescent="0.2"/>
    <row r="7486" hidden="1" x14ac:dyDescent="0.2"/>
    <row r="7487" hidden="1" x14ac:dyDescent="0.2"/>
    <row r="7488" hidden="1" x14ac:dyDescent="0.2"/>
    <row r="7489" hidden="1" x14ac:dyDescent="0.2"/>
    <row r="7490" hidden="1" x14ac:dyDescent="0.2"/>
    <row r="7491" hidden="1" x14ac:dyDescent="0.2"/>
    <row r="7492" hidden="1" x14ac:dyDescent="0.2"/>
    <row r="7493" hidden="1" x14ac:dyDescent="0.2"/>
    <row r="7494" hidden="1" x14ac:dyDescent="0.2"/>
    <row r="7495" hidden="1" x14ac:dyDescent="0.2"/>
    <row r="7496" hidden="1" x14ac:dyDescent="0.2"/>
    <row r="7497" hidden="1" x14ac:dyDescent="0.2"/>
    <row r="7498" hidden="1" x14ac:dyDescent="0.2"/>
    <row r="7499" hidden="1" x14ac:dyDescent="0.2"/>
    <row r="7500" hidden="1" x14ac:dyDescent="0.2"/>
    <row r="7501" hidden="1" x14ac:dyDescent="0.2"/>
    <row r="7502" hidden="1" x14ac:dyDescent="0.2"/>
    <row r="7503" hidden="1" x14ac:dyDescent="0.2"/>
    <row r="7504" hidden="1" x14ac:dyDescent="0.2"/>
    <row r="7505" hidden="1" x14ac:dyDescent="0.2"/>
    <row r="7506" hidden="1" x14ac:dyDescent="0.2"/>
    <row r="7507" hidden="1" x14ac:dyDescent="0.2"/>
    <row r="7508" hidden="1" x14ac:dyDescent="0.2"/>
    <row r="7509" hidden="1" x14ac:dyDescent="0.2"/>
    <row r="7510" hidden="1" x14ac:dyDescent="0.2"/>
    <row r="7511" hidden="1" x14ac:dyDescent="0.2"/>
    <row r="7512" hidden="1" x14ac:dyDescent="0.2"/>
    <row r="7513" hidden="1" x14ac:dyDescent="0.2"/>
    <row r="7514" hidden="1" x14ac:dyDescent="0.2"/>
    <row r="7515" hidden="1" x14ac:dyDescent="0.2"/>
    <row r="7516" hidden="1" x14ac:dyDescent="0.2"/>
    <row r="7517" hidden="1" x14ac:dyDescent="0.2"/>
    <row r="7518" hidden="1" x14ac:dyDescent="0.2"/>
    <row r="7519" hidden="1" x14ac:dyDescent="0.2"/>
    <row r="7520" hidden="1" x14ac:dyDescent="0.2"/>
    <row r="7521" hidden="1" x14ac:dyDescent="0.2"/>
    <row r="7522" hidden="1" x14ac:dyDescent="0.2"/>
    <row r="7523" hidden="1" x14ac:dyDescent="0.2"/>
    <row r="7524" hidden="1" x14ac:dyDescent="0.2"/>
    <row r="7525" hidden="1" x14ac:dyDescent="0.2"/>
    <row r="7526" hidden="1" x14ac:dyDescent="0.2"/>
    <row r="7527" hidden="1" x14ac:dyDescent="0.2"/>
    <row r="7528" hidden="1" x14ac:dyDescent="0.2"/>
    <row r="7529" hidden="1" x14ac:dyDescent="0.2"/>
    <row r="7530" hidden="1" x14ac:dyDescent="0.2"/>
    <row r="7531" hidden="1" x14ac:dyDescent="0.2"/>
    <row r="7532" hidden="1" x14ac:dyDescent="0.2"/>
    <row r="7533" hidden="1" x14ac:dyDescent="0.2"/>
    <row r="7534" hidden="1" x14ac:dyDescent="0.2"/>
    <row r="7535" hidden="1" x14ac:dyDescent="0.2"/>
    <row r="7536" hidden="1" x14ac:dyDescent="0.2"/>
    <row r="7537" hidden="1" x14ac:dyDescent="0.2"/>
    <row r="7538" hidden="1" x14ac:dyDescent="0.2"/>
    <row r="7539" hidden="1" x14ac:dyDescent="0.2"/>
    <row r="7540" hidden="1" x14ac:dyDescent="0.2"/>
    <row r="7541" hidden="1" x14ac:dyDescent="0.2"/>
    <row r="7542" hidden="1" x14ac:dyDescent="0.2"/>
    <row r="7543" hidden="1" x14ac:dyDescent="0.2"/>
    <row r="7544" hidden="1" x14ac:dyDescent="0.2"/>
    <row r="7545" hidden="1" x14ac:dyDescent="0.2"/>
    <row r="7546" hidden="1" x14ac:dyDescent="0.2"/>
    <row r="7547" hidden="1" x14ac:dyDescent="0.2"/>
    <row r="7548" hidden="1" x14ac:dyDescent="0.2"/>
    <row r="7549" hidden="1" x14ac:dyDescent="0.2"/>
    <row r="7550" hidden="1" x14ac:dyDescent="0.2"/>
    <row r="7551" hidden="1" x14ac:dyDescent="0.2"/>
    <row r="7552" hidden="1" x14ac:dyDescent="0.2"/>
    <row r="7553" hidden="1" x14ac:dyDescent="0.2"/>
    <row r="7554" hidden="1" x14ac:dyDescent="0.2"/>
    <row r="7555" hidden="1" x14ac:dyDescent="0.2"/>
    <row r="7556" hidden="1" x14ac:dyDescent="0.2"/>
    <row r="7557" hidden="1" x14ac:dyDescent="0.2"/>
    <row r="7558" hidden="1" x14ac:dyDescent="0.2"/>
    <row r="7559" hidden="1" x14ac:dyDescent="0.2"/>
    <row r="7560" hidden="1" x14ac:dyDescent="0.2"/>
    <row r="7561" hidden="1" x14ac:dyDescent="0.2"/>
    <row r="7562" hidden="1" x14ac:dyDescent="0.2"/>
    <row r="7563" hidden="1" x14ac:dyDescent="0.2"/>
    <row r="7564" hidden="1" x14ac:dyDescent="0.2"/>
    <row r="7565" hidden="1" x14ac:dyDescent="0.2"/>
    <row r="7566" hidden="1" x14ac:dyDescent="0.2"/>
    <row r="7567" hidden="1" x14ac:dyDescent="0.2"/>
    <row r="7568" hidden="1" x14ac:dyDescent="0.2"/>
    <row r="7569" hidden="1" x14ac:dyDescent="0.2"/>
    <row r="7570" hidden="1" x14ac:dyDescent="0.2"/>
    <row r="7571" hidden="1" x14ac:dyDescent="0.2"/>
    <row r="7572" hidden="1" x14ac:dyDescent="0.2"/>
    <row r="7573" hidden="1" x14ac:dyDescent="0.2"/>
    <row r="7574" hidden="1" x14ac:dyDescent="0.2"/>
    <row r="7575" hidden="1" x14ac:dyDescent="0.2"/>
    <row r="7576" hidden="1" x14ac:dyDescent="0.2"/>
    <row r="7577" hidden="1" x14ac:dyDescent="0.2"/>
    <row r="7578" hidden="1" x14ac:dyDescent="0.2"/>
    <row r="7579" hidden="1" x14ac:dyDescent="0.2"/>
    <row r="7580" hidden="1" x14ac:dyDescent="0.2"/>
    <row r="7581" hidden="1" x14ac:dyDescent="0.2"/>
    <row r="7582" hidden="1" x14ac:dyDescent="0.2"/>
    <row r="7583" hidden="1" x14ac:dyDescent="0.2"/>
    <row r="7584" hidden="1" x14ac:dyDescent="0.2"/>
    <row r="7585" hidden="1" x14ac:dyDescent="0.2"/>
    <row r="7586" hidden="1" x14ac:dyDescent="0.2"/>
    <row r="7587" hidden="1" x14ac:dyDescent="0.2"/>
    <row r="7588" hidden="1" x14ac:dyDescent="0.2"/>
    <row r="7589" hidden="1" x14ac:dyDescent="0.2"/>
    <row r="7590" hidden="1" x14ac:dyDescent="0.2"/>
    <row r="7591" hidden="1" x14ac:dyDescent="0.2"/>
    <row r="7592" hidden="1" x14ac:dyDescent="0.2"/>
    <row r="7593" hidden="1" x14ac:dyDescent="0.2"/>
    <row r="7594" hidden="1" x14ac:dyDescent="0.2"/>
    <row r="7595" hidden="1" x14ac:dyDescent="0.2"/>
    <row r="7596" hidden="1" x14ac:dyDescent="0.2"/>
    <row r="7597" hidden="1" x14ac:dyDescent="0.2"/>
    <row r="7598" hidden="1" x14ac:dyDescent="0.2"/>
    <row r="7599" hidden="1" x14ac:dyDescent="0.2"/>
    <row r="7600" hidden="1" x14ac:dyDescent="0.2"/>
    <row r="7601" hidden="1" x14ac:dyDescent="0.2"/>
    <row r="7602" hidden="1" x14ac:dyDescent="0.2"/>
    <row r="7603" hidden="1" x14ac:dyDescent="0.2"/>
    <row r="7604" hidden="1" x14ac:dyDescent="0.2"/>
    <row r="7605" hidden="1" x14ac:dyDescent="0.2"/>
    <row r="7606" hidden="1" x14ac:dyDescent="0.2"/>
    <row r="7607" hidden="1" x14ac:dyDescent="0.2"/>
    <row r="7608" hidden="1" x14ac:dyDescent="0.2"/>
    <row r="7609" hidden="1" x14ac:dyDescent="0.2"/>
    <row r="7610" hidden="1" x14ac:dyDescent="0.2"/>
    <row r="7611" hidden="1" x14ac:dyDescent="0.2"/>
    <row r="7612" hidden="1" x14ac:dyDescent="0.2"/>
    <row r="7613" hidden="1" x14ac:dyDescent="0.2"/>
    <row r="7614" hidden="1" x14ac:dyDescent="0.2"/>
    <row r="7615" hidden="1" x14ac:dyDescent="0.2"/>
    <row r="7616" hidden="1" x14ac:dyDescent="0.2"/>
    <row r="7617" hidden="1" x14ac:dyDescent="0.2"/>
    <row r="7618" hidden="1" x14ac:dyDescent="0.2"/>
    <row r="7619" hidden="1" x14ac:dyDescent="0.2"/>
    <row r="7620" hidden="1" x14ac:dyDescent="0.2"/>
    <row r="7621" hidden="1" x14ac:dyDescent="0.2"/>
    <row r="7622" hidden="1" x14ac:dyDescent="0.2"/>
    <row r="7623" hidden="1" x14ac:dyDescent="0.2"/>
    <row r="7624" hidden="1" x14ac:dyDescent="0.2"/>
    <row r="7625" hidden="1" x14ac:dyDescent="0.2"/>
    <row r="7626" hidden="1" x14ac:dyDescent="0.2"/>
    <row r="7627" hidden="1" x14ac:dyDescent="0.2"/>
    <row r="7628" hidden="1" x14ac:dyDescent="0.2"/>
    <row r="7629" hidden="1" x14ac:dyDescent="0.2"/>
    <row r="7630" hidden="1" x14ac:dyDescent="0.2"/>
    <row r="7631" hidden="1" x14ac:dyDescent="0.2"/>
    <row r="7632" hidden="1" x14ac:dyDescent="0.2"/>
    <row r="7633" hidden="1" x14ac:dyDescent="0.2"/>
    <row r="7634" hidden="1" x14ac:dyDescent="0.2"/>
    <row r="7635" hidden="1" x14ac:dyDescent="0.2"/>
    <row r="7636" hidden="1" x14ac:dyDescent="0.2"/>
    <row r="7637" hidden="1" x14ac:dyDescent="0.2"/>
    <row r="7638" hidden="1" x14ac:dyDescent="0.2"/>
    <row r="7639" hidden="1" x14ac:dyDescent="0.2"/>
    <row r="7640" hidden="1" x14ac:dyDescent="0.2"/>
    <row r="7641" hidden="1" x14ac:dyDescent="0.2"/>
    <row r="7642" hidden="1" x14ac:dyDescent="0.2"/>
    <row r="7643" hidden="1" x14ac:dyDescent="0.2"/>
    <row r="7644" hidden="1" x14ac:dyDescent="0.2"/>
    <row r="7645" hidden="1" x14ac:dyDescent="0.2"/>
    <row r="7646" hidden="1" x14ac:dyDescent="0.2"/>
    <row r="7647" hidden="1" x14ac:dyDescent="0.2"/>
    <row r="7648" hidden="1" x14ac:dyDescent="0.2"/>
    <row r="7649" hidden="1" x14ac:dyDescent="0.2"/>
    <row r="7650" hidden="1" x14ac:dyDescent="0.2"/>
    <row r="7651" hidden="1" x14ac:dyDescent="0.2"/>
    <row r="7652" hidden="1" x14ac:dyDescent="0.2"/>
    <row r="7653" hidden="1" x14ac:dyDescent="0.2"/>
    <row r="7654" hidden="1" x14ac:dyDescent="0.2"/>
    <row r="7655" hidden="1" x14ac:dyDescent="0.2"/>
    <row r="7656" hidden="1" x14ac:dyDescent="0.2"/>
    <row r="7657" hidden="1" x14ac:dyDescent="0.2"/>
    <row r="7658" hidden="1" x14ac:dyDescent="0.2"/>
    <row r="7659" hidden="1" x14ac:dyDescent="0.2"/>
    <row r="7660" hidden="1" x14ac:dyDescent="0.2"/>
    <row r="7661" hidden="1" x14ac:dyDescent="0.2"/>
    <row r="7662" hidden="1" x14ac:dyDescent="0.2"/>
    <row r="7663" hidden="1" x14ac:dyDescent="0.2"/>
    <row r="7664" hidden="1" x14ac:dyDescent="0.2"/>
    <row r="7665" hidden="1" x14ac:dyDescent="0.2"/>
    <row r="7666" hidden="1" x14ac:dyDescent="0.2"/>
    <row r="7667" hidden="1" x14ac:dyDescent="0.2"/>
    <row r="7668" hidden="1" x14ac:dyDescent="0.2"/>
    <row r="7669" hidden="1" x14ac:dyDescent="0.2"/>
    <row r="7670" hidden="1" x14ac:dyDescent="0.2"/>
    <row r="7671" hidden="1" x14ac:dyDescent="0.2"/>
    <row r="7672" hidden="1" x14ac:dyDescent="0.2"/>
    <row r="7673" hidden="1" x14ac:dyDescent="0.2"/>
    <row r="7674" hidden="1" x14ac:dyDescent="0.2"/>
    <row r="7675" hidden="1" x14ac:dyDescent="0.2"/>
    <row r="7676" hidden="1" x14ac:dyDescent="0.2"/>
    <row r="7677" hidden="1" x14ac:dyDescent="0.2"/>
    <row r="7678" hidden="1" x14ac:dyDescent="0.2"/>
    <row r="7679" hidden="1" x14ac:dyDescent="0.2"/>
    <row r="7680" hidden="1" x14ac:dyDescent="0.2"/>
    <row r="7681" hidden="1" x14ac:dyDescent="0.2"/>
    <row r="7682" hidden="1" x14ac:dyDescent="0.2"/>
    <row r="7683" hidden="1" x14ac:dyDescent="0.2"/>
    <row r="7684" hidden="1" x14ac:dyDescent="0.2"/>
    <row r="7685" hidden="1" x14ac:dyDescent="0.2"/>
    <row r="7686" hidden="1" x14ac:dyDescent="0.2"/>
    <row r="7687" hidden="1" x14ac:dyDescent="0.2"/>
    <row r="7688" hidden="1" x14ac:dyDescent="0.2"/>
    <row r="7689" hidden="1" x14ac:dyDescent="0.2"/>
    <row r="7690" hidden="1" x14ac:dyDescent="0.2"/>
    <row r="7691" hidden="1" x14ac:dyDescent="0.2"/>
    <row r="7692" hidden="1" x14ac:dyDescent="0.2"/>
    <row r="7693" hidden="1" x14ac:dyDescent="0.2"/>
    <row r="7694" hidden="1" x14ac:dyDescent="0.2"/>
    <row r="7695" hidden="1" x14ac:dyDescent="0.2"/>
    <row r="7696" hidden="1" x14ac:dyDescent="0.2"/>
    <row r="7697" hidden="1" x14ac:dyDescent="0.2"/>
    <row r="7698" hidden="1" x14ac:dyDescent="0.2"/>
    <row r="7699" hidden="1" x14ac:dyDescent="0.2"/>
    <row r="7700" hidden="1" x14ac:dyDescent="0.2"/>
    <row r="7701" hidden="1" x14ac:dyDescent="0.2"/>
    <row r="7702" hidden="1" x14ac:dyDescent="0.2"/>
    <row r="7703" hidden="1" x14ac:dyDescent="0.2"/>
    <row r="7704" hidden="1" x14ac:dyDescent="0.2"/>
    <row r="7705" hidden="1" x14ac:dyDescent="0.2"/>
    <row r="7706" hidden="1" x14ac:dyDescent="0.2"/>
    <row r="7707" hidden="1" x14ac:dyDescent="0.2"/>
    <row r="7708" hidden="1" x14ac:dyDescent="0.2"/>
    <row r="7709" hidden="1" x14ac:dyDescent="0.2"/>
    <row r="7710" hidden="1" x14ac:dyDescent="0.2"/>
    <row r="7711" hidden="1" x14ac:dyDescent="0.2"/>
    <row r="7712" hidden="1" x14ac:dyDescent="0.2"/>
    <row r="7713" hidden="1" x14ac:dyDescent="0.2"/>
    <row r="7714" hidden="1" x14ac:dyDescent="0.2"/>
    <row r="7715" hidden="1" x14ac:dyDescent="0.2"/>
    <row r="7716" hidden="1" x14ac:dyDescent="0.2"/>
    <row r="7717" hidden="1" x14ac:dyDescent="0.2"/>
    <row r="7718" hidden="1" x14ac:dyDescent="0.2"/>
    <row r="7719" hidden="1" x14ac:dyDescent="0.2"/>
    <row r="7720" hidden="1" x14ac:dyDescent="0.2"/>
    <row r="7721" hidden="1" x14ac:dyDescent="0.2"/>
    <row r="7722" hidden="1" x14ac:dyDescent="0.2"/>
    <row r="7723" hidden="1" x14ac:dyDescent="0.2"/>
    <row r="7724" hidden="1" x14ac:dyDescent="0.2"/>
    <row r="7725" hidden="1" x14ac:dyDescent="0.2"/>
    <row r="7726" hidden="1" x14ac:dyDescent="0.2"/>
    <row r="7727" hidden="1" x14ac:dyDescent="0.2"/>
    <row r="7728" hidden="1" x14ac:dyDescent="0.2"/>
    <row r="7729" hidden="1" x14ac:dyDescent="0.2"/>
    <row r="7730" hidden="1" x14ac:dyDescent="0.2"/>
    <row r="7731" hidden="1" x14ac:dyDescent="0.2"/>
    <row r="7732" hidden="1" x14ac:dyDescent="0.2"/>
    <row r="7733" hidden="1" x14ac:dyDescent="0.2"/>
    <row r="7734" hidden="1" x14ac:dyDescent="0.2"/>
    <row r="7735" hidden="1" x14ac:dyDescent="0.2"/>
    <row r="7736" hidden="1" x14ac:dyDescent="0.2"/>
    <row r="7737" hidden="1" x14ac:dyDescent="0.2"/>
    <row r="7738" hidden="1" x14ac:dyDescent="0.2"/>
    <row r="7739" hidden="1" x14ac:dyDescent="0.2"/>
    <row r="7740" hidden="1" x14ac:dyDescent="0.2"/>
    <row r="7741" hidden="1" x14ac:dyDescent="0.2"/>
    <row r="7742" hidden="1" x14ac:dyDescent="0.2"/>
    <row r="7743" hidden="1" x14ac:dyDescent="0.2"/>
    <row r="7744" hidden="1" x14ac:dyDescent="0.2"/>
    <row r="7745" hidden="1" x14ac:dyDescent="0.2"/>
    <row r="7746" hidden="1" x14ac:dyDescent="0.2"/>
    <row r="7747" hidden="1" x14ac:dyDescent="0.2"/>
    <row r="7748" hidden="1" x14ac:dyDescent="0.2"/>
    <row r="7749" hidden="1" x14ac:dyDescent="0.2"/>
    <row r="7750" hidden="1" x14ac:dyDescent="0.2"/>
    <row r="7751" hidden="1" x14ac:dyDescent="0.2"/>
    <row r="7752" hidden="1" x14ac:dyDescent="0.2"/>
    <row r="7753" hidden="1" x14ac:dyDescent="0.2"/>
    <row r="7754" hidden="1" x14ac:dyDescent="0.2"/>
    <row r="7755" hidden="1" x14ac:dyDescent="0.2"/>
    <row r="7756" hidden="1" x14ac:dyDescent="0.2"/>
    <row r="7757" hidden="1" x14ac:dyDescent="0.2"/>
    <row r="7758" hidden="1" x14ac:dyDescent="0.2"/>
    <row r="7759" hidden="1" x14ac:dyDescent="0.2"/>
    <row r="7760" hidden="1" x14ac:dyDescent="0.2"/>
    <row r="7761" hidden="1" x14ac:dyDescent="0.2"/>
    <row r="7762" hidden="1" x14ac:dyDescent="0.2"/>
    <row r="7763" hidden="1" x14ac:dyDescent="0.2"/>
    <row r="7764" hidden="1" x14ac:dyDescent="0.2"/>
    <row r="7765" hidden="1" x14ac:dyDescent="0.2"/>
    <row r="7766" hidden="1" x14ac:dyDescent="0.2"/>
    <row r="7767" hidden="1" x14ac:dyDescent="0.2"/>
    <row r="7768" hidden="1" x14ac:dyDescent="0.2"/>
    <row r="7769" hidden="1" x14ac:dyDescent="0.2"/>
    <row r="7770" hidden="1" x14ac:dyDescent="0.2"/>
    <row r="7771" hidden="1" x14ac:dyDescent="0.2"/>
    <row r="7772" hidden="1" x14ac:dyDescent="0.2"/>
    <row r="7773" hidden="1" x14ac:dyDescent="0.2"/>
    <row r="7774" hidden="1" x14ac:dyDescent="0.2"/>
    <row r="7775" hidden="1" x14ac:dyDescent="0.2"/>
    <row r="7776" hidden="1" x14ac:dyDescent="0.2"/>
    <row r="7777" hidden="1" x14ac:dyDescent="0.2"/>
    <row r="7778" hidden="1" x14ac:dyDescent="0.2"/>
    <row r="7779" hidden="1" x14ac:dyDescent="0.2"/>
    <row r="7780" hidden="1" x14ac:dyDescent="0.2"/>
    <row r="7781" hidden="1" x14ac:dyDescent="0.2"/>
    <row r="7782" hidden="1" x14ac:dyDescent="0.2"/>
    <row r="7783" hidden="1" x14ac:dyDescent="0.2"/>
    <row r="7784" hidden="1" x14ac:dyDescent="0.2"/>
    <row r="7785" hidden="1" x14ac:dyDescent="0.2"/>
    <row r="7786" hidden="1" x14ac:dyDescent="0.2"/>
    <row r="7787" hidden="1" x14ac:dyDescent="0.2"/>
    <row r="7788" hidden="1" x14ac:dyDescent="0.2"/>
    <row r="7789" hidden="1" x14ac:dyDescent="0.2"/>
    <row r="7790" hidden="1" x14ac:dyDescent="0.2"/>
    <row r="7791" hidden="1" x14ac:dyDescent="0.2"/>
    <row r="7792" hidden="1" x14ac:dyDescent="0.2"/>
    <row r="7793" hidden="1" x14ac:dyDescent="0.2"/>
    <row r="7794" hidden="1" x14ac:dyDescent="0.2"/>
    <row r="7795" hidden="1" x14ac:dyDescent="0.2"/>
    <row r="7796" hidden="1" x14ac:dyDescent="0.2"/>
    <row r="7797" hidden="1" x14ac:dyDescent="0.2"/>
    <row r="7798" hidden="1" x14ac:dyDescent="0.2"/>
    <row r="7799" hidden="1" x14ac:dyDescent="0.2"/>
    <row r="7800" hidden="1" x14ac:dyDescent="0.2"/>
    <row r="7801" hidden="1" x14ac:dyDescent="0.2"/>
    <row r="7802" hidden="1" x14ac:dyDescent="0.2"/>
    <row r="7803" hidden="1" x14ac:dyDescent="0.2"/>
    <row r="7804" hidden="1" x14ac:dyDescent="0.2"/>
    <row r="7805" hidden="1" x14ac:dyDescent="0.2"/>
    <row r="7806" hidden="1" x14ac:dyDescent="0.2"/>
    <row r="7807" hidden="1" x14ac:dyDescent="0.2"/>
    <row r="7808" hidden="1" x14ac:dyDescent="0.2"/>
    <row r="7809" hidden="1" x14ac:dyDescent="0.2"/>
    <row r="7810" hidden="1" x14ac:dyDescent="0.2"/>
    <row r="7811" hidden="1" x14ac:dyDescent="0.2"/>
    <row r="7812" hidden="1" x14ac:dyDescent="0.2"/>
    <row r="7813" hidden="1" x14ac:dyDescent="0.2"/>
    <row r="7814" hidden="1" x14ac:dyDescent="0.2"/>
    <row r="7815" hidden="1" x14ac:dyDescent="0.2"/>
    <row r="7816" hidden="1" x14ac:dyDescent="0.2"/>
    <row r="7817" hidden="1" x14ac:dyDescent="0.2"/>
    <row r="7818" hidden="1" x14ac:dyDescent="0.2"/>
    <row r="7819" hidden="1" x14ac:dyDescent="0.2"/>
    <row r="7820" hidden="1" x14ac:dyDescent="0.2"/>
    <row r="7821" hidden="1" x14ac:dyDescent="0.2"/>
    <row r="7822" hidden="1" x14ac:dyDescent="0.2"/>
    <row r="7823" hidden="1" x14ac:dyDescent="0.2"/>
    <row r="7824" hidden="1" x14ac:dyDescent="0.2"/>
    <row r="7825" hidden="1" x14ac:dyDescent="0.2"/>
    <row r="7826" hidden="1" x14ac:dyDescent="0.2"/>
    <row r="7827" hidden="1" x14ac:dyDescent="0.2"/>
    <row r="7828" hidden="1" x14ac:dyDescent="0.2"/>
    <row r="7829" hidden="1" x14ac:dyDescent="0.2"/>
    <row r="7830" hidden="1" x14ac:dyDescent="0.2"/>
    <row r="7831" hidden="1" x14ac:dyDescent="0.2"/>
    <row r="7832" hidden="1" x14ac:dyDescent="0.2"/>
    <row r="7833" hidden="1" x14ac:dyDescent="0.2"/>
    <row r="7834" hidden="1" x14ac:dyDescent="0.2"/>
    <row r="7835" hidden="1" x14ac:dyDescent="0.2"/>
    <row r="7836" hidden="1" x14ac:dyDescent="0.2"/>
    <row r="7837" hidden="1" x14ac:dyDescent="0.2"/>
    <row r="7838" hidden="1" x14ac:dyDescent="0.2"/>
    <row r="7839" hidden="1" x14ac:dyDescent="0.2"/>
    <row r="7840" hidden="1" x14ac:dyDescent="0.2"/>
    <row r="7841" hidden="1" x14ac:dyDescent="0.2"/>
    <row r="7842" hidden="1" x14ac:dyDescent="0.2"/>
    <row r="7843" hidden="1" x14ac:dyDescent="0.2"/>
    <row r="7844" hidden="1" x14ac:dyDescent="0.2"/>
    <row r="7845" hidden="1" x14ac:dyDescent="0.2"/>
    <row r="7846" hidden="1" x14ac:dyDescent="0.2"/>
    <row r="7847" hidden="1" x14ac:dyDescent="0.2"/>
    <row r="7848" hidden="1" x14ac:dyDescent="0.2"/>
    <row r="7849" hidden="1" x14ac:dyDescent="0.2"/>
    <row r="7850" hidden="1" x14ac:dyDescent="0.2"/>
    <row r="7851" hidden="1" x14ac:dyDescent="0.2"/>
    <row r="7852" hidden="1" x14ac:dyDescent="0.2"/>
    <row r="7853" hidden="1" x14ac:dyDescent="0.2"/>
    <row r="7854" hidden="1" x14ac:dyDescent="0.2"/>
    <row r="7855" hidden="1" x14ac:dyDescent="0.2"/>
    <row r="7856" hidden="1" x14ac:dyDescent="0.2"/>
    <row r="7857" hidden="1" x14ac:dyDescent="0.2"/>
    <row r="7858" hidden="1" x14ac:dyDescent="0.2"/>
    <row r="7859" hidden="1" x14ac:dyDescent="0.2"/>
    <row r="7860" hidden="1" x14ac:dyDescent="0.2"/>
    <row r="7861" hidden="1" x14ac:dyDescent="0.2"/>
    <row r="7862" hidden="1" x14ac:dyDescent="0.2"/>
    <row r="7863" hidden="1" x14ac:dyDescent="0.2"/>
    <row r="7864" hidden="1" x14ac:dyDescent="0.2"/>
    <row r="7865" hidden="1" x14ac:dyDescent="0.2"/>
    <row r="7866" hidden="1" x14ac:dyDescent="0.2"/>
    <row r="7867" hidden="1" x14ac:dyDescent="0.2"/>
    <row r="7868" hidden="1" x14ac:dyDescent="0.2"/>
    <row r="7869" hidden="1" x14ac:dyDescent="0.2"/>
    <row r="7870" hidden="1" x14ac:dyDescent="0.2"/>
    <row r="7871" hidden="1" x14ac:dyDescent="0.2"/>
    <row r="7872" hidden="1" x14ac:dyDescent="0.2"/>
    <row r="7873" hidden="1" x14ac:dyDescent="0.2"/>
    <row r="7874" hidden="1" x14ac:dyDescent="0.2"/>
    <row r="7875" hidden="1" x14ac:dyDescent="0.2"/>
    <row r="7876" hidden="1" x14ac:dyDescent="0.2"/>
    <row r="7877" hidden="1" x14ac:dyDescent="0.2"/>
    <row r="7878" hidden="1" x14ac:dyDescent="0.2"/>
    <row r="7879" hidden="1" x14ac:dyDescent="0.2"/>
    <row r="7880" hidden="1" x14ac:dyDescent="0.2"/>
    <row r="7881" hidden="1" x14ac:dyDescent="0.2"/>
    <row r="7882" hidden="1" x14ac:dyDescent="0.2"/>
    <row r="7883" hidden="1" x14ac:dyDescent="0.2"/>
    <row r="7884" hidden="1" x14ac:dyDescent="0.2"/>
    <row r="7885" hidden="1" x14ac:dyDescent="0.2"/>
    <row r="7886" hidden="1" x14ac:dyDescent="0.2"/>
    <row r="7887" hidden="1" x14ac:dyDescent="0.2"/>
    <row r="7888" hidden="1" x14ac:dyDescent="0.2"/>
    <row r="7889" hidden="1" x14ac:dyDescent="0.2"/>
    <row r="7890" hidden="1" x14ac:dyDescent="0.2"/>
    <row r="7891" hidden="1" x14ac:dyDescent="0.2"/>
    <row r="7892" hidden="1" x14ac:dyDescent="0.2"/>
    <row r="7893" hidden="1" x14ac:dyDescent="0.2"/>
    <row r="7894" hidden="1" x14ac:dyDescent="0.2"/>
    <row r="7895" hidden="1" x14ac:dyDescent="0.2"/>
    <row r="7896" hidden="1" x14ac:dyDescent="0.2"/>
    <row r="7897" hidden="1" x14ac:dyDescent="0.2"/>
    <row r="7898" hidden="1" x14ac:dyDescent="0.2"/>
    <row r="7899" hidden="1" x14ac:dyDescent="0.2"/>
    <row r="7900" hidden="1" x14ac:dyDescent="0.2"/>
    <row r="7901" hidden="1" x14ac:dyDescent="0.2"/>
    <row r="7902" hidden="1" x14ac:dyDescent="0.2"/>
    <row r="7903" hidden="1" x14ac:dyDescent="0.2"/>
    <row r="7904" hidden="1" x14ac:dyDescent="0.2"/>
    <row r="7905" hidden="1" x14ac:dyDescent="0.2"/>
    <row r="7906" hidden="1" x14ac:dyDescent="0.2"/>
    <row r="7907" hidden="1" x14ac:dyDescent="0.2"/>
    <row r="7908" hidden="1" x14ac:dyDescent="0.2"/>
    <row r="7909" hidden="1" x14ac:dyDescent="0.2"/>
    <row r="7910" hidden="1" x14ac:dyDescent="0.2"/>
    <row r="7911" hidden="1" x14ac:dyDescent="0.2"/>
    <row r="7912" hidden="1" x14ac:dyDescent="0.2"/>
    <row r="7913" hidden="1" x14ac:dyDescent="0.2"/>
    <row r="7914" hidden="1" x14ac:dyDescent="0.2"/>
    <row r="7915" hidden="1" x14ac:dyDescent="0.2"/>
    <row r="7916" hidden="1" x14ac:dyDescent="0.2"/>
    <row r="7917" hidden="1" x14ac:dyDescent="0.2"/>
    <row r="7918" hidden="1" x14ac:dyDescent="0.2"/>
    <row r="7919" hidden="1" x14ac:dyDescent="0.2"/>
    <row r="7920" hidden="1" x14ac:dyDescent="0.2"/>
    <row r="7921" hidden="1" x14ac:dyDescent="0.2"/>
    <row r="7922" hidden="1" x14ac:dyDescent="0.2"/>
    <row r="7923" hidden="1" x14ac:dyDescent="0.2"/>
    <row r="7924" hidden="1" x14ac:dyDescent="0.2"/>
    <row r="7925" hidden="1" x14ac:dyDescent="0.2"/>
    <row r="7926" hidden="1" x14ac:dyDescent="0.2"/>
    <row r="7927" hidden="1" x14ac:dyDescent="0.2"/>
    <row r="7928" hidden="1" x14ac:dyDescent="0.2"/>
    <row r="7929" hidden="1" x14ac:dyDescent="0.2"/>
    <row r="7930" hidden="1" x14ac:dyDescent="0.2"/>
    <row r="7931" hidden="1" x14ac:dyDescent="0.2"/>
    <row r="7932" hidden="1" x14ac:dyDescent="0.2"/>
    <row r="7933" hidden="1" x14ac:dyDescent="0.2"/>
    <row r="7934" hidden="1" x14ac:dyDescent="0.2"/>
    <row r="7935" hidden="1" x14ac:dyDescent="0.2"/>
    <row r="7936" hidden="1" x14ac:dyDescent="0.2"/>
    <row r="7937" hidden="1" x14ac:dyDescent="0.2"/>
    <row r="7938" hidden="1" x14ac:dyDescent="0.2"/>
    <row r="7939" hidden="1" x14ac:dyDescent="0.2"/>
    <row r="7940" hidden="1" x14ac:dyDescent="0.2"/>
    <row r="7941" hidden="1" x14ac:dyDescent="0.2"/>
    <row r="7942" hidden="1" x14ac:dyDescent="0.2"/>
    <row r="7943" hidden="1" x14ac:dyDescent="0.2"/>
    <row r="7944" hidden="1" x14ac:dyDescent="0.2"/>
    <row r="7945" hidden="1" x14ac:dyDescent="0.2"/>
    <row r="7946" hidden="1" x14ac:dyDescent="0.2"/>
    <row r="7947" hidden="1" x14ac:dyDescent="0.2"/>
    <row r="7948" hidden="1" x14ac:dyDescent="0.2"/>
    <row r="7949" hidden="1" x14ac:dyDescent="0.2"/>
    <row r="7950" hidden="1" x14ac:dyDescent="0.2"/>
    <row r="7951" hidden="1" x14ac:dyDescent="0.2"/>
    <row r="7952" hidden="1" x14ac:dyDescent="0.2"/>
    <row r="7953" hidden="1" x14ac:dyDescent="0.2"/>
    <row r="7954" hidden="1" x14ac:dyDescent="0.2"/>
    <row r="7955" hidden="1" x14ac:dyDescent="0.2"/>
    <row r="7956" hidden="1" x14ac:dyDescent="0.2"/>
    <row r="7957" hidden="1" x14ac:dyDescent="0.2"/>
    <row r="7958" hidden="1" x14ac:dyDescent="0.2"/>
    <row r="7959" hidden="1" x14ac:dyDescent="0.2"/>
    <row r="7960" hidden="1" x14ac:dyDescent="0.2"/>
    <row r="7961" hidden="1" x14ac:dyDescent="0.2"/>
    <row r="7962" hidden="1" x14ac:dyDescent="0.2"/>
    <row r="7963" hidden="1" x14ac:dyDescent="0.2"/>
    <row r="7964" hidden="1" x14ac:dyDescent="0.2"/>
    <row r="7965" hidden="1" x14ac:dyDescent="0.2"/>
    <row r="7966" hidden="1" x14ac:dyDescent="0.2"/>
    <row r="7967" hidden="1" x14ac:dyDescent="0.2"/>
    <row r="7968" hidden="1" x14ac:dyDescent="0.2"/>
    <row r="7969" hidden="1" x14ac:dyDescent="0.2"/>
    <row r="7970" hidden="1" x14ac:dyDescent="0.2"/>
    <row r="7971" hidden="1" x14ac:dyDescent="0.2"/>
    <row r="7972" hidden="1" x14ac:dyDescent="0.2"/>
    <row r="7973" hidden="1" x14ac:dyDescent="0.2"/>
    <row r="7974" hidden="1" x14ac:dyDescent="0.2"/>
    <row r="7975" hidden="1" x14ac:dyDescent="0.2"/>
    <row r="7976" hidden="1" x14ac:dyDescent="0.2"/>
    <row r="7977" hidden="1" x14ac:dyDescent="0.2"/>
    <row r="7978" hidden="1" x14ac:dyDescent="0.2"/>
    <row r="7979" hidden="1" x14ac:dyDescent="0.2"/>
    <row r="7980" hidden="1" x14ac:dyDescent="0.2"/>
    <row r="7981" hidden="1" x14ac:dyDescent="0.2"/>
    <row r="7982" hidden="1" x14ac:dyDescent="0.2"/>
    <row r="7983" hidden="1" x14ac:dyDescent="0.2"/>
    <row r="7984" hidden="1" x14ac:dyDescent="0.2"/>
    <row r="7985" hidden="1" x14ac:dyDescent="0.2"/>
    <row r="7986" hidden="1" x14ac:dyDescent="0.2"/>
    <row r="7987" hidden="1" x14ac:dyDescent="0.2"/>
    <row r="7988" hidden="1" x14ac:dyDescent="0.2"/>
    <row r="7989" hidden="1" x14ac:dyDescent="0.2"/>
    <row r="7990" hidden="1" x14ac:dyDescent="0.2"/>
    <row r="7991" hidden="1" x14ac:dyDescent="0.2"/>
    <row r="7992" hidden="1" x14ac:dyDescent="0.2"/>
    <row r="7993" hidden="1" x14ac:dyDescent="0.2"/>
    <row r="7994" hidden="1" x14ac:dyDescent="0.2"/>
    <row r="7995" hidden="1" x14ac:dyDescent="0.2"/>
    <row r="7996" hidden="1" x14ac:dyDescent="0.2"/>
    <row r="7997" hidden="1" x14ac:dyDescent="0.2"/>
    <row r="7998" hidden="1" x14ac:dyDescent="0.2"/>
    <row r="7999" hidden="1" x14ac:dyDescent="0.2"/>
    <row r="8000" hidden="1" x14ac:dyDescent="0.2"/>
    <row r="8001" hidden="1" x14ac:dyDescent="0.2"/>
    <row r="8002" hidden="1" x14ac:dyDescent="0.2"/>
    <row r="8003" hidden="1" x14ac:dyDescent="0.2"/>
    <row r="8004" hidden="1" x14ac:dyDescent="0.2"/>
    <row r="8005" hidden="1" x14ac:dyDescent="0.2"/>
    <row r="8006" hidden="1" x14ac:dyDescent="0.2"/>
    <row r="8007" hidden="1" x14ac:dyDescent="0.2"/>
    <row r="8008" hidden="1" x14ac:dyDescent="0.2"/>
    <row r="8009" hidden="1" x14ac:dyDescent="0.2"/>
    <row r="8010" hidden="1" x14ac:dyDescent="0.2"/>
    <row r="8011" hidden="1" x14ac:dyDescent="0.2"/>
    <row r="8012" hidden="1" x14ac:dyDescent="0.2"/>
    <row r="8013" hidden="1" x14ac:dyDescent="0.2"/>
    <row r="8014" hidden="1" x14ac:dyDescent="0.2"/>
    <row r="8015" hidden="1" x14ac:dyDescent="0.2"/>
    <row r="8016" hidden="1" x14ac:dyDescent="0.2"/>
    <row r="8017" hidden="1" x14ac:dyDescent="0.2"/>
    <row r="8018" hidden="1" x14ac:dyDescent="0.2"/>
    <row r="8019" hidden="1" x14ac:dyDescent="0.2"/>
    <row r="8020" hidden="1" x14ac:dyDescent="0.2"/>
    <row r="8021" hidden="1" x14ac:dyDescent="0.2"/>
    <row r="8022" hidden="1" x14ac:dyDescent="0.2"/>
    <row r="8023" hidden="1" x14ac:dyDescent="0.2"/>
    <row r="8024" hidden="1" x14ac:dyDescent="0.2"/>
    <row r="8025" hidden="1" x14ac:dyDescent="0.2"/>
    <row r="8026" hidden="1" x14ac:dyDescent="0.2"/>
    <row r="8027" hidden="1" x14ac:dyDescent="0.2"/>
    <row r="8028" hidden="1" x14ac:dyDescent="0.2"/>
    <row r="8029" hidden="1" x14ac:dyDescent="0.2"/>
    <row r="8030" hidden="1" x14ac:dyDescent="0.2"/>
    <row r="8031" hidden="1" x14ac:dyDescent="0.2"/>
    <row r="8032" hidden="1" x14ac:dyDescent="0.2"/>
    <row r="8033" hidden="1" x14ac:dyDescent="0.2"/>
    <row r="8034" hidden="1" x14ac:dyDescent="0.2"/>
    <row r="8035" hidden="1" x14ac:dyDescent="0.2"/>
    <row r="8036" hidden="1" x14ac:dyDescent="0.2"/>
    <row r="8037" hidden="1" x14ac:dyDescent="0.2"/>
    <row r="8038" hidden="1" x14ac:dyDescent="0.2"/>
    <row r="8039" hidden="1" x14ac:dyDescent="0.2"/>
    <row r="8040" hidden="1" x14ac:dyDescent="0.2"/>
    <row r="8041" hidden="1" x14ac:dyDescent="0.2"/>
    <row r="8042" hidden="1" x14ac:dyDescent="0.2"/>
    <row r="8043" hidden="1" x14ac:dyDescent="0.2"/>
    <row r="8044" hidden="1" x14ac:dyDescent="0.2"/>
    <row r="8045" hidden="1" x14ac:dyDescent="0.2"/>
    <row r="8046" hidden="1" x14ac:dyDescent="0.2"/>
    <row r="8047" hidden="1" x14ac:dyDescent="0.2"/>
    <row r="8048" hidden="1" x14ac:dyDescent="0.2"/>
    <row r="8049" hidden="1" x14ac:dyDescent="0.2"/>
    <row r="8050" hidden="1" x14ac:dyDescent="0.2"/>
    <row r="8051" hidden="1" x14ac:dyDescent="0.2"/>
    <row r="8052" hidden="1" x14ac:dyDescent="0.2"/>
    <row r="8053" hidden="1" x14ac:dyDescent="0.2"/>
    <row r="8054" hidden="1" x14ac:dyDescent="0.2"/>
    <row r="8055" hidden="1" x14ac:dyDescent="0.2"/>
    <row r="8056" hidden="1" x14ac:dyDescent="0.2"/>
    <row r="8057" hidden="1" x14ac:dyDescent="0.2"/>
    <row r="8058" hidden="1" x14ac:dyDescent="0.2"/>
    <row r="8059" hidden="1" x14ac:dyDescent="0.2"/>
    <row r="8060" hidden="1" x14ac:dyDescent="0.2"/>
    <row r="8061" hidden="1" x14ac:dyDescent="0.2"/>
    <row r="8062" hidden="1" x14ac:dyDescent="0.2"/>
    <row r="8063" hidden="1" x14ac:dyDescent="0.2"/>
    <row r="8064" hidden="1" x14ac:dyDescent="0.2"/>
    <row r="8065" hidden="1" x14ac:dyDescent="0.2"/>
    <row r="8066" hidden="1" x14ac:dyDescent="0.2"/>
    <row r="8067" hidden="1" x14ac:dyDescent="0.2"/>
    <row r="8068" hidden="1" x14ac:dyDescent="0.2"/>
    <row r="8069" hidden="1" x14ac:dyDescent="0.2"/>
    <row r="8070" hidden="1" x14ac:dyDescent="0.2"/>
    <row r="8071" hidden="1" x14ac:dyDescent="0.2"/>
    <row r="8072" hidden="1" x14ac:dyDescent="0.2"/>
    <row r="8073" hidden="1" x14ac:dyDescent="0.2"/>
    <row r="8074" hidden="1" x14ac:dyDescent="0.2"/>
    <row r="8075" hidden="1" x14ac:dyDescent="0.2"/>
    <row r="8076" hidden="1" x14ac:dyDescent="0.2"/>
    <row r="8077" hidden="1" x14ac:dyDescent="0.2"/>
    <row r="8078" hidden="1" x14ac:dyDescent="0.2"/>
    <row r="8079" hidden="1" x14ac:dyDescent="0.2"/>
    <row r="8080" hidden="1" x14ac:dyDescent="0.2"/>
    <row r="8081" hidden="1" x14ac:dyDescent="0.2"/>
    <row r="8082" hidden="1" x14ac:dyDescent="0.2"/>
    <row r="8083" hidden="1" x14ac:dyDescent="0.2"/>
    <row r="8084" hidden="1" x14ac:dyDescent="0.2"/>
    <row r="8085" hidden="1" x14ac:dyDescent="0.2"/>
    <row r="8086" hidden="1" x14ac:dyDescent="0.2"/>
    <row r="8087" hidden="1" x14ac:dyDescent="0.2"/>
    <row r="8088" hidden="1" x14ac:dyDescent="0.2"/>
    <row r="8089" hidden="1" x14ac:dyDescent="0.2"/>
    <row r="8090" hidden="1" x14ac:dyDescent="0.2"/>
    <row r="8091" hidden="1" x14ac:dyDescent="0.2"/>
    <row r="8092" hidden="1" x14ac:dyDescent="0.2"/>
    <row r="8093" hidden="1" x14ac:dyDescent="0.2"/>
    <row r="8094" hidden="1" x14ac:dyDescent="0.2"/>
    <row r="8095" hidden="1" x14ac:dyDescent="0.2"/>
    <row r="8096" hidden="1" x14ac:dyDescent="0.2"/>
    <row r="8097" hidden="1" x14ac:dyDescent="0.2"/>
    <row r="8098" hidden="1" x14ac:dyDescent="0.2"/>
    <row r="8099" hidden="1" x14ac:dyDescent="0.2"/>
    <row r="8100" hidden="1" x14ac:dyDescent="0.2"/>
    <row r="8101" hidden="1" x14ac:dyDescent="0.2"/>
    <row r="8102" hidden="1" x14ac:dyDescent="0.2"/>
    <row r="8103" hidden="1" x14ac:dyDescent="0.2"/>
    <row r="8104" hidden="1" x14ac:dyDescent="0.2"/>
    <row r="8105" hidden="1" x14ac:dyDescent="0.2"/>
    <row r="8106" hidden="1" x14ac:dyDescent="0.2"/>
    <row r="8107" hidden="1" x14ac:dyDescent="0.2"/>
    <row r="8108" hidden="1" x14ac:dyDescent="0.2"/>
    <row r="8109" hidden="1" x14ac:dyDescent="0.2"/>
    <row r="8110" hidden="1" x14ac:dyDescent="0.2"/>
    <row r="8111" hidden="1" x14ac:dyDescent="0.2"/>
    <row r="8112" hidden="1" x14ac:dyDescent="0.2"/>
    <row r="8113" hidden="1" x14ac:dyDescent="0.2"/>
    <row r="8114" hidden="1" x14ac:dyDescent="0.2"/>
    <row r="8115" hidden="1" x14ac:dyDescent="0.2"/>
    <row r="8116" hidden="1" x14ac:dyDescent="0.2"/>
    <row r="8117" hidden="1" x14ac:dyDescent="0.2"/>
    <row r="8118" hidden="1" x14ac:dyDescent="0.2"/>
    <row r="8119" hidden="1" x14ac:dyDescent="0.2"/>
    <row r="8120" hidden="1" x14ac:dyDescent="0.2"/>
    <row r="8121" hidden="1" x14ac:dyDescent="0.2"/>
    <row r="8122" hidden="1" x14ac:dyDescent="0.2"/>
    <row r="8123" hidden="1" x14ac:dyDescent="0.2"/>
    <row r="8124" hidden="1" x14ac:dyDescent="0.2"/>
    <row r="8125" hidden="1" x14ac:dyDescent="0.2"/>
    <row r="8126" hidden="1" x14ac:dyDescent="0.2"/>
    <row r="8127" hidden="1" x14ac:dyDescent="0.2"/>
    <row r="8128" hidden="1" x14ac:dyDescent="0.2"/>
    <row r="8129" hidden="1" x14ac:dyDescent="0.2"/>
    <row r="8130" hidden="1" x14ac:dyDescent="0.2"/>
    <row r="8131" hidden="1" x14ac:dyDescent="0.2"/>
    <row r="8132" hidden="1" x14ac:dyDescent="0.2"/>
    <row r="8133" hidden="1" x14ac:dyDescent="0.2"/>
    <row r="8134" hidden="1" x14ac:dyDescent="0.2"/>
    <row r="8135" hidden="1" x14ac:dyDescent="0.2"/>
    <row r="8136" hidden="1" x14ac:dyDescent="0.2"/>
    <row r="8137" hidden="1" x14ac:dyDescent="0.2"/>
    <row r="8138" hidden="1" x14ac:dyDescent="0.2"/>
    <row r="8139" hidden="1" x14ac:dyDescent="0.2"/>
    <row r="8140" hidden="1" x14ac:dyDescent="0.2"/>
    <row r="8141" hidden="1" x14ac:dyDescent="0.2"/>
    <row r="8142" hidden="1" x14ac:dyDescent="0.2"/>
    <row r="8143" hidden="1" x14ac:dyDescent="0.2"/>
    <row r="8144" hidden="1" x14ac:dyDescent="0.2"/>
    <row r="8145" hidden="1" x14ac:dyDescent="0.2"/>
    <row r="8146" hidden="1" x14ac:dyDescent="0.2"/>
    <row r="8147" hidden="1" x14ac:dyDescent="0.2"/>
    <row r="8148" hidden="1" x14ac:dyDescent="0.2"/>
    <row r="8149" hidden="1" x14ac:dyDescent="0.2"/>
    <row r="8150" hidden="1" x14ac:dyDescent="0.2"/>
    <row r="8151" hidden="1" x14ac:dyDescent="0.2"/>
    <row r="8152" hidden="1" x14ac:dyDescent="0.2"/>
    <row r="8153" hidden="1" x14ac:dyDescent="0.2"/>
    <row r="8154" hidden="1" x14ac:dyDescent="0.2"/>
    <row r="8155" hidden="1" x14ac:dyDescent="0.2"/>
    <row r="8156" hidden="1" x14ac:dyDescent="0.2"/>
    <row r="8157" hidden="1" x14ac:dyDescent="0.2"/>
    <row r="8158" hidden="1" x14ac:dyDescent="0.2"/>
    <row r="8159" hidden="1" x14ac:dyDescent="0.2"/>
    <row r="8160" hidden="1" x14ac:dyDescent="0.2"/>
    <row r="8161" hidden="1" x14ac:dyDescent="0.2"/>
    <row r="8162" hidden="1" x14ac:dyDescent="0.2"/>
    <row r="8163" hidden="1" x14ac:dyDescent="0.2"/>
    <row r="8164" hidden="1" x14ac:dyDescent="0.2"/>
    <row r="8165" hidden="1" x14ac:dyDescent="0.2"/>
    <row r="8166" hidden="1" x14ac:dyDescent="0.2"/>
    <row r="8167" hidden="1" x14ac:dyDescent="0.2"/>
    <row r="8168" hidden="1" x14ac:dyDescent="0.2"/>
    <row r="8169" hidden="1" x14ac:dyDescent="0.2"/>
    <row r="8170" hidden="1" x14ac:dyDescent="0.2"/>
    <row r="8171" hidden="1" x14ac:dyDescent="0.2"/>
    <row r="8172" hidden="1" x14ac:dyDescent="0.2"/>
    <row r="8173" hidden="1" x14ac:dyDescent="0.2"/>
    <row r="8174" hidden="1" x14ac:dyDescent="0.2"/>
    <row r="8175" hidden="1" x14ac:dyDescent="0.2"/>
    <row r="8176" hidden="1" x14ac:dyDescent="0.2"/>
    <row r="8177" hidden="1" x14ac:dyDescent="0.2"/>
    <row r="8178" hidden="1" x14ac:dyDescent="0.2"/>
    <row r="8179" hidden="1" x14ac:dyDescent="0.2"/>
    <row r="8180" hidden="1" x14ac:dyDescent="0.2"/>
    <row r="8181" hidden="1" x14ac:dyDescent="0.2"/>
    <row r="8182" hidden="1" x14ac:dyDescent="0.2"/>
    <row r="8183" hidden="1" x14ac:dyDescent="0.2"/>
    <row r="8184" hidden="1" x14ac:dyDescent="0.2"/>
    <row r="8185" hidden="1" x14ac:dyDescent="0.2"/>
    <row r="8186" hidden="1" x14ac:dyDescent="0.2"/>
    <row r="8187" hidden="1" x14ac:dyDescent="0.2"/>
    <row r="8188" hidden="1" x14ac:dyDescent="0.2"/>
    <row r="8189" hidden="1" x14ac:dyDescent="0.2"/>
    <row r="8190" hidden="1" x14ac:dyDescent="0.2"/>
    <row r="8191" hidden="1" x14ac:dyDescent="0.2"/>
    <row r="8192" hidden="1" x14ac:dyDescent="0.2"/>
    <row r="8193" hidden="1" x14ac:dyDescent="0.2"/>
    <row r="8194" hidden="1" x14ac:dyDescent="0.2"/>
    <row r="8195" hidden="1" x14ac:dyDescent="0.2"/>
    <row r="8196" hidden="1" x14ac:dyDescent="0.2"/>
    <row r="8197" hidden="1" x14ac:dyDescent="0.2"/>
    <row r="8198" hidden="1" x14ac:dyDescent="0.2"/>
    <row r="8199" hidden="1" x14ac:dyDescent="0.2"/>
    <row r="8200" hidden="1" x14ac:dyDescent="0.2"/>
    <row r="8201" hidden="1" x14ac:dyDescent="0.2"/>
    <row r="8202" hidden="1" x14ac:dyDescent="0.2"/>
    <row r="8203" hidden="1" x14ac:dyDescent="0.2"/>
    <row r="8204" hidden="1" x14ac:dyDescent="0.2"/>
    <row r="8205" hidden="1" x14ac:dyDescent="0.2"/>
    <row r="8206" hidden="1" x14ac:dyDescent="0.2"/>
    <row r="8207" hidden="1" x14ac:dyDescent="0.2"/>
    <row r="8208" hidden="1" x14ac:dyDescent="0.2"/>
    <row r="8209" hidden="1" x14ac:dyDescent="0.2"/>
    <row r="8210" hidden="1" x14ac:dyDescent="0.2"/>
    <row r="8211" hidden="1" x14ac:dyDescent="0.2"/>
    <row r="8212" hidden="1" x14ac:dyDescent="0.2"/>
    <row r="8213" hidden="1" x14ac:dyDescent="0.2"/>
    <row r="8214" hidden="1" x14ac:dyDescent="0.2"/>
    <row r="8215" hidden="1" x14ac:dyDescent="0.2"/>
    <row r="8216" hidden="1" x14ac:dyDescent="0.2"/>
    <row r="8217" hidden="1" x14ac:dyDescent="0.2"/>
    <row r="8218" hidden="1" x14ac:dyDescent="0.2"/>
    <row r="8219" hidden="1" x14ac:dyDescent="0.2"/>
    <row r="8220" hidden="1" x14ac:dyDescent="0.2"/>
    <row r="8221" hidden="1" x14ac:dyDescent="0.2"/>
    <row r="8222" hidden="1" x14ac:dyDescent="0.2"/>
    <row r="8223" hidden="1" x14ac:dyDescent="0.2"/>
    <row r="8224" hidden="1" x14ac:dyDescent="0.2"/>
    <row r="8225" hidden="1" x14ac:dyDescent="0.2"/>
    <row r="8226" hidden="1" x14ac:dyDescent="0.2"/>
    <row r="8227" hidden="1" x14ac:dyDescent="0.2"/>
    <row r="8228" hidden="1" x14ac:dyDescent="0.2"/>
    <row r="8229" hidden="1" x14ac:dyDescent="0.2"/>
    <row r="8230" hidden="1" x14ac:dyDescent="0.2"/>
    <row r="8231" hidden="1" x14ac:dyDescent="0.2"/>
    <row r="8232" hidden="1" x14ac:dyDescent="0.2"/>
    <row r="8233" hidden="1" x14ac:dyDescent="0.2"/>
    <row r="8234" hidden="1" x14ac:dyDescent="0.2"/>
    <row r="8235" hidden="1" x14ac:dyDescent="0.2"/>
    <row r="8236" hidden="1" x14ac:dyDescent="0.2"/>
    <row r="8237" hidden="1" x14ac:dyDescent="0.2"/>
    <row r="8238" hidden="1" x14ac:dyDescent="0.2"/>
    <row r="8239" hidden="1" x14ac:dyDescent="0.2"/>
    <row r="8240" hidden="1" x14ac:dyDescent="0.2"/>
    <row r="8241" hidden="1" x14ac:dyDescent="0.2"/>
    <row r="8242" hidden="1" x14ac:dyDescent="0.2"/>
    <row r="8243" hidden="1" x14ac:dyDescent="0.2"/>
    <row r="8244" hidden="1" x14ac:dyDescent="0.2"/>
    <row r="8245" hidden="1" x14ac:dyDescent="0.2"/>
    <row r="8246" hidden="1" x14ac:dyDescent="0.2"/>
    <row r="8247" hidden="1" x14ac:dyDescent="0.2"/>
    <row r="8248" hidden="1" x14ac:dyDescent="0.2"/>
    <row r="8249" hidden="1" x14ac:dyDescent="0.2"/>
    <row r="8250" hidden="1" x14ac:dyDescent="0.2"/>
    <row r="8251" hidden="1" x14ac:dyDescent="0.2"/>
    <row r="8252" hidden="1" x14ac:dyDescent="0.2"/>
    <row r="8253" hidden="1" x14ac:dyDescent="0.2"/>
    <row r="8254" hidden="1" x14ac:dyDescent="0.2"/>
    <row r="8255" hidden="1" x14ac:dyDescent="0.2"/>
    <row r="8256" hidden="1" x14ac:dyDescent="0.2"/>
    <row r="8257" hidden="1" x14ac:dyDescent="0.2"/>
    <row r="8258" hidden="1" x14ac:dyDescent="0.2"/>
    <row r="8259" hidden="1" x14ac:dyDescent="0.2"/>
    <row r="8260" hidden="1" x14ac:dyDescent="0.2"/>
    <row r="8261" hidden="1" x14ac:dyDescent="0.2"/>
    <row r="8262" hidden="1" x14ac:dyDescent="0.2"/>
    <row r="8263" hidden="1" x14ac:dyDescent="0.2"/>
    <row r="8264" hidden="1" x14ac:dyDescent="0.2"/>
    <row r="8265" hidden="1" x14ac:dyDescent="0.2"/>
    <row r="8266" hidden="1" x14ac:dyDescent="0.2"/>
    <row r="8267" hidden="1" x14ac:dyDescent="0.2"/>
    <row r="8268" hidden="1" x14ac:dyDescent="0.2"/>
    <row r="8269" hidden="1" x14ac:dyDescent="0.2"/>
    <row r="8270" hidden="1" x14ac:dyDescent="0.2"/>
    <row r="8271" hidden="1" x14ac:dyDescent="0.2"/>
    <row r="8272" hidden="1" x14ac:dyDescent="0.2"/>
    <row r="8273" hidden="1" x14ac:dyDescent="0.2"/>
    <row r="8274" hidden="1" x14ac:dyDescent="0.2"/>
    <row r="8275" hidden="1" x14ac:dyDescent="0.2"/>
    <row r="8276" hidden="1" x14ac:dyDescent="0.2"/>
    <row r="8277" hidden="1" x14ac:dyDescent="0.2"/>
    <row r="8278" hidden="1" x14ac:dyDescent="0.2"/>
    <row r="8279" hidden="1" x14ac:dyDescent="0.2"/>
    <row r="8280" hidden="1" x14ac:dyDescent="0.2"/>
    <row r="8281" hidden="1" x14ac:dyDescent="0.2"/>
    <row r="8282" hidden="1" x14ac:dyDescent="0.2"/>
    <row r="8283" hidden="1" x14ac:dyDescent="0.2"/>
    <row r="8284" hidden="1" x14ac:dyDescent="0.2"/>
    <row r="8285" hidden="1" x14ac:dyDescent="0.2"/>
    <row r="8286" hidden="1" x14ac:dyDescent="0.2"/>
    <row r="8287" hidden="1" x14ac:dyDescent="0.2"/>
    <row r="8288" hidden="1" x14ac:dyDescent="0.2"/>
    <row r="8289" hidden="1" x14ac:dyDescent="0.2"/>
    <row r="8290" hidden="1" x14ac:dyDescent="0.2"/>
    <row r="8291" hidden="1" x14ac:dyDescent="0.2"/>
    <row r="8292" hidden="1" x14ac:dyDescent="0.2"/>
    <row r="8293" hidden="1" x14ac:dyDescent="0.2"/>
    <row r="8294" hidden="1" x14ac:dyDescent="0.2"/>
    <row r="8295" hidden="1" x14ac:dyDescent="0.2"/>
    <row r="8296" hidden="1" x14ac:dyDescent="0.2"/>
    <row r="8297" hidden="1" x14ac:dyDescent="0.2"/>
    <row r="8298" hidden="1" x14ac:dyDescent="0.2"/>
    <row r="8299" hidden="1" x14ac:dyDescent="0.2"/>
    <row r="8300" hidden="1" x14ac:dyDescent="0.2"/>
    <row r="8301" hidden="1" x14ac:dyDescent="0.2"/>
    <row r="8302" hidden="1" x14ac:dyDescent="0.2"/>
    <row r="8303" hidden="1" x14ac:dyDescent="0.2"/>
    <row r="8304" hidden="1" x14ac:dyDescent="0.2"/>
    <row r="8305" hidden="1" x14ac:dyDescent="0.2"/>
    <row r="8306" hidden="1" x14ac:dyDescent="0.2"/>
    <row r="8307" hidden="1" x14ac:dyDescent="0.2"/>
    <row r="8308" hidden="1" x14ac:dyDescent="0.2"/>
    <row r="8309" hidden="1" x14ac:dyDescent="0.2"/>
    <row r="8310" hidden="1" x14ac:dyDescent="0.2"/>
    <row r="8311" hidden="1" x14ac:dyDescent="0.2"/>
    <row r="8312" hidden="1" x14ac:dyDescent="0.2"/>
    <row r="8313" hidden="1" x14ac:dyDescent="0.2"/>
    <row r="8314" hidden="1" x14ac:dyDescent="0.2"/>
    <row r="8315" hidden="1" x14ac:dyDescent="0.2"/>
    <row r="8316" hidden="1" x14ac:dyDescent="0.2"/>
    <row r="8317" hidden="1" x14ac:dyDescent="0.2"/>
    <row r="8318" hidden="1" x14ac:dyDescent="0.2"/>
    <row r="8319" hidden="1" x14ac:dyDescent="0.2"/>
    <row r="8320" hidden="1" x14ac:dyDescent="0.2"/>
    <row r="8321" hidden="1" x14ac:dyDescent="0.2"/>
    <row r="8322" hidden="1" x14ac:dyDescent="0.2"/>
    <row r="8323" hidden="1" x14ac:dyDescent="0.2"/>
    <row r="8324" hidden="1" x14ac:dyDescent="0.2"/>
    <row r="8325" hidden="1" x14ac:dyDescent="0.2"/>
    <row r="8326" hidden="1" x14ac:dyDescent="0.2"/>
    <row r="8327" hidden="1" x14ac:dyDescent="0.2"/>
    <row r="8328" hidden="1" x14ac:dyDescent="0.2"/>
    <row r="8329" hidden="1" x14ac:dyDescent="0.2"/>
    <row r="8330" hidden="1" x14ac:dyDescent="0.2"/>
    <row r="8331" hidden="1" x14ac:dyDescent="0.2"/>
    <row r="8332" hidden="1" x14ac:dyDescent="0.2"/>
    <row r="8333" hidden="1" x14ac:dyDescent="0.2"/>
    <row r="8334" hidden="1" x14ac:dyDescent="0.2"/>
    <row r="8335" hidden="1" x14ac:dyDescent="0.2"/>
    <row r="8336" hidden="1" x14ac:dyDescent="0.2"/>
    <row r="8337" hidden="1" x14ac:dyDescent="0.2"/>
    <row r="8338" hidden="1" x14ac:dyDescent="0.2"/>
    <row r="8339" hidden="1" x14ac:dyDescent="0.2"/>
    <row r="8340" hidden="1" x14ac:dyDescent="0.2"/>
    <row r="8341" hidden="1" x14ac:dyDescent="0.2"/>
    <row r="8342" hidden="1" x14ac:dyDescent="0.2"/>
    <row r="8343" hidden="1" x14ac:dyDescent="0.2"/>
    <row r="8344" hidden="1" x14ac:dyDescent="0.2"/>
    <row r="8345" hidden="1" x14ac:dyDescent="0.2"/>
    <row r="8346" hidden="1" x14ac:dyDescent="0.2"/>
    <row r="8347" hidden="1" x14ac:dyDescent="0.2"/>
    <row r="8348" hidden="1" x14ac:dyDescent="0.2"/>
    <row r="8349" hidden="1" x14ac:dyDescent="0.2"/>
    <row r="8350" hidden="1" x14ac:dyDescent="0.2"/>
    <row r="8351" hidden="1" x14ac:dyDescent="0.2"/>
    <row r="8352" hidden="1" x14ac:dyDescent="0.2"/>
    <row r="8353" hidden="1" x14ac:dyDescent="0.2"/>
    <row r="8354" hidden="1" x14ac:dyDescent="0.2"/>
    <row r="8355" hidden="1" x14ac:dyDescent="0.2"/>
    <row r="8356" hidden="1" x14ac:dyDescent="0.2"/>
    <row r="8357" hidden="1" x14ac:dyDescent="0.2"/>
    <row r="8358" hidden="1" x14ac:dyDescent="0.2"/>
    <row r="8359" hidden="1" x14ac:dyDescent="0.2"/>
    <row r="8360" hidden="1" x14ac:dyDescent="0.2"/>
    <row r="8361" hidden="1" x14ac:dyDescent="0.2"/>
    <row r="8362" hidden="1" x14ac:dyDescent="0.2"/>
    <row r="8363" hidden="1" x14ac:dyDescent="0.2"/>
    <row r="8364" hidden="1" x14ac:dyDescent="0.2"/>
    <row r="8365" hidden="1" x14ac:dyDescent="0.2"/>
    <row r="8366" hidden="1" x14ac:dyDescent="0.2"/>
    <row r="8367" hidden="1" x14ac:dyDescent="0.2"/>
    <row r="8368" hidden="1" x14ac:dyDescent="0.2"/>
    <row r="8369" hidden="1" x14ac:dyDescent="0.2"/>
    <row r="8370" hidden="1" x14ac:dyDescent="0.2"/>
    <row r="8371" hidden="1" x14ac:dyDescent="0.2"/>
    <row r="8372" hidden="1" x14ac:dyDescent="0.2"/>
    <row r="8373" hidden="1" x14ac:dyDescent="0.2"/>
    <row r="8374" hidden="1" x14ac:dyDescent="0.2"/>
    <row r="8375" hidden="1" x14ac:dyDescent="0.2"/>
    <row r="8376" hidden="1" x14ac:dyDescent="0.2"/>
    <row r="8377" hidden="1" x14ac:dyDescent="0.2"/>
    <row r="8378" hidden="1" x14ac:dyDescent="0.2"/>
    <row r="8379" hidden="1" x14ac:dyDescent="0.2"/>
    <row r="8380" hidden="1" x14ac:dyDescent="0.2"/>
    <row r="8381" hidden="1" x14ac:dyDescent="0.2"/>
    <row r="8382" hidden="1" x14ac:dyDescent="0.2"/>
    <row r="8383" hidden="1" x14ac:dyDescent="0.2"/>
    <row r="8384" hidden="1" x14ac:dyDescent="0.2"/>
    <row r="8385" hidden="1" x14ac:dyDescent="0.2"/>
    <row r="8386" hidden="1" x14ac:dyDescent="0.2"/>
    <row r="8387" hidden="1" x14ac:dyDescent="0.2"/>
    <row r="8388" hidden="1" x14ac:dyDescent="0.2"/>
    <row r="8389" hidden="1" x14ac:dyDescent="0.2"/>
    <row r="8390" hidden="1" x14ac:dyDescent="0.2"/>
    <row r="8391" hidden="1" x14ac:dyDescent="0.2"/>
    <row r="8392" hidden="1" x14ac:dyDescent="0.2"/>
    <row r="8393" hidden="1" x14ac:dyDescent="0.2"/>
    <row r="8394" hidden="1" x14ac:dyDescent="0.2"/>
    <row r="8395" hidden="1" x14ac:dyDescent="0.2"/>
    <row r="8396" hidden="1" x14ac:dyDescent="0.2"/>
    <row r="8397" hidden="1" x14ac:dyDescent="0.2"/>
    <row r="8398" hidden="1" x14ac:dyDescent="0.2"/>
    <row r="8399" hidden="1" x14ac:dyDescent="0.2"/>
    <row r="8400" hidden="1" x14ac:dyDescent="0.2"/>
    <row r="8401" hidden="1" x14ac:dyDescent="0.2"/>
    <row r="8402" hidden="1" x14ac:dyDescent="0.2"/>
    <row r="8403" hidden="1" x14ac:dyDescent="0.2"/>
    <row r="8404" hidden="1" x14ac:dyDescent="0.2"/>
    <row r="8405" hidden="1" x14ac:dyDescent="0.2"/>
    <row r="8406" hidden="1" x14ac:dyDescent="0.2"/>
    <row r="8407" hidden="1" x14ac:dyDescent="0.2"/>
    <row r="8408" hidden="1" x14ac:dyDescent="0.2"/>
    <row r="8409" hidden="1" x14ac:dyDescent="0.2"/>
    <row r="8410" hidden="1" x14ac:dyDescent="0.2"/>
    <row r="8411" hidden="1" x14ac:dyDescent="0.2"/>
    <row r="8412" hidden="1" x14ac:dyDescent="0.2"/>
    <row r="8413" hidden="1" x14ac:dyDescent="0.2"/>
    <row r="8414" hidden="1" x14ac:dyDescent="0.2"/>
    <row r="8415" hidden="1" x14ac:dyDescent="0.2"/>
    <row r="8416" hidden="1" x14ac:dyDescent="0.2"/>
    <row r="8417" hidden="1" x14ac:dyDescent="0.2"/>
    <row r="8418" hidden="1" x14ac:dyDescent="0.2"/>
    <row r="8419" hidden="1" x14ac:dyDescent="0.2"/>
    <row r="8420" hidden="1" x14ac:dyDescent="0.2"/>
    <row r="8421" hidden="1" x14ac:dyDescent="0.2"/>
    <row r="8422" hidden="1" x14ac:dyDescent="0.2"/>
    <row r="8423" hidden="1" x14ac:dyDescent="0.2"/>
    <row r="8424" hidden="1" x14ac:dyDescent="0.2"/>
    <row r="8425" hidden="1" x14ac:dyDescent="0.2"/>
    <row r="8426" hidden="1" x14ac:dyDescent="0.2"/>
    <row r="8427" hidden="1" x14ac:dyDescent="0.2"/>
    <row r="8428" hidden="1" x14ac:dyDescent="0.2"/>
    <row r="8429" hidden="1" x14ac:dyDescent="0.2"/>
    <row r="8430" hidden="1" x14ac:dyDescent="0.2"/>
    <row r="8431" hidden="1" x14ac:dyDescent="0.2"/>
    <row r="8432" hidden="1" x14ac:dyDescent="0.2"/>
    <row r="8433" hidden="1" x14ac:dyDescent="0.2"/>
    <row r="8434" hidden="1" x14ac:dyDescent="0.2"/>
    <row r="8435" hidden="1" x14ac:dyDescent="0.2"/>
    <row r="8436" hidden="1" x14ac:dyDescent="0.2"/>
    <row r="8437" hidden="1" x14ac:dyDescent="0.2"/>
    <row r="8438" hidden="1" x14ac:dyDescent="0.2"/>
    <row r="8439" hidden="1" x14ac:dyDescent="0.2"/>
    <row r="8440" hidden="1" x14ac:dyDescent="0.2"/>
    <row r="8441" hidden="1" x14ac:dyDescent="0.2"/>
    <row r="8442" hidden="1" x14ac:dyDescent="0.2"/>
    <row r="8443" hidden="1" x14ac:dyDescent="0.2"/>
    <row r="8444" hidden="1" x14ac:dyDescent="0.2"/>
    <row r="8445" hidden="1" x14ac:dyDescent="0.2"/>
    <row r="8446" hidden="1" x14ac:dyDescent="0.2"/>
  </sheetData>
  <mergeCells count="18">
    <mergeCell ref="S19:S20"/>
    <mergeCell ref="U19:U20"/>
    <mergeCell ref="E19:E20"/>
    <mergeCell ref="F19:F20"/>
    <mergeCell ref="G19:G20"/>
    <mergeCell ref="H19:H20"/>
    <mergeCell ref="I19:I20"/>
    <mergeCell ref="J19:J20"/>
    <mergeCell ref="K19:K20"/>
    <mergeCell ref="U21:U22"/>
    <mergeCell ref="I21:I22"/>
    <mergeCell ref="J21:J22"/>
    <mergeCell ref="K21:K22"/>
    <mergeCell ref="S21:S22"/>
    <mergeCell ref="E21:E22"/>
    <mergeCell ref="F21:F22"/>
    <mergeCell ref="G21:G22"/>
    <mergeCell ref="H21:H22"/>
  </mergeCells>
  <phoneticPr fontId="9" type="noConversion"/>
  <conditionalFormatting sqref="AF26:AF45">
    <cfRule type="cellIs" dxfId="40" priority="1" stopIfTrue="1" operator="equal">
      <formula>"OK"</formula>
    </cfRule>
    <cfRule type="cellIs" dxfId="39" priority="2" stopIfTrue="1" operator="equal">
      <formula>"VERIFY"</formula>
    </cfRule>
  </conditionalFormatting>
  <conditionalFormatting sqref="AE26:AE45">
    <cfRule type="cellIs" dxfId="38" priority="3" stopIfTrue="1" operator="equal">
      <formula>"OK"</formula>
    </cfRule>
    <cfRule type="cellIs" dxfId="37" priority="4" stopIfTrue="1" operator="equal">
      <formula>"VERIFY"</formula>
    </cfRule>
  </conditionalFormatting>
  <dataValidations count="1">
    <dataValidation allowBlank="1" showInputMessage="1" showErrorMessage="1" sqref="A1:XFD1048576"/>
  </dataValidations>
  <printOptions horizontalCentered="1"/>
  <pageMargins left="0" right="0" top="0.51181102362204722" bottom="0" header="0.51181102362204722" footer="0"/>
  <pageSetup pageOrder="overThenDown"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CA71"/>
  <sheetViews>
    <sheetView showGridLines="0" workbookViewId="0"/>
  </sheetViews>
  <sheetFormatPr defaultColWidth="0" defaultRowHeight="12.75" zeroHeight="1" x14ac:dyDescent="0.2"/>
  <cols>
    <col min="1" max="1" width="1.7109375" style="216" customWidth="1"/>
    <col min="2" max="2" width="0.85546875" style="81" customWidth="1"/>
    <col min="3" max="3" width="4.28515625" style="82" customWidth="1"/>
    <col min="4" max="4" width="0.85546875" style="81" customWidth="1"/>
    <col min="5" max="5" width="3.7109375" style="153" customWidth="1"/>
    <col min="6" max="6" width="3.85546875" style="1" customWidth="1"/>
    <col min="7" max="7" width="11.28515625" style="1" customWidth="1"/>
    <col min="8" max="8" width="16.28515625" style="1" customWidth="1"/>
    <col min="9" max="9" width="6.5703125" style="1" customWidth="1"/>
    <col min="10" max="10" width="5.5703125" style="154" customWidth="1"/>
    <col min="11" max="11" width="10.7109375" style="1" customWidth="1"/>
    <col min="12" max="14" width="8" style="1" customWidth="1"/>
    <col min="15" max="15" width="8.28515625" style="1" customWidth="1"/>
    <col min="16" max="16" width="0.85546875" style="1" customWidth="1"/>
    <col min="17" max="19" width="9.7109375" style="1" customWidth="1"/>
    <col min="20" max="20" width="0.85546875" style="1" customWidth="1"/>
    <col min="21" max="21" width="9.7109375" style="1" customWidth="1"/>
    <col min="22" max="22" width="0.85546875" style="1" customWidth="1"/>
    <col min="23" max="23" width="1.7109375" style="4" customWidth="1"/>
    <col min="24" max="24" width="5.7109375" style="4" customWidth="1"/>
    <col min="25" max="25" width="5.7109375" style="92" customWidth="1"/>
    <col min="26" max="26" width="12.7109375" style="4" customWidth="1"/>
    <col min="27" max="29" width="4.7109375" style="4" hidden="1" customWidth="1"/>
    <col min="30" max="30" width="0.85546875" style="4" customWidth="1"/>
    <col min="31" max="31" width="7" style="4" bestFit="1" customWidth="1"/>
    <col min="32" max="32" width="0.85546875" style="4" customWidth="1"/>
    <col min="33" max="50" width="3.28515625" style="4" customWidth="1"/>
    <col min="51" max="51" width="1.7109375" style="4" customWidth="1"/>
    <col min="52" max="52" width="2.7109375" style="4" hidden="1" customWidth="1"/>
    <col min="53" max="53" width="7.7109375" style="4" hidden="1" customWidth="1"/>
    <col min="54" max="54" width="4.7109375" style="4" hidden="1" customWidth="1"/>
    <col min="55" max="55" width="7.7109375" style="4" hidden="1" customWidth="1"/>
    <col min="56" max="56" width="4.7109375" style="4" hidden="1" customWidth="1"/>
    <col min="57" max="57" width="8.7109375" style="4" hidden="1" customWidth="1"/>
    <col min="58" max="59" width="7.7109375" style="4" hidden="1" customWidth="1"/>
    <col min="60" max="60" width="7.85546875" style="4" hidden="1" customWidth="1"/>
    <col min="61" max="64" width="8.7109375" style="4" hidden="1" customWidth="1"/>
    <col min="65" max="66" width="4.7109375" style="4" hidden="1" customWidth="1"/>
    <col min="67" max="68" width="8.7109375" style="4" hidden="1" customWidth="1"/>
    <col min="69" max="69" width="9.140625" style="4" hidden="1" customWidth="1"/>
    <col min="70" max="70" width="9.42578125" style="4" hidden="1" customWidth="1"/>
    <col min="71" max="71" width="12.140625" style="4" hidden="1" customWidth="1"/>
    <col min="72" max="72" width="10.85546875" style="4" hidden="1" customWidth="1"/>
    <col min="73" max="74" width="7.5703125" style="4" hidden="1" customWidth="1"/>
    <col min="75" max="75" width="9" style="4" hidden="1" customWidth="1"/>
    <col min="76" max="76" width="12" style="4" hidden="1" customWidth="1"/>
    <col min="77" max="77" width="7.28515625" style="4" hidden="1" customWidth="1"/>
    <col min="78" max="78" width="12.140625" style="4" hidden="1" customWidth="1"/>
    <col min="79" max="79" width="2.7109375" style="4" customWidth="1"/>
    <col min="80" max="16384" width="9.140625" style="4" hidden="1"/>
  </cols>
  <sheetData>
    <row r="1" spans="1:78" s="155" customFormat="1" ht="9.9499999999999993" customHeight="1" x14ac:dyDescent="0.2">
      <c r="A1" s="799"/>
      <c r="B1" s="198"/>
      <c r="C1" s="796" t="s">
        <v>2857</v>
      </c>
      <c r="D1" s="198"/>
      <c r="E1" s="131"/>
      <c r="F1" s="199"/>
      <c r="G1" s="199"/>
      <c r="H1" s="131"/>
      <c r="I1" s="199"/>
      <c r="J1" s="199"/>
      <c r="K1" s="199"/>
      <c r="L1" s="199"/>
      <c r="M1" s="199"/>
      <c r="N1" s="199"/>
      <c r="O1" s="199"/>
      <c r="P1" s="199"/>
      <c r="Q1" s="199"/>
      <c r="R1" s="199"/>
      <c r="S1" s="199"/>
      <c r="T1" s="199"/>
      <c r="U1" s="824">
        <v>42893.551105555554</v>
      </c>
      <c r="V1" s="199"/>
      <c r="AA1" s="155" t="s">
        <v>2419</v>
      </c>
      <c r="AB1" s="155" t="s">
        <v>2419</v>
      </c>
      <c r="AC1" s="155" t="s">
        <v>2419</v>
      </c>
      <c r="AZ1" s="155" t="s">
        <v>2419</v>
      </c>
      <c r="BA1" s="155" t="s">
        <v>2419</v>
      </c>
      <c r="BB1" s="155" t="s">
        <v>2419</v>
      </c>
      <c r="BC1" s="155" t="s">
        <v>2419</v>
      </c>
      <c r="BD1" s="155" t="s">
        <v>2419</v>
      </c>
      <c r="BE1" s="155" t="s">
        <v>2419</v>
      </c>
      <c r="BF1" s="155" t="s">
        <v>2419</v>
      </c>
      <c r="BG1" s="155" t="s">
        <v>2419</v>
      </c>
      <c r="BH1" s="155" t="s">
        <v>2419</v>
      </c>
      <c r="BI1" s="155" t="s">
        <v>2419</v>
      </c>
      <c r="BJ1" s="155" t="s">
        <v>2419</v>
      </c>
      <c r="BK1" s="155" t="s">
        <v>2419</v>
      </c>
      <c r="BL1" s="155" t="s">
        <v>2419</v>
      </c>
      <c r="BM1" s="155" t="s">
        <v>2419</v>
      </c>
      <c r="BN1" s="155" t="s">
        <v>2419</v>
      </c>
      <c r="BO1" s="155" t="s">
        <v>2419</v>
      </c>
      <c r="BP1" s="155" t="s">
        <v>2419</v>
      </c>
      <c r="BQ1" s="155" t="s">
        <v>2419</v>
      </c>
      <c r="BR1" s="155" t="s">
        <v>2419</v>
      </c>
      <c r="BS1" s="155" t="s">
        <v>2419</v>
      </c>
      <c r="BT1" s="155" t="s">
        <v>2419</v>
      </c>
      <c r="BU1" s="155" t="s">
        <v>2419</v>
      </c>
      <c r="BV1" s="155" t="s">
        <v>2419</v>
      </c>
      <c r="BW1" s="155" t="s">
        <v>2419</v>
      </c>
      <c r="BX1" s="155" t="s">
        <v>2419</v>
      </c>
      <c r="BY1" s="155" t="s">
        <v>2419</v>
      </c>
      <c r="BZ1" s="155" t="s">
        <v>2419</v>
      </c>
    </row>
    <row r="2" spans="1:78" s="150" customFormat="1" ht="6" customHeight="1" x14ac:dyDescent="0.2">
      <c r="A2" s="213"/>
      <c r="B2" s="1258"/>
      <c r="C2" s="1218" t="s">
        <v>2703</v>
      </c>
      <c r="D2" s="1259"/>
      <c r="E2" s="1258"/>
      <c r="F2" s="1260"/>
      <c r="G2" s="1262"/>
      <c r="H2" s="1261"/>
      <c r="I2" s="1260"/>
      <c r="J2" s="1262"/>
      <c r="K2" s="1260"/>
      <c r="L2" s="1261"/>
      <c r="M2" s="1261"/>
      <c r="N2" s="1261"/>
      <c r="O2" s="1261"/>
      <c r="P2" s="1261"/>
      <c r="Q2" s="1261"/>
      <c r="R2" s="1261"/>
      <c r="S2" s="1261"/>
      <c r="T2" s="1261"/>
      <c r="U2" s="1278"/>
      <c r="V2" s="1261"/>
      <c r="Y2" s="156"/>
      <c r="AE2" s="156"/>
      <c r="AF2" s="156"/>
      <c r="AG2" s="156"/>
      <c r="AH2" s="156"/>
      <c r="AI2" s="156"/>
      <c r="AJ2" s="156"/>
      <c r="AK2" s="156"/>
      <c r="AL2" s="156"/>
      <c r="AM2" s="156"/>
      <c r="AN2" s="156"/>
      <c r="AO2" s="156"/>
      <c r="AP2" s="156"/>
      <c r="AQ2" s="156"/>
      <c r="AR2" s="156"/>
      <c r="AS2" s="156"/>
      <c r="AT2" s="156"/>
      <c r="AU2" s="156"/>
      <c r="AV2" s="156"/>
      <c r="AW2" s="156"/>
      <c r="AX2" s="156"/>
      <c r="AY2" s="156"/>
      <c r="AZ2" s="156"/>
      <c r="BA2" s="156"/>
      <c r="BB2" s="156"/>
      <c r="BC2" s="156"/>
      <c r="BD2" s="156"/>
      <c r="BE2" s="156"/>
      <c r="BF2" s="156"/>
      <c r="BG2" s="156"/>
      <c r="BH2" s="156"/>
      <c r="BI2" s="156"/>
      <c r="BJ2" s="156"/>
      <c r="BK2" s="156"/>
      <c r="BL2" s="156"/>
      <c r="BM2" s="156"/>
      <c r="BN2" s="156"/>
      <c r="BO2" s="156"/>
      <c r="BP2" s="156"/>
      <c r="BQ2" s="156"/>
      <c r="BR2" s="156"/>
      <c r="BS2" s="156"/>
      <c r="BT2" s="156"/>
      <c r="BU2" s="156"/>
      <c r="BV2" s="156"/>
      <c r="BW2" s="156"/>
      <c r="BX2" s="156"/>
      <c r="BY2" s="156"/>
      <c r="BZ2" s="156"/>
    </row>
    <row r="3" spans="1:78" s="151" customFormat="1" ht="17.100000000000001" customHeight="1" x14ac:dyDescent="0.2">
      <c r="A3" s="209"/>
      <c r="B3" s="1264"/>
      <c r="C3" s="1220" t="s">
        <v>2860</v>
      </c>
      <c r="D3" s="1265"/>
      <c r="E3" s="1264"/>
      <c r="F3" s="1266"/>
      <c r="G3" s="1268"/>
      <c r="H3" s="1267"/>
      <c r="I3" s="1266"/>
      <c r="J3" s="1268"/>
      <c r="K3" s="1266"/>
      <c r="L3" s="1267"/>
      <c r="M3" s="1267"/>
      <c r="N3" s="1267"/>
      <c r="O3" s="1267"/>
      <c r="P3" s="1267"/>
      <c r="Q3" s="1267"/>
      <c r="R3" s="1267"/>
      <c r="S3" s="1267"/>
      <c r="T3" s="1267"/>
      <c r="U3" s="1223" t="s">
        <v>786</v>
      </c>
      <c r="V3" s="1267"/>
      <c r="Y3" s="160"/>
      <c r="AE3" s="161"/>
      <c r="AF3" s="161"/>
      <c r="AG3" s="161"/>
      <c r="AH3" s="161"/>
      <c r="AI3" s="161"/>
      <c r="AJ3" s="161"/>
      <c r="AK3" s="161"/>
      <c r="AL3" s="161"/>
      <c r="AM3" s="161"/>
      <c r="AN3" s="161"/>
      <c r="AO3" s="161"/>
      <c r="AP3" s="161"/>
      <c r="AQ3" s="161"/>
      <c r="AR3" s="161"/>
      <c r="AS3" s="161"/>
      <c r="AT3" s="161"/>
      <c r="AU3" s="161"/>
      <c r="AV3" s="161"/>
      <c r="AW3" s="161"/>
      <c r="AX3" s="161"/>
      <c r="AY3" s="161"/>
      <c r="AZ3" s="161"/>
      <c r="BA3" s="161"/>
      <c r="BB3" s="161"/>
      <c r="BC3" s="161"/>
      <c r="BD3" s="161"/>
      <c r="BE3" s="161"/>
      <c r="BF3" s="161"/>
      <c r="BG3" s="161"/>
      <c r="BH3" s="161"/>
      <c r="BI3" s="161"/>
      <c r="BJ3" s="161"/>
      <c r="BK3" s="161"/>
      <c r="BL3" s="161"/>
      <c r="BM3" s="160"/>
      <c r="BN3" s="160"/>
      <c r="BO3" s="160"/>
      <c r="BP3" s="160"/>
      <c r="BQ3" s="160"/>
      <c r="BR3" s="160"/>
      <c r="BS3" s="160"/>
      <c r="BT3" s="160"/>
      <c r="BU3" s="161"/>
      <c r="BV3" s="161"/>
      <c r="BW3" s="161"/>
      <c r="BX3" s="161"/>
      <c r="BY3" s="161"/>
      <c r="BZ3" s="161"/>
    </row>
    <row r="4" spans="1:78" s="146" customFormat="1" ht="15" customHeight="1" x14ac:dyDescent="0.2">
      <c r="A4" s="162"/>
      <c r="B4" s="1224"/>
      <c r="C4" s="1225" t="s">
        <v>2861</v>
      </c>
      <c r="D4" s="1226"/>
      <c r="E4" s="1227"/>
      <c r="F4" s="1269"/>
      <c r="G4" s="1271"/>
      <c r="H4" s="1270"/>
      <c r="I4" s="1269"/>
      <c r="J4" s="1271"/>
      <c r="K4" s="1272"/>
      <c r="L4" s="1269"/>
      <c r="M4" s="1269"/>
      <c r="N4" s="1269"/>
      <c r="O4" s="1269"/>
      <c r="P4" s="1269"/>
      <c r="Q4" s="1269"/>
      <c r="R4" s="1269"/>
      <c r="S4" s="1269"/>
      <c r="T4" s="1269"/>
      <c r="U4" s="1229" t="s">
        <v>547</v>
      </c>
      <c r="V4" s="1272"/>
      <c r="Y4" s="162"/>
      <c r="AE4" s="163"/>
      <c r="AF4" s="163"/>
      <c r="AG4" s="163"/>
      <c r="AH4" s="163"/>
      <c r="AI4" s="163"/>
      <c r="AJ4" s="163"/>
      <c r="AK4" s="163"/>
      <c r="AL4" s="163"/>
      <c r="AM4" s="163"/>
      <c r="AN4" s="163"/>
      <c r="AO4" s="163"/>
      <c r="AP4" s="163"/>
      <c r="AQ4" s="163"/>
      <c r="AR4" s="163"/>
      <c r="AS4" s="163"/>
      <c r="AT4" s="163"/>
      <c r="AU4" s="163"/>
      <c r="AV4" s="163"/>
      <c r="AW4" s="163"/>
      <c r="AX4" s="163"/>
      <c r="AY4" s="163"/>
      <c r="AZ4" s="163"/>
      <c r="BA4" s="163"/>
      <c r="BB4" s="163"/>
      <c r="BC4" s="163"/>
      <c r="BD4" s="163"/>
      <c r="BE4" s="163"/>
      <c r="BF4" s="163"/>
      <c r="BG4" s="163"/>
      <c r="BH4" s="163"/>
      <c r="BI4" s="163"/>
      <c r="BJ4" s="163"/>
      <c r="BK4" s="163"/>
      <c r="BL4" s="163"/>
      <c r="BM4" s="162"/>
      <c r="BN4" s="162"/>
      <c r="BO4" s="162"/>
      <c r="BP4" s="162"/>
      <c r="BQ4" s="162"/>
      <c r="BR4" s="162"/>
      <c r="BS4" s="162"/>
      <c r="BT4" s="162"/>
      <c r="BU4" s="163"/>
      <c r="BV4" s="163"/>
      <c r="BW4" s="163"/>
      <c r="BX4" s="163"/>
      <c r="BY4" s="163"/>
      <c r="BZ4" s="163"/>
    </row>
    <row r="5" spans="1:78" s="146" customFormat="1" ht="11.1" customHeight="1" x14ac:dyDescent="0.2">
      <c r="A5" s="162"/>
      <c r="B5" s="1227"/>
      <c r="C5" s="1230" t="s">
        <v>2862</v>
      </c>
      <c r="D5" s="1227"/>
      <c r="E5" s="1227"/>
      <c r="F5" s="1270"/>
      <c r="G5" s="1273"/>
      <c r="H5" s="1270"/>
      <c r="I5" s="1270"/>
      <c r="J5" s="1270"/>
      <c r="K5" s="1270"/>
      <c r="L5" s="1269"/>
      <c r="M5" s="1269"/>
      <c r="N5" s="1269"/>
      <c r="O5" s="1269"/>
      <c r="P5" s="1269"/>
      <c r="Q5" s="1269"/>
      <c r="R5" s="1269"/>
      <c r="S5" s="1269"/>
      <c r="T5" s="1269"/>
      <c r="U5" s="1233" t="s">
        <v>2863</v>
      </c>
      <c r="V5" s="1272"/>
      <c r="Y5" s="162"/>
      <c r="AE5" s="162"/>
      <c r="AF5" s="162"/>
      <c r="AG5" s="162"/>
      <c r="AH5" s="162"/>
      <c r="AI5" s="162"/>
      <c r="AJ5" s="162"/>
      <c r="AK5" s="162"/>
      <c r="AL5" s="162"/>
      <c r="AM5" s="162"/>
      <c r="AN5" s="162"/>
      <c r="AO5" s="162"/>
      <c r="AP5" s="162"/>
      <c r="AQ5" s="162"/>
      <c r="AR5" s="162"/>
      <c r="AS5" s="162"/>
      <c r="AT5" s="162"/>
      <c r="AU5" s="162"/>
      <c r="AV5" s="162"/>
      <c r="AW5" s="162"/>
      <c r="AX5" s="162"/>
      <c r="AY5" s="162"/>
      <c r="AZ5" s="162"/>
      <c r="BA5" s="162"/>
      <c r="BB5" s="162"/>
      <c r="BC5" s="162"/>
      <c r="BD5" s="162"/>
      <c r="BE5" s="162"/>
      <c r="BF5" s="162"/>
      <c r="BG5" s="162"/>
      <c r="BH5" s="162"/>
      <c r="BI5" s="162"/>
      <c r="BJ5" s="162"/>
      <c r="BK5" s="162"/>
      <c r="BL5" s="162"/>
      <c r="BM5" s="162"/>
      <c r="BN5" s="162"/>
      <c r="BO5" s="162"/>
      <c r="BP5" s="162"/>
      <c r="BQ5" s="162"/>
      <c r="BR5" s="162"/>
      <c r="BS5" s="162"/>
      <c r="BT5" s="162"/>
      <c r="BU5" s="162"/>
      <c r="BV5" s="162"/>
      <c r="BW5" s="162"/>
      <c r="BX5" s="162"/>
      <c r="BY5" s="162"/>
      <c r="BZ5" s="162"/>
    </row>
    <row r="6" spans="1:78" s="151" customFormat="1" ht="17.100000000000001" hidden="1" customHeight="1" x14ac:dyDescent="0.2">
      <c r="A6" s="209"/>
      <c r="B6" s="1264"/>
      <c r="C6" s="1220" t="s">
        <v>2864</v>
      </c>
      <c r="D6" s="1265"/>
      <c r="E6" s="1264"/>
      <c r="F6" s="1266"/>
      <c r="G6" s="1280"/>
      <c r="H6" s="1267"/>
      <c r="I6" s="1266"/>
      <c r="J6" s="1274"/>
      <c r="K6" s="1266"/>
      <c r="L6" s="1267"/>
      <c r="M6" s="1267"/>
      <c r="N6" s="1267"/>
      <c r="O6" s="1267"/>
      <c r="P6" s="1267"/>
      <c r="Q6" s="1267"/>
      <c r="R6" s="1267"/>
      <c r="S6" s="1267"/>
      <c r="T6" s="1267"/>
      <c r="U6" s="1223" t="s">
        <v>787</v>
      </c>
      <c r="V6" s="1267"/>
      <c r="Y6" s="160"/>
      <c r="AE6" s="160"/>
      <c r="AF6" s="160"/>
      <c r="AG6" s="160"/>
      <c r="AH6" s="160"/>
      <c r="AI6" s="160"/>
      <c r="AJ6" s="160"/>
      <c r="AK6" s="160"/>
      <c r="AL6" s="160"/>
      <c r="AM6" s="160"/>
      <c r="AN6" s="160"/>
      <c r="AO6" s="160"/>
      <c r="AP6" s="160"/>
      <c r="AQ6" s="160"/>
      <c r="AR6" s="160"/>
      <c r="AS6" s="160"/>
      <c r="AT6" s="160"/>
      <c r="AU6" s="160"/>
      <c r="AV6" s="160"/>
      <c r="AW6" s="160"/>
      <c r="AX6" s="160"/>
      <c r="AY6" s="160"/>
      <c r="AZ6" s="160"/>
      <c r="BA6" s="160"/>
      <c r="BB6" s="160"/>
      <c r="BC6" s="160"/>
      <c r="BD6" s="160"/>
      <c r="BE6" s="160"/>
      <c r="BF6" s="160"/>
      <c r="BG6" s="160"/>
      <c r="BH6" s="160"/>
      <c r="BI6" s="160"/>
      <c r="BJ6" s="160"/>
      <c r="BK6" s="160"/>
      <c r="BL6" s="160"/>
      <c r="BM6" s="160"/>
      <c r="BN6" s="160"/>
      <c r="BO6" s="160"/>
      <c r="BP6" s="160"/>
      <c r="BQ6" s="160"/>
      <c r="BR6" s="160"/>
      <c r="BS6" s="160"/>
      <c r="BT6" s="160"/>
      <c r="BU6" s="160"/>
      <c r="BV6" s="160"/>
      <c r="BW6" s="160"/>
      <c r="BX6" s="160"/>
      <c r="BY6" s="160"/>
      <c r="BZ6" s="160"/>
    </row>
    <row r="7" spans="1:78" s="164" customFormat="1" ht="15" hidden="1" customHeight="1" x14ac:dyDescent="0.2">
      <c r="A7" s="162"/>
      <c r="B7" s="1224"/>
      <c r="C7" s="1225" t="s">
        <v>2865</v>
      </c>
      <c r="D7" s="1226"/>
      <c r="E7" s="1227"/>
      <c r="F7" s="1269"/>
      <c r="G7" s="1281"/>
      <c r="H7" s="1270"/>
      <c r="I7" s="1269"/>
      <c r="J7" s="1271"/>
      <c r="K7" s="1272"/>
      <c r="L7" s="1269"/>
      <c r="M7" s="1269"/>
      <c r="N7" s="1269"/>
      <c r="O7" s="1269"/>
      <c r="P7" s="1269"/>
      <c r="Q7" s="1269"/>
      <c r="R7" s="1269"/>
      <c r="S7" s="1269"/>
      <c r="T7" s="1269"/>
      <c r="U7" s="1229"/>
      <c r="V7" s="1272"/>
      <c r="Y7" s="165"/>
      <c r="AE7" s="165"/>
      <c r="AF7" s="165"/>
      <c r="AG7" s="165"/>
      <c r="AH7" s="165"/>
      <c r="AI7" s="165"/>
      <c r="AJ7" s="165"/>
      <c r="AK7" s="165"/>
      <c r="AL7" s="165"/>
      <c r="AM7" s="165"/>
      <c r="AN7" s="165"/>
      <c r="AO7" s="165"/>
      <c r="AP7" s="165"/>
      <c r="AQ7" s="165"/>
      <c r="AR7" s="165"/>
      <c r="AS7" s="165"/>
      <c r="AT7" s="165"/>
      <c r="AU7" s="165"/>
      <c r="AV7" s="165"/>
      <c r="AW7" s="165"/>
      <c r="AX7" s="165"/>
      <c r="AY7" s="165"/>
      <c r="AZ7" s="165"/>
      <c r="BA7" s="165"/>
      <c r="BB7" s="165"/>
      <c r="BC7" s="165"/>
      <c r="BD7" s="165"/>
      <c r="BE7" s="165"/>
      <c r="BF7" s="165"/>
      <c r="BG7" s="165"/>
      <c r="BH7" s="165"/>
      <c r="BI7" s="165"/>
      <c r="BJ7" s="165"/>
      <c r="BK7" s="165"/>
      <c r="BL7" s="165"/>
      <c r="BM7" s="165"/>
      <c r="BN7" s="165"/>
      <c r="BO7" s="165"/>
      <c r="BP7" s="165"/>
      <c r="BQ7" s="165"/>
      <c r="BR7" s="165"/>
      <c r="BS7" s="165"/>
      <c r="BT7" s="165"/>
      <c r="BU7" s="165"/>
      <c r="BV7" s="165"/>
      <c r="BW7" s="165"/>
      <c r="BX7" s="165"/>
      <c r="BY7" s="165"/>
      <c r="BZ7" s="165"/>
    </row>
    <row r="8" spans="1:78" s="164" customFormat="1" ht="11.1" hidden="1" customHeight="1" x14ac:dyDescent="0.2">
      <c r="A8" s="162"/>
      <c r="B8" s="1227"/>
      <c r="C8" s="1230" t="s">
        <v>2866</v>
      </c>
      <c r="D8" s="1227"/>
      <c r="E8" s="1227"/>
      <c r="F8" s="1270"/>
      <c r="G8" s="1273"/>
      <c r="H8" s="1270"/>
      <c r="I8" s="1270"/>
      <c r="J8" s="1270"/>
      <c r="K8" s="1270"/>
      <c r="L8" s="1269"/>
      <c r="M8" s="1269"/>
      <c r="N8" s="1269"/>
      <c r="O8" s="1269"/>
      <c r="P8" s="1269"/>
      <c r="Q8" s="1269"/>
      <c r="R8" s="1269"/>
      <c r="S8" s="1269"/>
      <c r="T8" s="1269"/>
      <c r="U8" s="1233" t="s">
        <v>2867</v>
      </c>
      <c r="V8" s="1272"/>
      <c r="Y8" s="165"/>
      <c r="AE8" s="165"/>
      <c r="AF8" s="165"/>
      <c r="AG8" s="165"/>
      <c r="AH8" s="165"/>
      <c r="AI8" s="165"/>
      <c r="AJ8" s="165"/>
      <c r="AK8" s="165"/>
      <c r="AL8" s="165"/>
      <c r="AM8" s="165"/>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65"/>
      <c r="BR8" s="165"/>
      <c r="BS8" s="165"/>
      <c r="BT8" s="165"/>
      <c r="BU8" s="165"/>
      <c r="BV8" s="165"/>
      <c r="BW8" s="165"/>
      <c r="BX8" s="165"/>
      <c r="BY8" s="165"/>
      <c r="BZ8" s="165"/>
    </row>
    <row r="9" spans="1:78" s="148" customFormat="1" ht="3.95" customHeight="1" x14ac:dyDescent="0.2">
      <c r="A9" s="131"/>
      <c r="B9" s="1221"/>
      <c r="C9" s="1221"/>
      <c r="D9" s="1219"/>
      <c r="E9" s="1219"/>
      <c r="F9" s="1275"/>
      <c r="G9" s="1275"/>
      <c r="H9" s="1275"/>
      <c r="I9" s="1275"/>
      <c r="J9" s="1275"/>
      <c r="K9" s="1275"/>
      <c r="L9" s="1276"/>
      <c r="M9" s="1277"/>
      <c r="N9" s="1277"/>
      <c r="O9" s="1277"/>
      <c r="P9" s="1277"/>
      <c r="Q9" s="1277"/>
      <c r="R9" s="1277"/>
      <c r="S9" s="1277"/>
      <c r="T9" s="1277"/>
      <c r="U9" s="1277"/>
      <c r="V9" s="1277"/>
      <c r="Y9" s="155"/>
      <c r="AE9" s="155"/>
      <c r="AF9" s="155"/>
      <c r="AG9" s="155"/>
      <c r="AH9" s="155"/>
      <c r="AI9" s="155"/>
      <c r="AJ9" s="155"/>
      <c r="AK9" s="155"/>
      <c r="AL9" s="155"/>
      <c r="AM9" s="155"/>
      <c r="AN9" s="155"/>
      <c r="AO9" s="155"/>
      <c r="AP9" s="155"/>
      <c r="AQ9" s="155"/>
      <c r="AR9" s="155"/>
      <c r="AS9" s="155"/>
      <c r="AT9" s="155"/>
      <c r="AU9" s="155"/>
      <c r="AV9" s="155"/>
      <c r="AW9" s="155"/>
      <c r="AX9" s="155"/>
      <c r="AY9" s="155"/>
      <c r="AZ9" s="155"/>
      <c r="BA9" s="155"/>
      <c r="BB9" s="155"/>
      <c r="BC9" s="155"/>
      <c r="BD9" s="155"/>
      <c r="BE9" s="155"/>
      <c r="BF9" s="155"/>
      <c r="BG9" s="155"/>
      <c r="BH9" s="155"/>
      <c r="BI9" s="155"/>
      <c r="BJ9" s="155"/>
      <c r="BK9" s="155"/>
      <c r="BL9" s="155"/>
      <c r="BM9" s="155"/>
      <c r="BN9" s="155"/>
      <c r="BO9" s="155"/>
      <c r="BP9" s="155"/>
      <c r="BQ9" s="155"/>
      <c r="BR9" s="155"/>
      <c r="BS9" s="155"/>
      <c r="BT9" s="155"/>
      <c r="BU9" s="155"/>
      <c r="BV9" s="155"/>
      <c r="BW9" s="155"/>
      <c r="BX9" s="155"/>
      <c r="BY9" s="155"/>
      <c r="BZ9" s="155"/>
    </row>
    <row r="10" spans="1:78" s="2" customFormat="1" ht="6" customHeight="1" x14ac:dyDescent="0.2">
      <c r="A10" s="95"/>
      <c r="B10" s="312"/>
      <c r="C10" s="346"/>
      <c r="D10" s="312"/>
      <c r="E10" s="227"/>
      <c r="F10" s="228"/>
      <c r="G10" s="228"/>
      <c r="H10" s="228"/>
      <c r="I10" s="228"/>
      <c r="J10" s="259"/>
      <c r="K10" s="228"/>
      <c r="L10" s="228"/>
      <c r="M10" s="228"/>
      <c r="N10" s="228"/>
      <c r="O10" s="228"/>
      <c r="P10" s="228"/>
      <c r="Q10" s="227"/>
      <c r="R10" s="227"/>
      <c r="S10" s="227"/>
      <c r="T10" s="227"/>
      <c r="U10" s="227"/>
      <c r="V10" s="227"/>
      <c r="Y10" s="83"/>
      <c r="BM10" s="83"/>
      <c r="BN10" s="83"/>
      <c r="BO10" s="83"/>
      <c r="BP10" s="83"/>
      <c r="BQ10" s="83"/>
      <c r="BR10" s="83"/>
      <c r="BS10" s="83"/>
      <c r="BT10" s="83"/>
    </row>
    <row r="11" spans="1:78" s="2" customFormat="1" ht="11.1" customHeight="1" x14ac:dyDescent="0.2">
      <c r="A11" s="95"/>
      <c r="B11" s="312"/>
      <c r="C11" s="312"/>
      <c r="D11" s="312"/>
      <c r="E11" s="234" t="s">
        <v>2290</v>
      </c>
      <c r="F11" s="228"/>
      <c r="G11" s="228"/>
      <c r="H11" s="228"/>
      <c r="I11" s="228"/>
      <c r="J11" s="259"/>
      <c r="K11" s="228"/>
      <c r="L11" s="228"/>
      <c r="M11" s="228"/>
      <c r="N11" s="228"/>
      <c r="O11" s="228"/>
      <c r="P11" s="228"/>
      <c r="Q11" s="227"/>
      <c r="R11" s="227"/>
      <c r="S11" s="227"/>
      <c r="T11" s="227"/>
      <c r="U11" s="227"/>
      <c r="V11" s="227"/>
      <c r="Y11" s="83"/>
      <c r="BM11" s="83"/>
      <c r="BN11" s="83"/>
      <c r="BO11" s="83"/>
      <c r="BP11" s="83"/>
      <c r="BQ11" s="83"/>
      <c r="BR11" s="83"/>
      <c r="BS11" s="83"/>
      <c r="BT11" s="83"/>
    </row>
    <row r="12" spans="1:78" s="2" customFormat="1" ht="11.1" hidden="1" customHeight="1" x14ac:dyDescent="0.2">
      <c r="A12" s="95" t="s">
        <v>1188</v>
      </c>
      <c r="B12" s="312"/>
      <c r="C12" s="312"/>
      <c r="D12" s="312"/>
      <c r="E12" s="234"/>
      <c r="F12" s="228"/>
      <c r="G12" s="228"/>
      <c r="H12" s="228"/>
      <c r="I12" s="228"/>
      <c r="J12" s="259"/>
      <c r="K12" s="228"/>
      <c r="L12" s="228"/>
      <c r="M12" s="228"/>
      <c r="N12" s="228"/>
      <c r="O12" s="228"/>
      <c r="P12" s="228"/>
      <c r="Q12" s="227"/>
      <c r="R12" s="227"/>
      <c r="S12" s="227"/>
      <c r="T12" s="227"/>
      <c r="U12" s="227"/>
      <c r="V12" s="227"/>
      <c r="Y12" s="83"/>
      <c r="BM12" s="83"/>
      <c r="BN12" s="83"/>
      <c r="BO12" s="83"/>
      <c r="BP12" s="83"/>
      <c r="BQ12" s="83"/>
      <c r="BR12" s="83"/>
      <c r="BS12" s="83"/>
      <c r="BT12" s="83"/>
    </row>
    <row r="13" spans="1:78" s="2" customFormat="1" ht="65.099999999999994" customHeight="1" x14ac:dyDescent="0.2">
      <c r="A13" s="95"/>
      <c r="B13" s="312"/>
      <c r="C13" s="312"/>
      <c r="D13" s="312"/>
      <c r="E13" s="228"/>
      <c r="F13" s="228"/>
      <c r="G13" s="228"/>
      <c r="H13" s="228"/>
      <c r="I13" s="228"/>
      <c r="J13" s="259"/>
      <c r="K13" s="228"/>
      <c r="L13" s="228"/>
      <c r="M13" s="228"/>
      <c r="N13" s="228"/>
      <c r="O13" s="228"/>
      <c r="P13" s="228"/>
      <c r="Q13" s="227"/>
      <c r="R13" s="227"/>
      <c r="S13" s="227"/>
      <c r="T13" s="227"/>
      <c r="U13" s="227"/>
      <c r="V13" s="227"/>
      <c r="Y13" s="83"/>
      <c r="BM13" s="83"/>
      <c r="BN13" s="83"/>
      <c r="BO13" s="83"/>
      <c r="BP13" s="83"/>
      <c r="BQ13" s="83"/>
      <c r="BR13" s="83"/>
      <c r="BS13" s="83"/>
      <c r="BT13" s="83"/>
    </row>
    <row r="14" spans="1:78" s="2" customFormat="1" ht="18" x14ac:dyDescent="0.2">
      <c r="A14" s="95"/>
      <c r="B14" s="312"/>
      <c r="C14" s="312"/>
      <c r="D14" s="312"/>
      <c r="E14" s="312"/>
      <c r="F14" s="312"/>
      <c r="G14" s="228"/>
      <c r="H14" s="227"/>
      <c r="I14" s="228"/>
      <c r="J14" s="312"/>
      <c r="K14" s="312"/>
      <c r="L14" s="346"/>
      <c r="M14" s="312"/>
      <c r="N14" s="312"/>
      <c r="O14" s="346"/>
      <c r="P14" s="228"/>
      <c r="Q14" s="84" t="s">
        <v>938</v>
      </c>
      <c r="R14" s="84" t="s">
        <v>939</v>
      </c>
      <c r="S14" s="84" t="s">
        <v>185</v>
      </c>
      <c r="T14" s="228"/>
      <c r="U14" s="84" t="s">
        <v>758</v>
      </c>
      <c r="V14" s="227"/>
      <c r="Y14" s="83"/>
      <c r="BM14" s="83"/>
      <c r="BN14" s="83"/>
      <c r="BO14" s="83"/>
      <c r="BP14" s="83"/>
      <c r="BQ14" s="83"/>
      <c r="BR14" s="83"/>
      <c r="BS14" s="83"/>
      <c r="BT14" s="83"/>
    </row>
    <row r="15" spans="1:78" s="2" customFormat="1" ht="9" hidden="1" x14ac:dyDescent="0.2">
      <c r="A15" s="95" t="s">
        <v>1188</v>
      </c>
      <c r="B15" s="312"/>
      <c r="C15" s="312"/>
      <c r="D15" s="312"/>
      <c r="E15" s="312"/>
      <c r="F15" s="312"/>
      <c r="G15" s="228"/>
      <c r="H15" s="227"/>
      <c r="I15" s="228"/>
      <c r="J15" s="312"/>
      <c r="K15" s="312"/>
      <c r="L15" s="346"/>
      <c r="M15" s="312"/>
      <c r="N15" s="312"/>
      <c r="O15" s="346"/>
      <c r="P15" s="228"/>
      <c r="Q15" s="84"/>
      <c r="R15" s="84"/>
      <c r="S15" s="84"/>
      <c r="T15" s="228"/>
      <c r="U15" s="84"/>
      <c r="V15" s="227"/>
      <c r="Y15" s="83"/>
      <c r="BM15" s="83"/>
      <c r="BN15" s="83"/>
      <c r="BO15" s="83"/>
      <c r="BP15" s="83"/>
      <c r="BQ15" s="83"/>
      <c r="BR15" s="83"/>
      <c r="BS15" s="83"/>
      <c r="BT15" s="83"/>
    </row>
    <row r="16" spans="1:78" s="2" customFormat="1" ht="9" x14ac:dyDescent="0.2">
      <c r="A16" s="95"/>
      <c r="B16" s="312"/>
      <c r="C16" s="347" t="s">
        <v>476</v>
      </c>
      <c r="D16" s="312"/>
      <c r="E16" s="258"/>
      <c r="F16" s="258"/>
      <c r="G16" s="238" t="s">
        <v>2775</v>
      </c>
      <c r="H16" s="238"/>
      <c r="I16" s="228"/>
      <c r="J16" s="312"/>
      <c r="K16" s="312"/>
      <c r="L16" s="346"/>
      <c r="M16" s="312"/>
      <c r="N16" s="312"/>
      <c r="O16" s="346"/>
      <c r="P16" s="228" t="s">
        <v>1625</v>
      </c>
      <c r="Q16" s="386"/>
      <c r="R16" s="334">
        <v>0</v>
      </c>
      <c r="S16" s="98"/>
      <c r="T16" s="228"/>
      <c r="U16" s="364">
        <v>0</v>
      </c>
      <c r="V16" s="227"/>
      <c r="X16" s="2" t="s">
        <v>2290</v>
      </c>
      <c r="Y16" s="83"/>
      <c r="AE16" s="83"/>
      <c r="AF16" s="83"/>
      <c r="AH16" s="83"/>
      <c r="AI16" s="83"/>
      <c r="AJ16" s="83"/>
      <c r="AK16" s="83"/>
      <c r="AL16" s="83"/>
      <c r="AM16" s="83"/>
      <c r="AN16" s="83"/>
      <c r="AO16" s="83"/>
      <c r="AP16" s="83"/>
      <c r="AQ16" s="83"/>
      <c r="AR16" s="83"/>
      <c r="AS16" s="83"/>
      <c r="AT16" s="83"/>
      <c r="AU16" s="83"/>
      <c r="AV16" s="83"/>
      <c r="AW16" s="83"/>
      <c r="AX16" s="83"/>
      <c r="AY16" s="83"/>
      <c r="AZ16" s="83"/>
      <c r="BA16" s="83"/>
      <c r="BB16" s="83"/>
      <c r="BC16" s="83"/>
      <c r="BD16" s="83"/>
      <c r="BE16" s="83"/>
      <c r="BF16" s="83"/>
      <c r="BG16" s="83"/>
      <c r="BH16" s="83"/>
      <c r="BI16" s="83"/>
      <c r="BJ16" s="83"/>
      <c r="BK16" s="83"/>
      <c r="BL16" s="83"/>
      <c r="BM16" s="83"/>
      <c r="BN16" s="83"/>
      <c r="BO16" s="83"/>
      <c r="BP16" s="83"/>
      <c r="BQ16" s="83"/>
      <c r="BR16" s="83"/>
      <c r="BS16" s="83"/>
      <c r="BT16" s="83"/>
      <c r="BU16" s="121"/>
      <c r="BV16" s="121"/>
      <c r="BW16" s="83"/>
      <c r="BX16" s="83"/>
      <c r="BY16" s="83"/>
      <c r="BZ16" s="83"/>
    </row>
    <row r="17" spans="1:78" s="2" customFormat="1" ht="6" customHeight="1" x14ac:dyDescent="0.2">
      <c r="A17" s="95"/>
      <c r="B17" s="348"/>
      <c r="C17" s="348"/>
      <c r="D17" s="348"/>
      <c r="E17" s="285"/>
      <c r="F17" s="285"/>
      <c r="G17" s="292"/>
      <c r="H17" s="349"/>
      <c r="I17" s="292"/>
      <c r="J17" s="292"/>
      <c r="K17" s="350"/>
      <c r="L17" s="292"/>
      <c r="M17" s="348"/>
      <c r="N17" s="348"/>
      <c r="O17" s="292"/>
      <c r="P17" s="292"/>
      <c r="Q17" s="350"/>
      <c r="R17" s="350"/>
      <c r="S17" s="350"/>
      <c r="T17" s="292"/>
      <c r="U17" s="350"/>
      <c r="V17" s="293"/>
      <c r="Y17" s="83"/>
      <c r="BM17" s="83"/>
      <c r="BN17" s="83"/>
      <c r="BO17" s="83"/>
      <c r="BP17" s="83"/>
      <c r="BQ17" s="83"/>
      <c r="BR17" s="83"/>
      <c r="BS17" s="83"/>
      <c r="BT17" s="83"/>
    </row>
    <row r="18" spans="1:78" s="2" customFormat="1" ht="6" customHeight="1" x14ac:dyDescent="0.2">
      <c r="A18" s="95"/>
      <c r="B18" s="351"/>
      <c r="C18" s="351"/>
      <c r="D18" s="351"/>
      <c r="E18" s="301"/>
      <c r="F18" s="301"/>
      <c r="G18" s="301"/>
      <c r="H18" s="301"/>
      <c r="I18" s="301"/>
      <c r="J18" s="301"/>
      <c r="K18" s="351"/>
      <c r="L18" s="301"/>
      <c r="M18" s="351"/>
      <c r="N18" s="351"/>
      <c r="O18" s="301"/>
      <c r="P18" s="301"/>
      <c r="Q18" s="302"/>
      <c r="R18" s="301"/>
      <c r="S18" s="301"/>
      <c r="T18" s="301"/>
      <c r="U18" s="351"/>
      <c r="V18" s="302"/>
      <c r="Y18" s="83"/>
      <c r="BM18" s="83"/>
      <c r="BN18" s="83"/>
      <c r="BO18" s="83"/>
      <c r="BP18" s="83"/>
      <c r="BQ18" s="83"/>
      <c r="BR18" s="83"/>
      <c r="BS18" s="83"/>
      <c r="BT18" s="83"/>
    </row>
    <row r="19" spans="1:78" s="2" customFormat="1" ht="11.45" customHeight="1" x14ac:dyDescent="0.2">
      <c r="A19" s="95"/>
      <c r="B19" s="312"/>
      <c r="C19" s="312"/>
      <c r="D19" s="312"/>
      <c r="E19" s="1357" t="s">
        <v>788</v>
      </c>
      <c r="F19" s="1357" t="s">
        <v>1637</v>
      </c>
      <c r="G19" s="1357" t="s">
        <v>1638</v>
      </c>
      <c r="H19" s="1357" t="s">
        <v>1639</v>
      </c>
      <c r="I19" s="1357" t="s">
        <v>2511</v>
      </c>
      <c r="J19" s="1357" t="s">
        <v>2512</v>
      </c>
      <c r="K19" s="1357" t="s">
        <v>1263</v>
      </c>
      <c r="L19" s="79" t="s">
        <v>660</v>
      </c>
      <c r="M19" s="85"/>
      <c r="N19" s="85"/>
      <c r="O19" s="80"/>
      <c r="P19" s="284"/>
      <c r="Q19" s="79" t="s">
        <v>1264</v>
      </c>
      <c r="R19" s="80"/>
      <c r="S19" s="1357" t="s">
        <v>185</v>
      </c>
      <c r="T19" s="284"/>
      <c r="U19" s="1357" t="s">
        <v>758</v>
      </c>
      <c r="V19" s="227"/>
      <c r="Y19" s="83"/>
      <c r="BM19" s="83"/>
      <c r="BN19" s="83"/>
      <c r="BO19" s="83"/>
      <c r="BP19" s="83"/>
      <c r="BQ19" s="83"/>
      <c r="BR19" s="83"/>
      <c r="BS19" s="83"/>
      <c r="BT19" s="83"/>
    </row>
    <row r="20" spans="1:78" s="2" customFormat="1" ht="11.45" customHeight="1" x14ac:dyDescent="0.2">
      <c r="A20" s="95"/>
      <c r="B20" s="312"/>
      <c r="C20" s="312"/>
      <c r="D20" s="312"/>
      <c r="E20" s="1358"/>
      <c r="F20" s="1358"/>
      <c r="G20" s="1358"/>
      <c r="H20" s="1358"/>
      <c r="I20" s="1358"/>
      <c r="J20" s="1358"/>
      <c r="K20" s="1358"/>
      <c r="L20" s="37" t="s">
        <v>152</v>
      </c>
      <c r="M20" s="37" t="s">
        <v>671</v>
      </c>
      <c r="N20" s="37" t="s">
        <v>153</v>
      </c>
      <c r="O20" s="37" t="s">
        <v>758</v>
      </c>
      <c r="P20" s="284"/>
      <c r="Q20" s="37" t="s">
        <v>152</v>
      </c>
      <c r="R20" s="37" t="s">
        <v>671</v>
      </c>
      <c r="S20" s="1358"/>
      <c r="T20" s="284"/>
      <c r="U20" s="1358"/>
      <c r="V20" s="227"/>
      <c r="Y20" s="83"/>
      <c r="AE20" s="576" t="s">
        <v>1613</v>
      </c>
      <c r="AX20" s="576" t="s">
        <v>1613</v>
      </c>
      <c r="BA20" s="83" t="s">
        <v>1267</v>
      </c>
      <c r="BB20" s="83" t="s">
        <v>1267</v>
      </c>
      <c r="BC20" s="83" t="s">
        <v>884</v>
      </c>
      <c r="BD20" s="83" t="s">
        <v>884</v>
      </c>
      <c r="BE20" s="83" t="s">
        <v>1633</v>
      </c>
      <c r="BF20" s="83" t="s">
        <v>1635</v>
      </c>
      <c r="BG20" s="83" t="s">
        <v>1635</v>
      </c>
      <c r="BH20" s="83" t="s">
        <v>1635</v>
      </c>
      <c r="BI20" s="83" t="s">
        <v>2525</v>
      </c>
      <c r="BJ20" s="83" t="s">
        <v>1188</v>
      </c>
      <c r="BK20" s="83" t="s">
        <v>232</v>
      </c>
      <c r="BL20" s="83" t="s">
        <v>175</v>
      </c>
      <c r="BM20" s="576" t="s">
        <v>233</v>
      </c>
      <c r="BN20" s="576" t="s">
        <v>233</v>
      </c>
      <c r="BO20" s="576" t="s">
        <v>233</v>
      </c>
      <c r="BP20" s="83" t="s">
        <v>2702</v>
      </c>
      <c r="BQ20" s="83" t="s">
        <v>1423</v>
      </c>
      <c r="BR20" s="825" t="s">
        <v>235</v>
      </c>
      <c r="BS20" s="576" t="s">
        <v>1631</v>
      </c>
      <c r="BT20" s="83" t="s">
        <v>1631</v>
      </c>
      <c r="BU20" s="83" t="s">
        <v>548</v>
      </c>
      <c r="BV20" s="83" t="s">
        <v>1266</v>
      </c>
      <c r="BW20" s="83" t="s">
        <v>1266</v>
      </c>
      <c r="BX20" s="83" t="s">
        <v>236</v>
      </c>
      <c r="BY20" s="83" t="s">
        <v>1641</v>
      </c>
      <c r="BZ20" s="579" t="s">
        <v>1629</v>
      </c>
    </row>
    <row r="21" spans="1:78" s="2" customFormat="1" ht="11.45" hidden="1" customHeight="1" x14ac:dyDescent="0.2">
      <c r="A21" s="95" t="s">
        <v>1188</v>
      </c>
      <c r="B21" s="312"/>
      <c r="C21" s="312"/>
      <c r="D21" s="312"/>
      <c r="E21" s="1357"/>
      <c r="F21" s="1357"/>
      <c r="G21" s="1357"/>
      <c r="H21" s="1357"/>
      <c r="I21" s="1357"/>
      <c r="J21" s="1357"/>
      <c r="K21" s="1357"/>
      <c r="L21" s="79"/>
      <c r="M21" s="85"/>
      <c r="N21" s="85"/>
      <c r="O21" s="80"/>
      <c r="P21" s="284"/>
      <c r="Q21" s="79"/>
      <c r="R21" s="80"/>
      <c r="S21" s="1357"/>
      <c r="T21" s="284"/>
      <c r="U21" s="1357"/>
      <c r="V21" s="227"/>
      <c r="Y21" s="83"/>
      <c r="BE21" s="2" t="s">
        <v>516</v>
      </c>
      <c r="BM21" s="576"/>
      <c r="BN21" s="576"/>
      <c r="BO21" s="576"/>
      <c r="BP21" s="83"/>
      <c r="BQ21" s="83"/>
      <c r="BR21" s="825"/>
      <c r="BS21" s="576"/>
      <c r="BT21" s="83"/>
      <c r="BZ21" s="580"/>
    </row>
    <row r="22" spans="1:78" s="2" customFormat="1" ht="11.45" hidden="1" customHeight="1" x14ac:dyDescent="0.2">
      <c r="A22" s="95" t="s">
        <v>1188</v>
      </c>
      <c r="B22" s="312"/>
      <c r="C22" s="312"/>
      <c r="D22" s="312"/>
      <c r="E22" s="1358"/>
      <c r="F22" s="1358"/>
      <c r="G22" s="1358"/>
      <c r="H22" s="1358"/>
      <c r="I22" s="1358"/>
      <c r="J22" s="1358"/>
      <c r="K22" s="1358"/>
      <c r="L22" s="37"/>
      <c r="M22" s="37"/>
      <c r="N22" s="37"/>
      <c r="O22" s="37"/>
      <c r="P22" s="284"/>
      <c r="Q22" s="37"/>
      <c r="R22" s="37"/>
      <c r="S22" s="1358"/>
      <c r="T22" s="284"/>
      <c r="U22" s="1358"/>
      <c r="V22" s="227"/>
      <c r="Y22" s="83"/>
      <c r="BA22" s="83"/>
      <c r="BB22" s="83"/>
      <c r="BC22" s="83"/>
      <c r="BD22" s="83"/>
      <c r="BE22" s="83"/>
      <c r="BF22" s="83"/>
      <c r="BG22" s="83"/>
      <c r="BH22" s="83"/>
      <c r="BI22" s="83"/>
      <c r="BJ22" s="83"/>
      <c r="BK22" s="83"/>
      <c r="BL22" s="83"/>
      <c r="BM22" s="576"/>
      <c r="BN22" s="576"/>
      <c r="BO22" s="576"/>
      <c r="BP22" s="83"/>
      <c r="BQ22" s="83"/>
      <c r="BR22" s="825"/>
      <c r="BS22" s="576"/>
      <c r="BT22" s="83"/>
      <c r="BU22" s="83"/>
      <c r="BV22" s="83"/>
      <c r="BW22" s="83"/>
      <c r="BX22" s="83"/>
      <c r="BY22" s="83"/>
      <c r="BZ22" s="579"/>
    </row>
    <row r="23" spans="1:78" s="2" customFormat="1" ht="11.45" customHeight="1" x14ac:dyDescent="0.2">
      <c r="A23" s="95"/>
      <c r="B23" s="312"/>
      <c r="C23" s="312"/>
      <c r="D23" s="312"/>
      <c r="E23" s="86">
        <v>1</v>
      </c>
      <c r="F23" s="46">
        <v>2</v>
      </c>
      <c r="G23" s="46">
        <v>3</v>
      </c>
      <c r="H23" s="46">
        <v>4</v>
      </c>
      <c r="I23" s="46">
        <v>5</v>
      </c>
      <c r="J23" s="87">
        <v>6</v>
      </c>
      <c r="K23" s="46">
        <v>7</v>
      </c>
      <c r="L23" s="46">
        <v>8</v>
      </c>
      <c r="M23" s="46">
        <v>9</v>
      </c>
      <c r="N23" s="46">
        <v>10</v>
      </c>
      <c r="O23" s="46">
        <v>11</v>
      </c>
      <c r="P23" s="227"/>
      <c r="Q23" s="46">
        <v>12</v>
      </c>
      <c r="R23" s="46">
        <v>13</v>
      </c>
      <c r="S23" s="46">
        <v>14</v>
      </c>
      <c r="T23" s="227"/>
      <c r="U23" s="46">
        <v>15</v>
      </c>
      <c r="V23" s="227"/>
      <c r="X23" s="1283" t="s">
        <v>891</v>
      </c>
      <c r="Y23" s="1283" t="s">
        <v>2417</v>
      </c>
      <c r="Z23" s="1283" t="s">
        <v>497</v>
      </c>
      <c r="AA23" s="365" t="s">
        <v>1346</v>
      </c>
      <c r="AB23" s="365" t="s">
        <v>1628</v>
      </c>
      <c r="AC23" s="365" t="s">
        <v>1268</v>
      </c>
      <c r="AE23" s="1283" t="s">
        <v>1741</v>
      </c>
      <c r="AF23" s="95"/>
      <c r="AG23" s="1287" t="s">
        <v>589</v>
      </c>
      <c r="AH23" s="1288"/>
      <c r="AI23" s="1288"/>
      <c r="AJ23" s="1288"/>
      <c r="AK23" s="1288"/>
      <c r="AL23" s="1288"/>
      <c r="AM23" s="1288"/>
      <c r="AN23" s="1288"/>
      <c r="AO23" s="1288"/>
      <c r="AP23" s="1288"/>
      <c r="AQ23" s="1288"/>
      <c r="AR23" s="1288"/>
      <c r="AS23" s="1288"/>
      <c r="AT23" s="1288"/>
      <c r="AU23" s="1288"/>
      <c r="AV23" s="1288"/>
      <c r="AW23" s="1288"/>
      <c r="AX23" s="1288"/>
      <c r="AY23" s="1288"/>
      <c r="AZ23" s="343"/>
      <c r="BA23" s="83" t="s">
        <v>1742</v>
      </c>
      <c r="BB23" s="345"/>
      <c r="BC23" s="83" t="s">
        <v>499</v>
      </c>
      <c r="BD23" s="345">
        <v>0.05</v>
      </c>
      <c r="BE23" s="83" t="s">
        <v>516</v>
      </c>
      <c r="BF23" s="83" t="s">
        <v>500</v>
      </c>
      <c r="BG23" s="83" t="s">
        <v>500</v>
      </c>
      <c r="BH23" s="83" t="s">
        <v>500</v>
      </c>
      <c r="BI23" s="83" t="s">
        <v>956</v>
      </c>
      <c r="BJ23" s="83" t="s">
        <v>587</v>
      </c>
      <c r="BK23" s="83" t="s">
        <v>588</v>
      </c>
      <c r="BL23" s="83" t="s">
        <v>525</v>
      </c>
      <c r="BM23" s="576" t="s">
        <v>1628</v>
      </c>
      <c r="BN23" s="576" t="s">
        <v>1268</v>
      </c>
      <c r="BO23" s="576" t="s">
        <v>1615</v>
      </c>
      <c r="BP23" s="83" t="s">
        <v>528</v>
      </c>
      <c r="BQ23" s="83" t="s">
        <v>529</v>
      </c>
      <c r="BR23" s="825" t="s">
        <v>594</v>
      </c>
      <c r="BS23" s="576" t="s">
        <v>1616</v>
      </c>
      <c r="BT23" s="83" t="s">
        <v>958</v>
      </c>
      <c r="BU23" s="83" t="s">
        <v>590</v>
      </c>
      <c r="BV23" s="83" t="s">
        <v>2809</v>
      </c>
      <c r="BW23" s="83" t="s">
        <v>2809</v>
      </c>
      <c r="BX23" s="83" t="s">
        <v>960</v>
      </c>
      <c r="BY23" s="83" t="s">
        <v>959</v>
      </c>
      <c r="BZ23" s="579" t="s">
        <v>2021</v>
      </c>
    </row>
    <row r="24" spans="1:78" s="2" customFormat="1" ht="11.45" customHeight="1" x14ac:dyDescent="0.2">
      <c r="A24" s="95"/>
      <c r="B24" s="312"/>
      <c r="C24" s="312"/>
      <c r="D24" s="312"/>
      <c r="E24" s="58" t="s">
        <v>2433</v>
      </c>
      <c r="F24" s="13" t="s">
        <v>2433</v>
      </c>
      <c r="G24" s="13"/>
      <c r="H24" s="13"/>
      <c r="I24" s="13"/>
      <c r="J24" s="88" t="s">
        <v>149</v>
      </c>
      <c r="K24" s="13" t="s">
        <v>1476</v>
      </c>
      <c r="L24" s="13" t="s">
        <v>1219</v>
      </c>
      <c r="M24" s="13" t="s">
        <v>1219</v>
      </c>
      <c r="N24" s="13" t="s">
        <v>1219</v>
      </c>
      <c r="O24" s="13" t="s">
        <v>1219</v>
      </c>
      <c r="P24" s="228"/>
      <c r="Q24" s="13" t="s">
        <v>1476</v>
      </c>
      <c r="R24" s="13" t="s">
        <v>1476</v>
      </c>
      <c r="S24" s="13" t="s">
        <v>1476</v>
      </c>
      <c r="T24" s="228"/>
      <c r="U24" s="13" t="s">
        <v>1476</v>
      </c>
      <c r="V24" s="227"/>
      <c r="X24" s="1283"/>
      <c r="Y24" s="1283" t="s">
        <v>174</v>
      </c>
      <c r="Z24" s="1283" t="s">
        <v>498</v>
      </c>
      <c r="AA24" s="365"/>
      <c r="AB24" s="365"/>
      <c r="AC24" s="365"/>
      <c r="AE24" s="1286"/>
      <c r="AF24" s="95"/>
      <c r="AG24" s="1289"/>
      <c r="AH24" s="1285"/>
      <c r="AI24" s="1285"/>
      <c r="AJ24" s="1285"/>
      <c r="AK24" s="1285"/>
      <c r="AL24" s="1285"/>
      <c r="AM24" s="1285"/>
      <c r="AN24" s="1285"/>
      <c r="AO24" s="1285"/>
      <c r="AP24" s="1285"/>
      <c r="AQ24" s="1285"/>
      <c r="AR24" s="1285"/>
      <c r="AS24" s="1285"/>
      <c r="AT24" s="1285"/>
      <c r="AU24" s="1285"/>
      <c r="AV24" s="1285"/>
      <c r="AW24" s="1285"/>
      <c r="AX24" s="1285"/>
      <c r="AY24" s="1285"/>
      <c r="AZ24" s="83"/>
      <c r="BA24" s="83" t="s">
        <v>997</v>
      </c>
      <c r="BB24" s="83" t="s">
        <v>2087</v>
      </c>
      <c r="BC24" s="83" t="s">
        <v>997</v>
      </c>
      <c r="BD24" s="83" t="s">
        <v>496</v>
      </c>
      <c r="BE24" s="83" t="s">
        <v>496</v>
      </c>
      <c r="BF24" s="83" t="s">
        <v>501</v>
      </c>
      <c r="BG24" s="83" t="s">
        <v>586</v>
      </c>
      <c r="BH24" s="83" t="s">
        <v>496</v>
      </c>
      <c r="BI24" s="83" t="s">
        <v>496</v>
      </c>
      <c r="BJ24" s="83" t="s">
        <v>517</v>
      </c>
      <c r="BK24" s="83" t="s">
        <v>2087</v>
      </c>
      <c r="BL24" s="83" t="s">
        <v>496</v>
      </c>
      <c r="BM24" s="576"/>
      <c r="BN24" s="576" t="s">
        <v>527</v>
      </c>
      <c r="BO24" s="576" t="s">
        <v>496</v>
      </c>
      <c r="BP24" s="83" t="s">
        <v>496</v>
      </c>
      <c r="BQ24" s="83" t="s">
        <v>593</v>
      </c>
      <c r="BR24" s="825" t="s">
        <v>595</v>
      </c>
      <c r="BS24" s="576" t="s">
        <v>1617</v>
      </c>
      <c r="BT24" s="83" t="s">
        <v>957</v>
      </c>
      <c r="BU24" s="83" t="s">
        <v>592</v>
      </c>
      <c r="BV24" s="83" t="s">
        <v>2087</v>
      </c>
      <c r="BW24" s="83" t="s">
        <v>2087</v>
      </c>
      <c r="BX24" s="93" t="s">
        <v>2087</v>
      </c>
      <c r="BY24" s="93" t="s">
        <v>2087</v>
      </c>
      <c r="BZ24" s="579" t="s">
        <v>1612</v>
      </c>
    </row>
    <row r="25" spans="1:78" s="2" customFormat="1" ht="11.45" customHeight="1" x14ac:dyDescent="0.2">
      <c r="A25" s="95"/>
      <c r="B25" s="312"/>
      <c r="C25" s="347">
        <v>6001</v>
      </c>
      <c r="D25" s="312"/>
      <c r="E25" s="375"/>
      <c r="F25" s="375"/>
      <c r="G25" s="376"/>
      <c r="H25" s="362"/>
      <c r="I25" s="377"/>
      <c r="J25" s="378"/>
      <c r="K25" s="379"/>
      <c r="L25" s="379"/>
      <c r="M25" s="379"/>
      <c r="N25" s="379"/>
      <c r="O25" s="380"/>
      <c r="P25" s="228"/>
      <c r="Q25" s="227"/>
      <c r="R25" s="228"/>
      <c r="S25" s="228"/>
      <c r="T25" s="228"/>
      <c r="U25" s="312"/>
      <c r="V25" s="227"/>
      <c r="W25" s="5"/>
      <c r="X25" s="1284">
        <v>6001</v>
      </c>
      <c r="Y25" s="1285"/>
      <c r="Z25" s="1285"/>
      <c r="AA25" s="367"/>
      <c r="AB25" s="367"/>
      <c r="AC25" s="367"/>
      <c r="AE25" s="1286"/>
      <c r="AF25" s="95"/>
      <c r="AG25" s="1289" t="s">
        <v>2871</v>
      </c>
      <c r="AH25" s="1285"/>
      <c r="AI25" s="1288"/>
      <c r="AJ25" s="1288"/>
      <c r="AK25" s="1288"/>
      <c r="AL25" s="1288"/>
      <c r="AM25" s="1288"/>
      <c r="AN25" s="1288"/>
      <c r="AO25" s="1288"/>
      <c r="AP25" s="1288"/>
      <c r="AQ25" s="1288"/>
      <c r="AR25" s="1288"/>
      <c r="AS25" s="1288"/>
      <c r="AT25" s="1288"/>
      <c r="AU25" s="1288"/>
      <c r="AV25" s="1288"/>
      <c r="AW25" s="1288"/>
      <c r="AX25" s="1288"/>
      <c r="AY25" s="1288"/>
    </row>
    <row r="26" spans="1:78" s="2" customFormat="1" ht="11.45" customHeight="1" x14ac:dyDescent="0.2">
      <c r="A26" s="95"/>
      <c r="B26" s="312"/>
      <c r="C26" s="346" t="s">
        <v>1540</v>
      </c>
      <c r="D26" s="312"/>
      <c r="E26" s="355" t="s">
        <v>1860</v>
      </c>
      <c r="F26" s="356">
        <v>0</v>
      </c>
      <c r="G26" s="946" t="s">
        <v>1630</v>
      </c>
      <c r="H26" s="946" t="s">
        <v>289</v>
      </c>
      <c r="I26" s="943">
        <v>1</v>
      </c>
      <c r="J26" s="357">
        <v>1</v>
      </c>
      <c r="K26" s="104"/>
      <c r="L26" s="631"/>
      <c r="M26" s="105"/>
      <c r="N26" s="628"/>
      <c r="O26" s="372" t="s">
        <v>488</v>
      </c>
      <c r="P26" s="352"/>
      <c r="Q26" s="381"/>
      <c r="R26" s="241">
        <v>0</v>
      </c>
      <c r="S26" s="42"/>
      <c r="T26" s="228"/>
      <c r="U26" s="340">
        <v>0</v>
      </c>
      <c r="V26" s="227"/>
      <c r="W26" s="5"/>
      <c r="X26" s="106" t="s">
        <v>1540</v>
      </c>
      <c r="Y26" s="107" t="s">
        <v>2833</v>
      </c>
      <c r="Z26" s="122">
        <v>0</v>
      </c>
      <c r="AA26" s="83" t="s">
        <v>1629</v>
      </c>
      <c r="AB26" s="83" t="s">
        <v>1629</v>
      </c>
      <c r="AC26" s="83" t="s">
        <v>1265</v>
      </c>
      <c r="AE26" s="93" t="s">
        <v>2869</v>
      </c>
      <c r="AF26" s="93"/>
      <c r="AG26" s="96" t="s">
        <v>488</v>
      </c>
      <c r="AH26" s="96" t="s">
        <v>488</v>
      </c>
      <c r="AI26" s="96" t="s">
        <v>488</v>
      </c>
      <c r="AJ26" s="96" t="s">
        <v>488</v>
      </c>
      <c r="AK26" s="96" t="s">
        <v>488</v>
      </c>
      <c r="AL26" s="96" t="s">
        <v>488</v>
      </c>
      <c r="AM26" s="96" t="s">
        <v>488</v>
      </c>
      <c r="AN26" s="96" t="s">
        <v>488</v>
      </c>
      <c r="AO26" s="96" t="s">
        <v>488</v>
      </c>
      <c r="AP26" s="96" t="s">
        <v>488</v>
      </c>
      <c r="AQ26" s="96" t="s">
        <v>488</v>
      </c>
      <c r="AR26" s="96" t="s">
        <v>488</v>
      </c>
      <c r="AS26" s="96" t="s">
        <v>488</v>
      </c>
      <c r="AT26" s="96" t="s">
        <v>488</v>
      </c>
      <c r="AU26" s="96" t="s">
        <v>488</v>
      </c>
      <c r="AV26" s="96" t="s">
        <v>488</v>
      </c>
      <c r="AW26" s="96" t="s">
        <v>488</v>
      </c>
      <c r="AX26" s="96" t="s">
        <v>488</v>
      </c>
      <c r="AY26" s="344"/>
      <c r="AZ26" s="93"/>
      <c r="BA26" s="93"/>
      <c r="BB26" s="94"/>
      <c r="BC26" s="93">
        <v>0</v>
      </c>
      <c r="BD26" s="94">
        <v>0</v>
      </c>
      <c r="BE26" s="94">
        <v>0</v>
      </c>
      <c r="BF26" s="94">
        <v>0</v>
      </c>
      <c r="BG26" s="94">
        <v>0</v>
      </c>
      <c r="BH26" s="578">
        <v>0</v>
      </c>
      <c r="BI26" s="578">
        <v>0</v>
      </c>
      <c r="BJ26" s="94">
        <v>0</v>
      </c>
      <c r="BK26" s="94"/>
      <c r="BL26" s="94">
        <v>0</v>
      </c>
      <c r="BM26" s="94">
        <v>1</v>
      </c>
      <c r="BN26" s="94">
        <v>0</v>
      </c>
      <c r="BO26" s="94">
        <v>0</v>
      </c>
      <c r="BP26" s="94">
        <v>0</v>
      </c>
      <c r="BQ26" s="94">
        <v>0</v>
      </c>
      <c r="BR26" s="94">
        <v>0</v>
      </c>
      <c r="BS26" s="94">
        <v>1</v>
      </c>
      <c r="BT26" s="94">
        <v>0</v>
      </c>
      <c r="BU26" s="94">
        <v>0</v>
      </c>
      <c r="BV26" s="94"/>
      <c r="BW26" s="94"/>
      <c r="BX26" s="94"/>
      <c r="BY26" s="94"/>
      <c r="BZ26" s="94">
        <v>0</v>
      </c>
    </row>
    <row r="27" spans="1:78" s="2" customFormat="1" ht="11.45" customHeight="1" x14ac:dyDescent="0.2">
      <c r="A27" s="95"/>
      <c r="B27" s="312"/>
      <c r="C27" s="346" t="s">
        <v>488</v>
      </c>
      <c r="D27" s="312"/>
      <c r="E27" s="127"/>
      <c r="F27" s="126"/>
      <c r="G27" s="946" t="s">
        <v>488</v>
      </c>
      <c r="H27" s="946" t="s">
        <v>488</v>
      </c>
      <c r="I27" s="944"/>
      <c r="J27" s="103"/>
      <c r="K27" s="104"/>
      <c r="L27" s="632"/>
      <c r="M27" s="105"/>
      <c r="N27" s="630"/>
      <c r="O27" s="372" t="s">
        <v>488</v>
      </c>
      <c r="P27" s="352"/>
      <c r="Q27" s="381"/>
      <c r="R27" s="241">
        <v>0</v>
      </c>
      <c r="S27" s="42"/>
      <c r="T27" s="228"/>
      <c r="U27" s="340">
        <v>0</v>
      </c>
      <c r="V27" s="227"/>
      <c r="W27" s="5"/>
      <c r="X27" s="108" t="s">
        <v>488</v>
      </c>
      <c r="Y27" s="109" t="s">
        <v>1625</v>
      </c>
      <c r="Z27" s="123">
        <v>0</v>
      </c>
      <c r="AA27" s="83" t="s">
        <v>488</v>
      </c>
      <c r="AB27" s="83" t="s">
        <v>488</v>
      </c>
      <c r="AC27" s="83" t="s">
        <v>488</v>
      </c>
      <c r="AE27" s="93" t="s">
        <v>2869</v>
      </c>
      <c r="AF27" s="93"/>
      <c r="AG27" s="96" t="s">
        <v>488</v>
      </c>
      <c r="AH27" s="96" t="s">
        <v>488</v>
      </c>
      <c r="AI27" s="96" t="s">
        <v>488</v>
      </c>
      <c r="AJ27" s="96" t="s">
        <v>488</v>
      </c>
      <c r="AK27" s="96" t="s">
        <v>488</v>
      </c>
      <c r="AL27" s="96" t="s">
        <v>488</v>
      </c>
      <c r="AM27" s="96" t="s">
        <v>488</v>
      </c>
      <c r="AN27" s="96" t="s">
        <v>488</v>
      </c>
      <c r="AO27" s="96" t="s">
        <v>488</v>
      </c>
      <c r="AP27" s="96" t="s">
        <v>488</v>
      </c>
      <c r="AQ27" s="96" t="s">
        <v>488</v>
      </c>
      <c r="AR27" s="96" t="s">
        <v>488</v>
      </c>
      <c r="AS27" s="96" t="s">
        <v>488</v>
      </c>
      <c r="AT27" s="96" t="s">
        <v>488</v>
      </c>
      <c r="AU27" s="96" t="s">
        <v>488</v>
      </c>
      <c r="AV27" s="96" t="s">
        <v>488</v>
      </c>
      <c r="AW27" s="96" t="s">
        <v>488</v>
      </c>
      <c r="AX27" s="96" t="s">
        <v>488</v>
      </c>
      <c r="AY27" s="344"/>
      <c r="AZ27" s="93"/>
      <c r="BA27" s="93"/>
      <c r="BB27" s="94"/>
      <c r="BC27" s="93">
        <v>0</v>
      </c>
      <c r="BD27" s="94">
        <v>0</v>
      </c>
      <c r="BE27" s="94">
        <v>0</v>
      </c>
      <c r="BF27" s="94">
        <v>0</v>
      </c>
      <c r="BG27" s="94">
        <v>1</v>
      </c>
      <c r="BH27" s="94">
        <v>0</v>
      </c>
      <c r="BI27" s="94">
        <v>0</v>
      </c>
      <c r="BJ27" s="94">
        <v>0</v>
      </c>
      <c r="BK27" s="94"/>
      <c r="BL27" s="94">
        <v>0</v>
      </c>
      <c r="BM27" s="94">
        <v>0</v>
      </c>
      <c r="BN27" s="94">
        <v>0</v>
      </c>
      <c r="BO27" s="94">
        <v>0</v>
      </c>
      <c r="BP27" s="94">
        <v>0</v>
      </c>
      <c r="BQ27" s="94">
        <v>0</v>
      </c>
      <c r="BR27" s="94">
        <v>0</v>
      </c>
      <c r="BS27" s="94">
        <v>0</v>
      </c>
      <c r="BT27" s="94">
        <v>0</v>
      </c>
      <c r="BU27" s="94">
        <v>0</v>
      </c>
      <c r="BV27" s="94"/>
      <c r="BW27" s="94"/>
      <c r="BX27" s="94"/>
      <c r="BY27" s="94"/>
      <c r="BZ27" s="94">
        <v>0</v>
      </c>
    </row>
    <row r="28" spans="1:78" s="2" customFormat="1" ht="11.45" customHeight="1" x14ac:dyDescent="0.2">
      <c r="A28" s="95"/>
      <c r="B28" s="312"/>
      <c r="C28" s="346" t="s">
        <v>488</v>
      </c>
      <c r="D28" s="312"/>
      <c r="E28" s="127"/>
      <c r="F28" s="126"/>
      <c r="G28" s="946" t="s">
        <v>488</v>
      </c>
      <c r="H28" s="946" t="s">
        <v>488</v>
      </c>
      <c r="I28" s="944"/>
      <c r="J28" s="103"/>
      <c r="K28" s="104"/>
      <c r="L28" s="632"/>
      <c r="M28" s="105"/>
      <c r="N28" s="630"/>
      <c r="O28" s="372" t="s">
        <v>488</v>
      </c>
      <c r="P28" s="352"/>
      <c r="Q28" s="381"/>
      <c r="R28" s="241">
        <v>0</v>
      </c>
      <c r="S28" s="42"/>
      <c r="T28" s="228"/>
      <c r="U28" s="340">
        <v>0</v>
      </c>
      <c r="V28" s="227"/>
      <c r="W28" s="5"/>
      <c r="X28" s="108" t="s">
        <v>488</v>
      </c>
      <c r="Y28" s="109" t="s">
        <v>1625</v>
      </c>
      <c r="Z28" s="123">
        <v>0</v>
      </c>
      <c r="AA28" s="83" t="s">
        <v>488</v>
      </c>
      <c r="AB28" s="83" t="s">
        <v>488</v>
      </c>
      <c r="AC28" s="83" t="s">
        <v>488</v>
      </c>
      <c r="AE28" s="93" t="s">
        <v>2869</v>
      </c>
      <c r="AF28" s="93"/>
      <c r="AG28" s="96" t="s">
        <v>488</v>
      </c>
      <c r="AH28" s="96" t="s">
        <v>488</v>
      </c>
      <c r="AI28" s="96" t="s">
        <v>488</v>
      </c>
      <c r="AJ28" s="96" t="s">
        <v>488</v>
      </c>
      <c r="AK28" s="96" t="s">
        <v>488</v>
      </c>
      <c r="AL28" s="96" t="s">
        <v>488</v>
      </c>
      <c r="AM28" s="96" t="s">
        <v>488</v>
      </c>
      <c r="AN28" s="96" t="s">
        <v>488</v>
      </c>
      <c r="AO28" s="96" t="s">
        <v>488</v>
      </c>
      <c r="AP28" s="96" t="s">
        <v>488</v>
      </c>
      <c r="AQ28" s="96" t="s">
        <v>488</v>
      </c>
      <c r="AR28" s="96" t="s">
        <v>488</v>
      </c>
      <c r="AS28" s="96" t="s">
        <v>488</v>
      </c>
      <c r="AT28" s="96" t="s">
        <v>488</v>
      </c>
      <c r="AU28" s="96" t="s">
        <v>488</v>
      </c>
      <c r="AV28" s="96" t="s">
        <v>488</v>
      </c>
      <c r="AW28" s="96" t="s">
        <v>488</v>
      </c>
      <c r="AX28" s="96" t="s">
        <v>488</v>
      </c>
      <c r="AY28" s="344"/>
      <c r="AZ28" s="93"/>
      <c r="BA28" s="93"/>
      <c r="BB28" s="94"/>
      <c r="BC28" s="93">
        <v>0</v>
      </c>
      <c r="BD28" s="94">
        <v>0</v>
      </c>
      <c r="BE28" s="94">
        <v>0</v>
      </c>
      <c r="BF28" s="94">
        <v>0</v>
      </c>
      <c r="BG28" s="94">
        <v>1</v>
      </c>
      <c r="BH28" s="94">
        <v>0</v>
      </c>
      <c r="BI28" s="94">
        <v>0</v>
      </c>
      <c r="BJ28" s="94">
        <v>0</v>
      </c>
      <c r="BK28" s="94"/>
      <c r="BL28" s="94">
        <v>0</v>
      </c>
      <c r="BM28" s="94">
        <v>0</v>
      </c>
      <c r="BN28" s="94">
        <v>0</v>
      </c>
      <c r="BO28" s="94">
        <v>0</v>
      </c>
      <c r="BP28" s="94">
        <v>0</v>
      </c>
      <c r="BQ28" s="94">
        <v>0</v>
      </c>
      <c r="BR28" s="94">
        <v>0</v>
      </c>
      <c r="BS28" s="94">
        <v>0</v>
      </c>
      <c r="BT28" s="94">
        <v>0</v>
      </c>
      <c r="BU28" s="94">
        <v>0</v>
      </c>
      <c r="BV28" s="94"/>
      <c r="BW28" s="94"/>
      <c r="BX28" s="94"/>
      <c r="BY28" s="94"/>
      <c r="BZ28" s="94">
        <v>0</v>
      </c>
    </row>
    <row r="29" spans="1:78" s="2" customFormat="1" ht="11.45" customHeight="1" x14ac:dyDescent="0.2">
      <c r="A29" s="95"/>
      <c r="B29" s="312"/>
      <c r="C29" s="346" t="s">
        <v>488</v>
      </c>
      <c r="D29" s="312"/>
      <c r="E29" s="127"/>
      <c r="F29" s="126"/>
      <c r="G29" s="946" t="s">
        <v>488</v>
      </c>
      <c r="H29" s="946" t="s">
        <v>488</v>
      </c>
      <c r="I29" s="944"/>
      <c r="J29" s="103"/>
      <c r="K29" s="104"/>
      <c r="L29" s="632"/>
      <c r="M29" s="105"/>
      <c r="N29" s="630"/>
      <c r="O29" s="372" t="s">
        <v>488</v>
      </c>
      <c r="P29" s="352"/>
      <c r="Q29" s="381"/>
      <c r="R29" s="241">
        <v>0</v>
      </c>
      <c r="S29" s="42"/>
      <c r="T29" s="228"/>
      <c r="U29" s="340">
        <v>0</v>
      </c>
      <c r="V29" s="227"/>
      <c r="W29" s="5"/>
      <c r="X29" s="108" t="s">
        <v>488</v>
      </c>
      <c r="Y29" s="109" t="s">
        <v>1625</v>
      </c>
      <c r="Z29" s="123">
        <v>0</v>
      </c>
      <c r="AA29" s="83" t="s">
        <v>488</v>
      </c>
      <c r="AB29" s="83" t="s">
        <v>488</v>
      </c>
      <c r="AC29" s="83" t="s">
        <v>488</v>
      </c>
      <c r="AE29" s="93" t="s">
        <v>2869</v>
      </c>
      <c r="AF29" s="93"/>
      <c r="AG29" s="96" t="s">
        <v>488</v>
      </c>
      <c r="AH29" s="96" t="s">
        <v>488</v>
      </c>
      <c r="AI29" s="96" t="s">
        <v>488</v>
      </c>
      <c r="AJ29" s="96" t="s">
        <v>488</v>
      </c>
      <c r="AK29" s="96" t="s">
        <v>488</v>
      </c>
      <c r="AL29" s="96" t="s">
        <v>488</v>
      </c>
      <c r="AM29" s="96" t="s">
        <v>488</v>
      </c>
      <c r="AN29" s="96" t="s">
        <v>488</v>
      </c>
      <c r="AO29" s="96" t="s">
        <v>488</v>
      </c>
      <c r="AP29" s="96" t="s">
        <v>488</v>
      </c>
      <c r="AQ29" s="96" t="s">
        <v>488</v>
      </c>
      <c r="AR29" s="96" t="s">
        <v>488</v>
      </c>
      <c r="AS29" s="96" t="s">
        <v>488</v>
      </c>
      <c r="AT29" s="96" t="s">
        <v>488</v>
      </c>
      <c r="AU29" s="96" t="s">
        <v>488</v>
      </c>
      <c r="AV29" s="96" t="s">
        <v>488</v>
      </c>
      <c r="AW29" s="96" t="s">
        <v>488</v>
      </c>
      <c r="AX29" s="96" t="s">
        <v>488</v>
      </c>
      <c r="AY29" s="344"/>
      <c r="AZ29" s="93"/>
      <c r="BA29" s="93"/>
      <c r="BB29" s="94"/>
      <c r="BC29" s="93">
        <v>0</v>
      </c>
      <c r="BD29" s="94">
        <v>0</v>
      </c>
      <c r="BE29" s="94">
        <v>0</v>
      </c>
      <c r="BF29" s="94">
        <v>0</v>
      </c>
      <c r="BG29" s="94">
        <v>1</v>
      </c>
      <c r="BH29" s="94">
        <v>0</v>
      </c>
      <c r="BI29" s="94">
        <v>0</v>
      </c>
      <c r="BJ29" s="94">
        <v>0</v>
      </c>
      <c r="BK29" s="94"/>
      <c r="BL29" s="94">
        <v>0</v>
      </c>
      <c r="BM29" s="94">
        <v>0</v>
      </c>
      <c r="BN29" s="94">
        <v>0</v>
      </c>
      <c r="BO29" s="94">
        <v>0</v>
      </c>
      <c r="BP29" s="94">
        <v>0</v>
      </c>
      <c r="BQ29" s="94">
        <v>0</v>
      </c>
      <c r="BR29" s="94">
        <v>0</v>
      </c>
      <c r="BS29" s="94">
        <v>0</v>
      </c>
      <c r="BT29" s="94">
        <v>0</v>
      </c>
      <c r="BU29" s="94">
        <v>0</v>
      </c>
      <c r="BV29" s="94"/>
      <c r="BW29" s="94"/>
      <c r="BX29" s="94"/>
      <c r="BY29" s="94"/>
      <c r="BZ29" s="94">
        <v>0</v>
      </c>
    </row>
    <row r="30" spans="1:78" s="2" customFormat="1" ht="11.45" customHeight="1" x14ac:dyDescent="0.2">
      <c r="A30" s="95"/>
      <c r="B30" s="312"/>
      <c r="C30" s="346" t="s">
        <v>488</v>
      </c>
      <c r="D30" s="312"/>
      <c r="E30" s="127"/>
      <c r="F30" s="126"/>
      <c r="G30" s="946" t="s">
        <v>488</v>
      </c>
      <c r="H30" s="946" t="s">
        <v>488</v>
      </c>
      <c r="I30" s="944"/>
      <c r="J30" s="103"/>
      <c r="K30" s="104"/>
      <c r="L30" s="632"/>
      <c r="M30" s="105"/>
      <c r="N30" s="630"/>
      <c r="O30" s="372" t="s">
        <v>488</v>
      </c>
      <c r="P30" s="352"/>
      <c r="Q30" s="381"/>
      <c r="R30" s="241">
        <v>0</v>
      </c>
      <c r="S30" s="42"/>
      <c r="T30" s="228"/>
      <c r="U30" s="340">
        <v>0</v>
      </c>
      <c r="V30" s="227"/>
      <c r="W30" s="5"/>
      <c r="X30" s="108" t="s">
        <v>488</v>
      </c>
      <c r="Y30" s="109" t="s">
        <v>1625</v>
      </c>
      <c r="Z30" s="123">
        <v>0</v>
      </c>
      <c r="AA30" s="83" t="s">
        <v>488</v>
      </c>
      <c r="AB30" s="83" t="s">
        <v>488</v>
      </c>
      <c r="AC30" s="83" t="s">
        <v>488</v>
      </c>
      <c r="AE30" s="93" t="s">
        <v>2869</v>
      </c>
      <c r="AF30" s="93"/>
      <c r="AG30" s="96" t="s">
        <v>488</v>
      </c>
      <c r="AH30" s="96" t="s">
        <v>488</v>
      </c>
      <c r="AI30" s="96" t="s">
        <v>488</v>
      </c>
      <c r="AJ30" s="96" t="s">
        <v>488</v>
      </c>
      <c r="AK30" s="96" t="s">
        <v>488</v>
      </c>
      <c r="AL30" s="96" t="s">
        <v>488</v>
      </c>
      <c r="AM30" s="96" t="s">
        <v>488</v>
      </c>
      <c r="AN30" s="96" t="s">
        <v>488</v>
      </c>
      <c r="AO30" s="96" t="s">
        <v>488</v>
      </c>
      <c r="AP30" s="96" t="s">
        <v>488</v>
      </c>
      <c r="AQ30" s="96" t="s">
        <v>488</v>
      </c>
      <c r="AR30" s="96" t="s">
        <v>488</v>
      </c>
      <c r="AS30" s="96" t="s">
        <v>488</v>
      </c>
      <c r="AT30" s="96" t="s">
        <v>488</v>
      </c>
      <c r="AU30" s="96" t="s">
        <v>488</v>
      </c>
      <c r="AV30" s="96" t="s">
        <v>488</v>
      </c>
      <c r="AW30" s="96" t="s">
        <v>488</v>
      </c>
      <c r="AX30" s="96" t="s">
        <v>488</v>
      </c>
      <c r="AY30" s="344"/>
      <c r="AZ30" s="93"/>
      <c r="BA30" s="93"/>
      <c r="BB30" s="94"/>
      <c r="BC30" s="93">
        <v>0</v>
      </c>
      <c r="BD30" s="94">
        <v>0</v>
      </c>
      <c r="BE30" s="94">
        <v>0</v>
      </c>
      <c r="BF30" s="94">
        <v>0</v>
      </c>
      <c r="BG30" s="94">
        <v>1</v>
      </c>
      <c r="BH30" s="94">
        <v>0</v>
      </c>
      <c r="BI30" s="94">
        <v>0</v>
      </c>
      <c r="BJ30" s="94">
        <v>0</v>
      </c>
      <c r="BK30" s="94"/>
      <c r="BL30" s="94">
        <v>0</v>
      </c>
      <c r="BM30" s="94">
        <v>0</v>
      </c>
      <c r="BN30" s="94">
        <v>0</v>
      </c>
      <c r="BO30" s="94">
        <v>0</v>
      </c>
      <c r="BP30" s="94">
        <v>0</v>
      </c>
      <c r="BQ30" s="94">
        <v>0</v>
      </c>
      <c r="BR30" s="94">
        <v>0</v>
      </c>
      <c r="BS30" s="94">
        <v>0</v>
      </c>
      <c r="BT30" s="94">
        <v>0</v>
      </c>
      <c r="BU30" s="94">
        <v>0</v>
      </c>
      <c r="BV30" s="94"/>
      <c r="BW30" s="94"/>
      <c r="BX30" s="94"/>
      <c r="BY30" s="94"/>
      <c r="BZ30" s="94">
        <v>0</v>
      </c>
    </row>
    <row r="31" spans="1:78" s="2" customFormat="1" ht="11.45" customHeight="1" x14ac:dyDescent="0.2">
      <c r="A31" s="95"/>
      <c r="B31" s="312"/>
      <c r="C31" s="346" t="s">
        <v>488</v>
      </c>
      <c r="D31" s="312"/>
      <c r="E31" s="127"/>
      <c r="F31" s="126"/>
      <c r="G31" s="946" t="s">
        <v>488</v>
      </c>
      <c r="H31" s="946" t="s">
        <v>488</v>
      </c>
      <c r="I31" s="944"/>
      <c r="J31" s="103"/>
      <c r="K31" s="104"/>
      <c r="L31" s="632"/>
      <c r="M31" s="105"/>
      <c r="N31" s="630"/>
      <c r="O31" s="372" t="s">
        <v>488</v>
      </c>
      <c r="P31" s="352"/>
      <c r="Q31" s="381"/>
      <c r="R31" s="241">
        <v>0</v>
      </c>
      <c r="S31" s="42"/>
      <c r="T31" s="228"/>
      <c r="U31" s="340">
        <v>0</v>
      </c>
      <c r="V31" s="227"/>
      <c r="W31" s="5"/>
      <c r="X31" s="108" t="s">
        <v>488</v>
      </c>
      <c r="Y31" s="109" t="s">
        <v>1625</v>
      </c>
      <c r="Z31" s="123">
        <v>0</v>
      </c>
      <c r="AA31" s="83" t="s">
        <v>488</v>
      </c>
      <c r="AB31" s="83" t="s">
        <v>488</v>
      </c>
      <c r="AC31" s="83" t="s">
        <v>488</v>
      </c>
      <c r="AE31" s="93" t="s">
        <v>2869</v>
      </c>
      <c r="AF31" s="93"/>
      <c r="AG31" s="96" t="s">
        <v>488</v>
      </c>
      <c r="AH31" s="96" t="s">
        <v>488</v>
      </c>
      <c r="AI31" s="96" t="s">
        <v>488</v>
      </c>
      <c r="AJ31" s="96" t="s">
        <v>488</v>
      </c>
      <c r="AK31" s="96" t="s">
        <v>488</v>
      </c>
      <c r="AL31" s="96" t="s">
        <v>488</v>
      </c>
      <c r="AM31" s="96" t="s">
        <v>488</v>
      </c>
      <c r="AN31" s="96" t="s">
        <v>488</v>
      </c>
      <c r="AO31" s="96" t="s">
        <v>488</v>
      </c>
      <c r="AP31" s="96" t="s">
        <v>488</v>
      </c>
      <c r="AQ31" s="96" t="s">
        <v>488</v>
      </c>
      <c r="AR31" s="96" t="s">
        <v>488</v>
      </c>
      <c r="AS31" s="96" t="s">
        <v>488</v>
      </c>
      <c r="AT31" s="96" t="s">
        <v>488</v>
      </c>
      <c r="AU31" s="96" t="s">
        <v>488</v>
      </c>
      <c r="AV31" s="96" t="s">
        <v>488</v>
      </c>
      <c r="AW31" s="96" t="s">
        <v>488</v>
      </c>
      <c r="AX31" s="96" t="s">
        <v>488</v>
      </c>
      <c r="AY31" s="344"/>
      <c r="AZ31" s="93"/>
      <c r="BA31" s="93"/>
      <c r="BB31" s="94"/>
      <c r="BC31" s="93">
        <v>0</v>
      </c>
      <c r="BD31" s="94">
        <v>0</v>
      </c>
      <c r="BE31" s="94">
        <v>0</v>
      </c>
      <c r="BF31" s="94">
        <v>0</v>
      </c>
      <c r="BG31" s="94">
        <v>1</v>
      </c>
      <c r="BH31" s="94">
        <v>0</v>
      </c>
      <c r="BI31" s="94">
        <v>0</v>
      </c>
      <c r="BJ31" s="94">
        <v>0</v>
      </c>
      <c r="BK31" s="94"/>
      <c r="BL31" s="94">
        <v>0</v>
      </c>
      <c r="BM31" s="94">
        <v>0</v>
      </c>
      <c r="BN31" s="94">
        <v>0</v>
      </c>
      <c r="BO31" s="94">
        <v>0</v>
      </c>
      <c r="BP31" s="94">
        <v>0</v>
      </c>
      <c r="BQ31" s="94">
        <v>0</v>
      </c>
      <c r="BR31" s="94">
        <v>0</v>
      </c>
      <c r="BS31" s="94">
        <v>0</v>
      </c>
      <c r="BT31" s="94">
        <v>0</v>
      </c>
      <c r="BU31" s="94">
        <v>0</v>
      </c>
      <c r="BV31" s="94"/>
      <c r="BW31" s="94"/>
      <c r="BX31" s="94"/>
      <c r="BY31" s="94"/>
      <c r="BZ31" s="94">
        <v>0</v>
      </c>
    </row>
    <row r="32" spans="1:78" s="2" customFormat="1" ht="11.45" customHeight="1" x14ac:dyDescent="0.2">
      <c r="A32" s="95"/>
      <c r="B32" s="312"/>
      <c r="C32" s="346" t="s">
        <v>488</v>
      </c>
      <c r="D32" s="312"/>
      <c r="E32" s="127"/>
      <c r="F32" s="126"/>
      <c r="G32" s="946" t="s">
        <v>488</v>
      </c>
      <c r="H32" s="946" t="s">
        <v>488</v>
      </c>
      <c r="I32" s="944"/>
      <c r="J32" s="103"/>
      <c r="K32" s="104"/>
      <c r="L32" s="632"/>
      <c r="M32" s="105"/>
      <c r="N32" s="630"/>
      <c r="O32" s="372" t="s">
        <v>488</v>
      </c>
      <c r="P32" s="352"/>
      <c r="Q32" s="381"/>
      <c r="R32" s="241">
        <v>0</v>
      </c>
      <c r="S32" s="42"/>
      <c r="T32" s="228"/>
      <c r="U32" s="340">
        <v>0</v>
      </c>
      <c r="V32" s="227"/>
      <c r="W32" s="5"/>
      <c r="X32" s="108" t="s">
        <v>488</v>
      </c>
      <c r="Y32" s="109" t="s">
        <v>1625</v>
      </c>
      <c r="Z32" s="123">
        <v>0</v>
      </c>
      <c r="AA32" s="83" t="s">
        <v>488</v>
      </c>
      <c r="AB32" s="83" t="s">
        <v>488</v>
      </c>
      <c r="AC32" s="83" t="s">
        <v>488</v>
      </c>
      <c r="AE32" s="93" t="s">
        <v>2869</v>
      </c>
      <c r="AF32" s="93"/>
      <c r="AG32" s="96" t="s">
        <v>488</v>
      </c>
      <c r="AH32" s="96" t="s">
        <v>488</v>
      </c>
      <c r="AI32" s="96" t="s">
        <v>488</v>
      </c>
      <c r="AJ32" s="96" t="s">
        <v>488</v>
      </c>
      <c r="AK32" s="96" t="s">
        <v>488</v>
      </c>
      <c r="AL32" s="96" t="s">
        <v>488</v>
      </c>
      <c r="AM32" s="96" t="s">
        <v>488</v>
      </c>
      <c r="AN32" s="96" t="s">
        <v>488</v>
      </c>
      <c r="AO32" s="96" t="s">
        <v>488</v>
      </c>
      <c r="AP32" s="96" t="s">
        <v>488</v>
      </c>
      <c r="AQ32" s="96" t="s">
        <v>488</v>
      </c>
      <c r="AR32" s="96" t="s">
        <v>488</v>
      </c>
      <c r="AS32" s="96" t="s">
        <v>488</v>
      </c>
      <c r="AT32" s="96" t="s">
        <v>488</v>
      </c>
      <c r="AU32" s="96" t="s">
        <v>488</v>
      </c>
      <c r="AV32" s="96" t="s">
        <v>488</v>
      </c>
      <c r="AW32" s="96" t="s">
        <v>488</v>
      </c>
      <c r="AX32" s="96" t="s">
        <v>488</v>
      </c>
      <c r="AY32" s="344"/>
      <c r="AZ32" s="93"/>
      <c r="BA32" s="93"/>
      <c r="BB32" s="94"/>
      <c r="BC32" s="93">
        <v>0</v>
      </c>
      <c r="BD32" s="94">
        <v>0</v>
      </c>
      <c r="BE32" s="94">
        <v>0</v>
      </c>
      <c r="BF32" s="94">
        <v>0</v>
      </c>
      <c r="BG32" s="94">
        <v>1</v>
      </c>
      <c r="BH32" s="94">
        <v>0</v>
      </c>
      <c r="BI32" s="94">
        <v>0</v>
      </c>
      <c r="BJ32" s="94">
        <v>0</v>
      </c>
      <c r="BK32" s="94"/>
      <c r="BL32" s="94">
        <v>0</v>
      </c>
      <c r="BM32" s="94">
        <v>0</v>
      </c>
      <c r="BN32" s="94">
        <v>0</v>
      </c>
      <c r="BO32" s="94">
        <v>0</v>
      </c>
      <c r="BP32" s="94">
        <v>0</v>
      </c>
      <c r="BQ32" s="94">
        <v>0</v>
      </c>
      <c r="BR32" s="94">
        <v>0</v>
      </c>
      <c r="BS32" s="94">
        <v>0</v>
      </c>
      <c r="BT32" s="94">
        <v>0</v>
      </c>
      <c r="BU32" s="94">
        <v>0</v>
      </c>
      <c r="BV32" s="94"/>
      <c r="BW32" s="94"/>
      <c r="BX32" s="94"/>
      <c r="BY32" s="94"/>
      <c r="BZ32" s="94">
        <v>0</v>
      </c>
    </row>
    <row r="33" spans="1:78" s="2" customFormat="1" ht="11.45" customHeight="1" x14ac:dyDescent="0.2">
      <c r="A33" s="95"/>
      <c r="B33" s="312"/>
      <c r="C33" s="346" t="s">
        <v>488</v>
      </c>
      <c r="D33" s="312"/>
      <c r="E33" s="127"/>
      <c r="F33" s="126"/>
      <c r="G33" s="946" t="s">
        <v>488</v>
      </c>
      <c r="H33" s="946" t="s">
        <v>488</v>
      </c>
      <c r="I33" s="944"/>
      <c r="J33" s="103"/>
      <c r="K33" s="104"/>
      <c r="L33" s="632"/>
      <c r="M33" s="105"/>
      <c r="N33" s="630"/>
      <c r="O33" s="372" t="s">
        <v>488</v>
      </c>
      <c r="P33" s="352"/>
      <c r="Q33" s="381"/>
      <c r="R33" s="241">
        <v>0</v>
      </c>
      <c r="S33" s="42"/>
      <c r="T33" s="228"/>
      <c r="U33" s="340">
        <v>0</v>
      </c>
      <c r="V33" s="227"/>
      <c r="W33" s="5"/>
      <c r="X33" s="108" t="s">
        <v>488</v>
      </c>
      <c r="Y33" s="109" t="s">
        <v>1625</v>
      </c>
      <c r="Z33" s="123">
        <v>0</v>
      </c>
      <c r="AA33" s="83" t="s">
        <v>488</v>
      </c>
      <c r="AB33" s="83" t="s">
        <v>488</v>
      </c>
      <c r="AC33" s="83" t="s">
        <v>488</v>
      </c>
      <c r="AE33" s="93" t="s">
        <v>2869</v>
      </c>
      <c r="AF33" s="93"/>
      <c r="AG33" s="96" t="s">
        <v>488</v>
      </c>
      <c r="AH33" s="96" t="s">
        <v>488</v>
      </c>
      <c r="AI33" s="96" t="s">
        <v>488</v>
      </c>
      <c r="AJ33" s="96" t="s">
        <v>488</v>
      </c>
      <c r="AK33" s="96" t="s">
        <v>488</v>
      </c>
      <c r="AL33" s="96" t="s">
        <v>488</v>
      </c>
      <c r="AM33" s="96" t="s">
        <v>488</v>
      </c>
      <c r="AN33" s="96" t="s">
        <v>488</v>
      </c>
      <c r="AO33" s="96" t="s">
        <v>488</v>
      </c>
      <c r="AP33" s="96" t="s">
        <v>488</v>
      </c>
      <c r="AQ33" s="96" t="s">
        <v>488</v>
      </c>
      <c r="AR33" s="96" t="s">
        <v>488</v>
      </c>
      <c r="AS33" s="96" t="s">
        <v>488</v>
      </c>
      <c r="AT33" s="96" t="s">
        <v>488</v>
      </c>
      <c r="AU33" s="96" t="s">
        <v>488</v>
      </c>
      <c r="AV33" s="96" t="s">
        <v>488</v>
      </c>
      <c r="AW33" s="96" t="s">
        <v>488</v>
      </c>
      <c r="AX33" s="96" t="s">
        <v>488</v>
      </c>
      <c r="AY33" s="344"/>
      <c r="AZ33" s="93"/>
      <c r="BA33" s="93"/>
      <c r="BB33" s="94"/>
      <c r="BC33" s="93">
        <v>0</v>
      </c>
      <c r="BD33" s="94">
        <v>0</v>
      </c>
      <c r="BE33" s="94">
        <v>0</v>
      </c>
      <c r="BF33" s="94">
        <v>0</v>
      </c>
      <c r="BG33" s="94">
        <v>1</v>
      </c>
      <c r="BH33" s="94">
        <v>0</v>
      </c>
      <c r="BI33" s="94">
        <v>0</v>
      </c>
      <c r="BJ33" s="94">
        <v>0</v>
      </c>
      <c r="BK33" s="94"/>
      <c r="BL33" s="94">
        <v>0</v>
      </c>
      <c r="BM33" s="94">
        <v>0</v>
      </c>
      <c r="BN33" s="94">
        <v>0</v>
      </c>
      <c r="BO33" s="94">
        <v>0</v>
      </c>
      <c r="BP33" s="94">
        <v>0</v>
      </c>
      <c r="BQ33" s="94">
        <v>0</v>
      </c>
      <c r="BR33" s="94">
        <v>0</v>
      </c>
      <c r="BS33" s="94">
        <v>0</v>
      </c>
      <c r="BT33" s="94">
        <v>0</v>
      </c>
      <c r="BU33" s="94">
        <v>0</v>
      </c>
      <c r="BV33" s="94"/>
      <c r="BW33" s="94"/>
      <c r="BX33" s="94"/>
      <c r="BY33" s="94"/>
      <c r="BZ33" s="94">
        <v>0</v>
      </c>
    </row>
    <row r="34" spans="1:78" s="2" customFormat="1" ht="11.45" customHeight="1" x14ac:dyDescent="0.2">
      <c r="A34" s="95"/>
      <c r="B34" s="312"/>
      <c r="C34" s="346" t="s">
        <v>488</v>
      </c>
      <c r="D34" s="312"/>
      <c r="E34" s="127"/>
      <c r="F34" s="126"/>
      <c r="G34" s="946" t="s">
        <v>488</v>
      </c>
      <c r="H34" s="946" t="s">
        <v>488</v>
      </c>
      <c r="I34" s="944"/>
      <c r="J34" s="103"/>
      <c r="K34" s="104"/>
      <c r="L34" s="632"/>
      <c r="M34" s="105"/>
      <c r="N34" s="630"/>
      <c r="O34" s="372" t="s">
        <v>488</v>
      </c>
      <c r="P34" s="352"/>
      <c r="Q34" s="381"/>
      <c r="R34" s="241">
        <v>0</v>
      </c>
      <c r="S34" s="42"/>
      <c r="T34" s="228"/>
      <c r="U34" s="340">
        <v>0</v>
      </c>
      <c r="V34" s="227"/>
      <c r="W34" s="5"/>
      <c r="X34" s="108" t="s">
        <v>488</v>
      </c>
      <c r="Y34" s="109" t="s">
        <v>1625</v>
      </c>
      <c r="Z34" s="123">
        <v>0</v>
      </c>
      <c r="AA34" s="83" t="s">
        <v>488</v>
      </c>
      <c r="AB34" s="83" t="s">
        <v>488</v>
      </c>
      <c r="AC34" s="83" t="s">
        <v>488</v>
      </c>
      <c r="AE34" s="93" t="s">
        <v>2869</v>
      </c>
      <c r="AF34" s="93"/>
      <c r="AG34" s="96" t="s">
        <v>488</v>
      </c>
      <c r="AH34" s="96" t="s">
        <v>488</v>
      </c>
      <c r="AI34" s="96" t="s">
        <v>488</v>
      </c>
      <c r="AJ34" s="96" t="s">
        <v>488</v>
      </c>
      <c r="AK34" s="96" t="s">
        <v>488</v>
      </c>
      <c r="AL34" s="96" t="s">
        <v>488</v>
      </c>
      <c r="AM34" s="96" t="s">
        <v>488</v>
      </c>
      <c r="AN34" s="96" t="s">
        <v>488</v>
      </c>
      <c r="AO34" s="96" t="s">
        <v>488</v>
      </c>
      <c r="AP34" s="96" t="s">
        <v>488</v>
      </c>
      <c r="AQ34" s="96" t="s">
        <v>488</v>
      </c>
      <c r="AR34" s="96" t="s">
        <v>488</v>
      </c>
      <c r="AS34" s="96" t="s">
        <v>488</v>
      </c>
      <c r="AT34" s="96" t="s">
        <v>488</v>
      </c>
      <c r="AU34" s="96" t="s">
        <v>488</v>
      </c>
      <c r="AV34" s="96" t="s">
        <v>488</v>
      </c>
      <c r="AW34" s="96" t="s">
        <v>488</v>
      </c>
      <c r="AX34" s="96" t="s">
        <v>488</v>
      </c>
      <c r="AY34" s="344"/>
      <c r="AZ34" s="93"/>
      <c r="BA34" s="93"/>
      <c r="BB34" s="94"/>
      <c r="BC34" s="93">
        <v>0</v>
      </c>
      <c r="BD34" s="94">
        <v>0</v>
      </c>
      <c r="BE34" s="94">
        <v>0</v>
      </c>
      <c r="BF34" s="94">
        <v>0</v>
      </c>
      <c r="BG34" s="94">
        <v>1</v>
      </c>
      <c r="BH34" s="94">
        <v>0</v>
      </c>
      <c r="BI34" s="94">
        <v>0</v>
      </c>
      <c r="BJ34" s="94">
        <v>0</v>
      </c>
      <c r="BK34" s="94"/>
      <c r="BL34" s="94">
        <v>0</v>
      </c>
      <c r="BM34" s="94">
        <v>0</v>
      </c>
      <c r="BN34" s="94">
        <v>0</v>
      </c>
      <c r="BO34" s="94">
        <v>0</v>
      </c>
      <c r="BP34" s="94">
        <v>0</v>
      </c>
      <c r="BQ34" s="94">
        <v>0</v>
      </c>
      <c r="BR34" s="94">
        <v>0</v>
      </c>
      <c r="BS34" s="94">
        <v>0</v>
      </c>
      <c r="BT34" s="94">
        <v>0</v>
      </c>
      <c r="BU34" s="94">
        <v>0</v>
      </c>
      <c r="BV34" s="94"/>
      <c r="BW34" s="94"/>
      <c r="BX34" s="94"/>
      <c r="BY34" s="94"/>
      <c r="BZ34" s="94">
        <v>0</v>
      </c>
    </row>
    <row r="35" spans="1:78" s="2" customFormat="1" ht="11.45" customHeight="1" x14ac:dyDescent="0.2">
      <c r="A35" s="95"/>
      <c r="B35" s="312"/>
      <c r="C35" s="346" t="s">
        <v>488</v>
      </c>
      <c r="D35" s="312"/>
      <c r="E35" s="127"/>
      <c r="F35" s="126"/>
      <c r="G35" s="946" t="s">
        <v>488</v>
      </c>
      <c r="H35" s="946" t="s">
        <v>488</v>
      </c>
      <c r="I35" s="944"/>
      <c r="J35" s="103"/>
      <c r="K35" s="104"/>
      <c r="L35" s="632"/>
      <c r="M35" s="105"/>
      <c r="N35" s="630"/>
      <c r="O35" s="372" t="s">
        <v>488</v>
      </c>
      <c r="P35" s="352"/>
      <c r="Q35" s="381"/>
      <c r="R35" s="241">
        <v>0</v>
      </c>
      <c r="S35" s="42"/>
      <c r="T35" s="228"/>
      <c r="U35" s="340">
        <v>0</v>
      </c>
      <c r="V35" s="227"/>
      <c r="W35" s="5"/>
      <c r="X35" s="108" t="s">
        <v>488</v>
      </c>
      <c r="Y35" s="109" t="s">
        <v>1625</v>
      </c>
      <c r="Z35" s="123">
        <v>0</v>
      </c>
      <c r="AA35" s="83" t="s">
        <v>488</v>
      </c>
      <c r="AB35" s="83" t="s">
        <v>488</v>
      </c>
      <c r="AC35" s="83" t="s">
        <v>488</v>
      </c>
      <c r="AE35" s="93" t="s">
        <v>2869</v>
      </c>
      <c r="AF35" s="93"/>
      <c r="AG35" s="96" t="s">
        <v>488</v>
      </c>
      <c r="AH35" s="96" t="s">
        <v>488</v>
      </c>
      <c r="AI35" s="96" t="s">
        <v>488</v>
      </c>
      <c r="AJ35" s="96" t="s">
        <v>488</v>
      </c>
      <c r="AK35" s="96" t="s">
        <v>488</v>
      </c>
      <c r="AL35" s="96" t="s">
        <v>488</v>
      </c>
      <c r="AM35" s="96" t="s">
        <v>488</v>
      </c>
      <c r="AN35" s="96" t="s">
        <v>488</v>
      </c>
      <c r="AO35" s="96" t="s">
        <v>488</v>
      </c>
      <c r="AP35" s="96" t="s">
        <v>488</v>
      </c>
      <c r="AQ35" s="96" t="s">
        <v>488</v>
      </c>
      <c r="AR35" s="96" t="s">
        <v>488</v>
      </c>
      <c r="AS35" s="96" t="s">
        <v>488</v>
      </c>
      <c r="AT35" s="96" t="s">
        <v>488</v>
      </c>
      <c r="AU35" s="96" t="s">
        <v>488</v>
      </c>
      <c r="AV35" s="96" t="s">
        <v>488</v>
      </c>
      <c r="AW35" s="96" t="s">
        <v>488</v>
      </c>
      <c r="AX35" s="96" t="s">
        <v>488</v>
      </c>
      <c r="AY35" s="344"/>
      <c r="AZ35" s="93"/>
      <c r="BA35" s="93"/>
      <c r="BB35" s="94"/>
      <c r="BC35" s="93">
        <v>0</v>
      </c>
      <c r="BD35" s="94">
        <v>0</v>
      </c>
      <c r="BE35" s="94">
        <v>0</v>
      </c>
      <c r="BF35" s="94">
        <v>0</v>
      </c>
      <c r="BG35" s="94">
        <v>1</v>
      </c>
      <c r="BH35" s="94">
        <v>0</v>
      </c>
      <c r="BI35" s="94">
        <v>0</v>
      </c>
      <c r="BJ35" s="94">
        <v>0</v>
      </c>
      <c r="BK35" s="94"/>
      <c r="BL35" s="94">
        <v>0</v>
      </c>
      <c r="BM35" s="94">
        <v>0</v>
      </c>
      <c r="BN35" s="94">
        <v>0</v>
      </c>
      <c r="BO35" s="94">
        <v>0</v>
      </c>
      <c r="BP35" s="94">
        <v>0</v>
      </c>
      <c r="BQ35" s="94">
        <v>0</v>
      </c>
      <c r="BR35" s="94">
        <v>0</v>
      </c>
      <c r="BS35" s="94">
        <v>0</v>
      </c>
      <c r="BT35" s="94">
        <v>0</v>
      </c>
      <c r="BU35" s="94">
        <v>0</v>
      </c>
      <c r="BV35" s="94"/>
      <c r="BW35" s="94"/>
      <c r="BX35" s="94"/>
      <c r="BY35" s="94"/>
      <c r="BZ35" s="94">
        <v>0</v>
      </c>
    </row>
    <row r="36" spans="1:78" s="2" customFormat="1" ht="11.45" customHeight="1" x14ac:dyDescent="0.2">
      <c r="A36" s="95"/>
      <c r="B36" s="312"/>
      <c r="C36" s="346" t="s">
        <v>488</v>
      </c>
      <c r="D36" s="312"/>
      <c r="E36" s="127"/>
      <c r="F36" s="126"/>
      <c r="G36" s="946" t="s">
        <v>488</v>
      </c>
      <c r="H36" s="946" t="s">
        <v>488</v>
      </c>
      <c r="I36" s="944"/>
      <c r="J36" s="103"/>
      <c r="K36" s="104"/>
      <c r="L36" s="632"/>
      <c r="M36" s="105"/>
      <c r="N36" s="630"/>
      <c r="O36" s="372" t="s">
        <v>488</v>
      </c>
      <c r="P36" s="352"/>
      <c r="Q36" s="381"/>
      <c r="R36" s="241">
        <v>0</v>
      </c>
      <c r="S36" s="42"/>
      <c r="T36" s="228"/>
      <c r="U36" s="340">
        <v>0</v>
      </c>
      <c r="V36" s="227"/>
      <c r="W36" s="5"/>
      <c r="X36" s="108" t="s">
        <v>488</v>
      </c>
      <c r="Y36" s="109" t="s">
        <v>1625</v>
      </c>
      <c r="Z36" s="123">
        <v>0</v>
      </c>
      <c r="AA36" s="83" t="s">
        <v>488</v>
      </c>
      <c r="AB36" s="83" t="s">
        <v>488</v>
      </c>
      <c r="AC36" s="83" t="s">
        <v>488</v>
      </c>
      <c r="AE36" s="93" t="s">
        <v>2869</v>
      </c>
      <c r="AF36" s="93"/>
      <c r="AG36" s="96" t="s">
        <v>488</v>
      </c>
      <c r="AH36" s="96" t="s">
        <v>488</v>
      </c>
      <c r="AI36" s="96" t="s">
        <v>488</v>
      </c>
      <c r="AJ36" s="96" t="s">
        <v>488</v>
      </c>
      <c r="AK36" s="96" t="s">
        <v>488</v>
      </c>
      <c r="AL36" s="96" t="s">
        <v>488</v>
      </c>
      <c r="AM36" s="96" t="s">
        <v>488</v>
      </c>
      <c r="AN36" s="96" t="s">
        <v>488</v>
      </c>
      <c r="AO36" s="96" t="s">
        <v>488</v>
      </c>
      <c r="AP36" s="96" t="s">
        <v>488</v>
      </c>
      <c r="AQ36" s="96" t="s">
        <v>488</v>
      </c>
      <c r="AR36" s="96" t="s">
        <v>488</v>
      </c>
      <c r="AS36" s="96" t="s">
        <v>488</v>
      </c>
      <c r="AT36" s="96" t="s">
        <v>488</v>
      </c>
      <c r="AU36" s="96" t="s">
        <v>488</v>
      </c>
      <c r="AV36" s="96" t="s">
        <v>488</v>
      </c>
      <c r="AW36" s="96" t="s">
        <v>488</v>
      </c>
      <c r="AX36" s="96" t="s">
        <v>488</v>
      </c>
      <c r="AY36" s="344"/>
      <c r="AZ36" s="93"/>
      <c r="BA36" s="93"/>
      <c r="BB36" s="94"/>
      <c r="BC36" s="93">
        <v>0</v>
      </c>
      <c r="BD36" s="94">
        <v>0</v>
      </c>
      <c r="BE36" s="94">
        <v>0</v>
      </c>
      <c r="BF36" s="94">
        <v>0</v>
      </c>
      <c r="BG36" s="94">
        <v>1</v>
      </c>
      <c r="BH36" s="94">
        <v>0</v>
      </c>
      <c r="BI36" s="94">
        <v>0</v>
      </c>
      <c r="BJ36" s="94">
        <v>0</v>
      </c>
      <c r="BK36" s="94"/>
      <c r="BL36" s="94">
        <v>0</v>
      </c>
      <c r="BM36" s="94">
        <v>0</v>
      </c>
      <c r="BN36" s="94">
        <v>0</v>
      </c>
      <c r="BO36" s="94">
        <v>0</v>
      </c>
      <c r="BP36" s="94">
        <v>0</v>
      </c>
      <c r="BQ36" s="94">
        <v>0</v>
      </c>
      <c r="BR36" s="94">
        <v>0</v>
      </c>
      <c r="BS36" s="94">
        <v>0</v>
      </c>
      <c r="BT36" s="94">
        <v>0</v>
      </c>
      <c r="BU36" s="94">
        <v>0</v>
      </c>
      <c r="BV36" s="94"/>
      <c r="BW36" s="94"/>
      <c r="BX36" s="94"/>
      <c r="BY36" s="94"/>
      <c r="BZ36" s="94">
        <v>0</v>
      </c>
    </row>
    <row r="37" spans="1:78" s="2" customFormat="1" ht="11.45" customHeight="1" x14ac:dyDescent="0.2">
      <c r="A37" s="95"/>
      <c r="B37" s="312"/>
      <c r="C37" s="346" t="s">
        <v>488</v>
      </c>
      <c r="D37" s="312"/>
      <c r="E37" s="127"/>
      <c r="F37" s="126"/>
      <c r="G37" s="946" t="s">
        <v>488</v>
      </c>
      <c r="H37" s="946" t="s">
        <v>488</v>
      </c>
      <c r="I37" s="944"/>
      <c r="J37" s="103"/>
      <c r="K37" s="104"/>
      <c r="L37" s="632"/>
      <c r="M37" s="105"/>
      <c r="N37" s="630"/>
      <c r="O37" s="372" t="s">
        <v>488</v>
      </c>
      <c r="P37" s="352"/>
      <c r="Q37" s="381"/>
      <c r="R37" s="241">
        <v>0</v>
      </c>
      <c r="S37" s="42"/>
      <c r="T37" s="228"/>
      <c r="U37" s="340">
        <v>0</v>
      </c>
      <c r="V37" s="227"/>
      <c r="W37" s="5"/>
      <c r="X37" s="108" t="s">
        <v>488</v>
      </c>
      <c r="Y37" s="109" t="s">
        <v>1625</v>
      </c>
      <c r="Z37" s="123">
        <v>0</v>
      </c>
      <c r="AA37" s="83" t="s">
        <v>488</v>
      </c>
      <c r="AB37" s="83" t="s">
        <v>488</v>
      </c>
      <c r="AC37" s="83" t="s">
        <v>488</v>
      </c>
      <c r="AE37" s="93" t="s">
        <v>2869</v>
      </c>
      <c r="AF37" s="93"/>
      <c r="AG37" s="96" t="s">
        <v>488</v>
      </c>
      <c r="AH37" s="96" t="s">
        <v>488</v>
      </c>
      <c r="AI37" s="96" t="s">
        <v>488</v>
      </c>
      <c r="AJ37" s="96" t="s">
        <v>488</v>
      </c>
      <c r="AK37" s="96" t="s">
        <v>488</v>
      </c>
      <c r="AL37" s="96" t="s">
        <v>488</v>
      </c>
      <c r="AM37" s="96" t="s">
        <v>488</v>
      </c>
      <c r="AN37" s="96" t="s">
        <v>488</v>
      </c>
      <c r="AO37" s="96" t="s">
        <v>488</v>
      </c>
      <c r="AP37" s="96" t="s">
        <v>488</v>
      </c>
      <c r="AQ37" s="96" t="s">
        <v>488</v>
      </c>
      <c r="AR37" s="96" t="s">
        <v>488</v>
      </c>
      <c r="AS37" s="96" t="s">
        <v>488</v>
      </c>
      <c r="AT37" s="96" t="s">
        <v>488</v>
      </c>
      <c r="AU37" s="96" t="s">
        <v>488</v>
      </c>
      <c r="AV37" s="96" t="s">
        <v>488</v>
      </c>
      <c r="AW37" s="96" t="s">
        <v>488</v>
      </c>
      <c r="AX37" s="96" t="s">
        <v>488</v>
      </c>
      <c r="AY37" s="344"/>
      <c r="AZ37" s="93"/>
      <c r="BA37" s="93"/>
      <c r="BB37" s="94"/>
      <c r="BC37" s="93">
        <v>0</v>
      </c>
      <c r="BD37" s="94">
        <v>0</v>
      </c>
      <c r="BE37" s="94">
        <v>0</v>
      </c>
      <c r="BF37" s="94">
        <v>0</v>
      </c>
      <c r="BG37" s="94">
        <v>1</v>
      </c>
      <c r="BH37" s="94">
        <v>0</v>
      </c>
      <c r="BI37" s="94">
        <v>0</v>
      </c>
      <c r="BJ37" s="94">
        <v>0</v>
      </c>
      <c r="BK37" s="94"/>
      <c r="BL37" s="94">
        <v>0</v>
      </c>
      <c r="BM37" s="94">
        <v>0</v>
      </c>
      <c r="BN37" s="94">
        <v>0</v>
      </c>
      <c r="BO37" s="94">
        <v>0</v>
      </c>
      <c r="BP37" s="94">
        <v>0</v>
      </c>
      <c r="BQ37" s="94">
        <v>0</v>
      </c>
      <c r="BR37" s="94">
        <v>0</v>
      </c>
      <c r="BS37" s="94">
        <v>0</v>
      </c>
      <c r="BT37" s="94">
        <v>0</v>
      </c>
      <c r="BU37" s="94">
        <v>0</v>
      </c>
      <c r="BV37" s="94"/>
      <c r="BW37" s="94"/>
      <c r="BX37" s="94"/>
      <c r="BY37" s="94"/>
      <c r="BZ37" s="94">
        <v>0</v>
      </c>
    </row>
    <row r="38" spans="1:78" s="2" customFormat="1" ht="11.45" customHeight="1" x14ac:dyDescent="0.2">
      <c r="A38" s="95"/>
      <c r="B38" s="312"/>
      <c r="C38" s="346" t="s">
        <v>488</v>
      </c>
      <c r="D38" s="312"/>
      <c r="E38" s="127"/>
      <c r="F38" s="126"/>
      <c r="G38" s="946" t="s">
        <v>488</v>
      </c>
      <c r="H38" s="946" t="s">
        <v>488</v>
      </c>
      <c r="I38" s="944"/>
      <c r="J38" s="103"/>
      <c r="K38" s="104"/>
      <c r="L38" s="632"/>
      <c r="M38" s="105"/>
      <c r="N38" s="630"/>
      <c r="O38" s="372" t="s">
        <v>488</v>
      </c>
      <c r="P38" s="352"/>
      <c r="Q38" s="381"/>
      <c r="R38" s="241">
        <v>0</v>
      </c>
      <c r="S38" s="42"/>
      <c r="T38" s="228"/>
      <c r="U38" s="340">
        <v>0</v>
      </c>
      <c r="V38" s="227"/>
      <c r="W38" s="5"/>
      <c r="X38" s="108" t="s">
        <v>488</v>
      </c>
      <c r="Y38" s="109" t="s">
        <v>1625</v>
      </c>
      <c r="Z38" s="123">
        <v>0</v>
      </c>
      <c r="AA38" s="83" t="s">
        <v>488</v>
      </c>
      <c r="AB38" s="83" t="s">
        <v>488</v>
      </c>
      <c r="AC38" s="83" t="s">
        <v>488</v>
      </c>
      <c r="AE38" s="93" t="s">
        <v>2869</v>
      </c>
      <c r="AF38" s="93"/>
      <c r="AG38" s="96" t="s">
        <v>488</v>
      </c>
      <c r="AH38" s="96" t="s">
        <v>488</v>
      </c>
      <c r="AI38" s="96" t="s">
        <v>488</v>
      </c>
      <c r="AJ38" s="96" t="s">
        <v>488</v>
      </c>
      <c r="AK38" s="96" t="s">
        <v>488</v>
      </c>
      <c r="AL38" s="96" t="s">
        <v>488</v>
      </c>
      <c r="AM38" s="96" t="s">
        <v>488</v>
      </c>
      <c r="AN38" s="96" t="s">
        <v>488</v>
      </c>
      <c r="AO38" s="96" t="s">
        <v>488</v>
      </c>
      <c r="AP38" s="96" t="s">
        <v>488</v>
      </c>
      <c r="AQ38" s="96" t="s">
        <v>488</v>
      </c>
      <c r="AR38" s="96" t="s">
        <v>488</v>
      </c>
      <c r="AS38" s="96" t="s">
        <v>488</v>
      </c>
      <c r="AT38" s="96" t="s">
        <v>488</v>
      </c>
      <c r="AU38" s="96" t="s">
        <v>488</v>
      </c>
      <c r="AV38" s="96" t="s">
        <v>488</v>
      </c>
      <c r="AW38" s="96" t="s">
        <v>488</v>
      </c>
      <c r="AX38" s="96" t="s">
        <v>488</v>
      </c>
      <c r="AY38" s="344"/>
      <c r="AZ38" s="93"/>
      <c r="BA38" s="93"/>
      <c r="BB38" s="94"/>
      <c r="BC38" s="93">
        <v>0</v>
      </c>
      <c r="BD38" s="94">
        <v>0</v>
      </c>
      <c r="BE38" s="94">
        <v>0</v>
      </c>
      <c r="BF38" s="94">
        <v>0</v>
      </c>
      <c r="BG38" s="94">
        <v>1</v>
      </c>
      <c r="BH38" s="94">
        <v>0</v>
      </c>
      <c r="BI38" s="94">
        <v>0</v>
      </c>
      <c r="BJ38" s="94">
        <v>0</v>
      </c>
      <c r="BK38" s="94"/>
      <c r="BL38" s="94">
        <v>0</v>
      </c>
      <c r="BM38" s="94">
        <v>0</v>
      </c>
      <c r="BN38" s="94">
        <v>0</v>
      </c>
      <c r="BO38" s="94">
        <v>0</v>
      </c>
      <c r="BP38" s="94">
        <v>0</v>
      </c>
      <c r="BQ38" s="94">
        <v>0</v>
      </c>
      <c r="BR38" s="94">
        <v>0</v>
      </c>
      <c r="BS38" s="94">
        <v>0</v>
      </c>
      <c r="BT38" s="94">
        <v>0</v>
      </c>
      <c r="BU38" s="94">
        <v>0</v>
      </c>
      <c r="BV38" s="94"/>
      <c r="BW38" s="94"/>
      <c r="BX38" s="94"/>
      <c r="BY38" s="94"/>
      <c r="BZ38" s="94">
        <v>0</v>
      </c>
    </row>
    <row r="39" spans="1:78" s="2" customFormat="1" ht="11.45" customHeight="1" x14ac:dyDescent="0.2">
      <c r="A39" s="95"/>
      <c r="B39" s="312"/>
      <c r="C39" s="346" t="s">
        <v>488</v>
      </c>
      <c r="D39" s="312"/>
      <c r="E39" s="127"/>
      <c r="F39" s="126"/>
      <c r="G39" s="946" t="s">
        <v>488</v>
      </c>
      <c r="H39" s="946" t="s">
        <v>488</v>
      </c>
      <c r="I39" s="944"/>
      <c r="J39" s="103"/>
      <c r="K39" s="104"/>
      <c r="L39" s="632"/>
      <c r="M39" s="105"/>
      <c r="N39" s="630"/>
      <c r="O39" s="372" t="s">
        <v>488</v>
      </c>
      <c r="P39" s="352"/>
      <c r="Q39" s="381"/>
      <c r="R39" s="241">
        <v>0</v>
      </c>
      <c r="S39" s="42"/>
      <c r="T39" s="228"/>
      <c r="U39" s="340">
        <v>0</v>
      </c>
      <c r="V39" s="227"/>
      <c r="W39" s="5"/>
      <c r="X39" s="108" t="s">
        <v>488</v>
      </c>
      <c r="Y39" s="109" t="s">
        <v>1625</v>
      </c>
      <c r="Z39" s="123">
        <v>0</v>
      </c>
      <c r="AA39" s="83" t="s">
        <v>488</v>
      </c>
      <c r="AB39" s="83" t="s">
        <v>488</v>
      </c>
      <c r="AC39" s="83" t="s">
        <v>488</v>
      </c>
      <c r="AE39" s="93" t="s">
        <v>2869</v>
      </c>
      <c r="AF39" s="93"/>
      <c r="AG39" s="96" t="s">
        <v>488</v>
      </c>
      <c r="AH39" s="96" t="s">
        <v>488</v>
      </c>
      <c r="AI39" s="96" t="s">
        <v>488</v>
      </c>
      <c r="AJ39" s="96" t="s">
        <v>488</v>
      </c>
      <c r="AK39" s="96" t="s">
        <v>488</v>
      </c>
      <c r="AL39" s="96" t="s">
        <v>488</v>
      </c>
      <c r="AM39" s="96" t="s">
        <v>488</v>
      </c>
      <c r="AN39" s="96" t="s">
        <v>488</v>
      </c>
      <c r="AO39" s="96" t="s">
        <v>488</v>
      </c>
      <c r="AP39" s="96" t="s">
        <v>488</v>
      </c>
      <c r="AQ39" s="96" t="s">
        <v>488</v>
      </c>
      <c r="AR39" s="96" t="s">
        <v>488</v>
      </c>
      <c r="AS39" s="96" t="s">
        <v>488</v>
      </c>
      <c r="AT39" s="96" t="s">
        <v>488</v>
      </c>
      <c r="AU39" s="96" t="s">
        <v>488</v>
      </c>
      <c r="AV39" s="96" t="s">
        <v>488</v>
      </c>
      <c r="AW39" s="96" t="s">
        <v>488</v>
      </c>
      <c r="AX39" s="96" t="s">
        <v>488</v>
      </c>
      <c r="AY39" s="344"/>
      <c r="AZ39" s="93"/>
      <c r="BA39" s="93"/>
      <c r="BB39" s="94"/>
      <c r="BC39" s="93">
        <v>0</v>
      </c>
      <c r="BD39" s="94">
        <v>0</v>
      </c>
      <c r="BE39" s="94">
        <v>0</v>
      </c>
      <c r="BF39" s="94">
        <v>0</v>
      </c>
      <c r="BG39" s="94">
        <v>1</v>
      </c>
      <c r="BH39" s="94">
        <v>0</v>
      </c>
      <c r="BI39" s="94">
        <v>0</v>
      </c>
      <c r="BJ39" s="94">
        <v>0</v>
      </c>
      <c r="BK39" s="94"/>
      <c r="BL39" s="94">
        <v>0</v>
      </c>
      <c r="BM39" s="94">
        <v>0</v>
      </c>
      <c r="BN39" s="94">
        <v>0</v>
      </c>
      <c r="BO39" s="94">
        <v>0</v>
      </c>
      <c r="BP39" s="94">
        <v>0</v>
      </c>
      <c r="BQ39" s="94">
        <v>0</v>
      </c>
      <c r="BR39" s="94">
        <v>0</v>
      </c>
      <c r="BS39" s="94">
        <v>0</v>
      </c>
      <c r="BT39" s="94">
        <v>0</v>
      </c>
      <c r="BU39" s="94">
        <v>0</v>
      </c>
      <c r="BV39" s="94"/>
      <c r="BW39" s="94"/>
      <c r="BX39" s="94"/>
      <c r="BY39" s="94"/>
      <c r="BZ39" s="94">
        <v>0</v>
      </c>
    </row>
    <row r="40" spans="1:78" s="2" customFormat="1" ht="11.45" customHeight="1" x14ac:dyDescent="0.2">
      <c r="A40" s="95"/>
      <c r="B40" s="312"/>
      <c r="C40" s="346" t="s">
        <v>488</v>
      </c>
      <c r="D40" s="312"/>
      <c r="E40" s="127"/>
      <c r="F40" s="126"/>
      <c r="G40" s="946" t="s">
        <v>488</v>
      </c>
      <c r="H40" s="946" t="s">
        <v>488</v>
      </c>
      <c r="I40" s="944"/>
      <c r="J40" s="103"/>
      <c r="K40" s="104"/>
      <c r="L40" s="632"/>
      <c r="M40" s="105"/>
      <c r="N40" s="630"/>
      <c r="O40" s="372" t="s">
        <v>488</v>
      </c>
      <c r="P40" s="352"/>
      <c r="Q40" s="381"/>
      <c r="R40" s="241">
        <v>0</v>
      </c>
      <c r="S40" s="42"/>
      <c r="T40" s="228"/>
      <c r="U40" s="340">
        <v>0</v>
      </c>
      <c r="V40" s="227"/>
      <c r="W40" s="5"/>
      <c r="X40" s="108" t="s">
        <v>488</v>
      </c>
      <c r="Y40" s="109" t="s">
        <v>1625</v>
      </c>
      <c r="Z40" s="123">
        <v>0</v>
      </c>
      <c r="AA40" s="83" t="s">
        <v>488</v>
      </c>
      <c r="AB40" s="83" t="s">
        <v>488</v>
      </c>
      <c r="AC40" s="83" t="s">
        <v>488</v>
      </c>
      <c r="AE40" s="93" t="s">
        <v>2869</v>
      </c>
      <c r="AF40" s="93"/>
      <c r="AG40" s="96" t="s">
        <v>488</v>
      </c>
      <c r="AH40" s="96" t="s">
        <v>488</v>
      </c>
      <c r="AI40" s="96" t="s">
        <v>488</v>
      </c>
      <c r="AJ40" s="96" t="s">
        <v>488</v>
      </c>
      <c r="AK40" s="96" t="s">
        <v>488</v>
      </c>
      <c r="AL40" s="96" t="s">
        <v>488</v>
      </c>
      <c r="AM40" s="96" t="s">
        <v>488</v>
      </c>
      <c r="AN40" s="96" t="s">
        <v>488</v>
      </c>
      <c r="AO40" s="96" t="s">
        <v>488</v>
      </c>
      <c r="AP40" s="96" t="s">
        <v>488</v>
      </c>
      <c r="AQ40" s="96" t="s">
        <v>488</v>
      </c>
      <c r="AR40" s="96" t="s">
        <v>488</v>
      </c>
      <c r="AS40" s="96" t="s">
        <v>488</v>
      </c>
      <c r="AT40" s="96" t="s">
        <v>488</v>
      </c>
      <c r="AU40" s="96" t="s">
        <v>488</v>
      </c>
      <c r="AV40" s="96" t="s">
        <v>488</v>
      </c>
      <c r="AW40" s="96" t="s">
        <v>488</v>
      </c>
      <c r="AX40" s="96" t="s">
        <v>488</v>
      </c>
      <c r="AY40" s="344"/>
      <c r="AZ40" s="93"/>
      <c r="BA40" s="93"/>
      <c r="BB40" s="94"/>
      <c r="BC40" s="93">
        <v>0</v>
      </c>
      <c r="BD40" s="94">
        <v>0</v>
      </c>
      <c r="BE40" s="94">
        <v>0</v>
      </c>
      <c r="BF40" s="94">
        <v>0</v>
      </c>
      <c r="BG40" s="94">
        <v>1</v>
      </c>
      <c r="BH40" s="94">
        <v>0</v>
      </c>
      <c r="BI40" s="94">
        <v>0</v>
      </c>
      <c r="BJ40" s="94">
        <v>0</v>
      </c>
      <c r="BK40" s="94"/>
      <c r="BL40" s="94">
        <v>0</v>
      </c>
      <c r="BM40" s="94">
        <v>0</v>
      </c>
      <c r="BN40" s="94">
        <v>0</v>
      </c>
      <c r="BO40" s="94">
        <v>0</v>
      </c>
      <c r="BP40" s="94">
        <v>0</v>
      </c>
      <c r="BQ40" s="94">
        <v>0</v>
      </c>
      <c r="BR40" s="94">
        <v>0</v>
      </c>
      <c r="BS40" s="94">
        <v>0</v>
      </c>
      <c r="BT40" s="94">
        <v>0</v>
      </c>
      <c r="BU40" s="94">
        <v>0</v>
      </c>
      <c r="BV40" s="94"/>
      <c r="BW40" s="94"/>
      <c r="BX40" s="94"/>
      <c r="BY40" s="94"/>
      <c r="BZ40" s="94">
        <v>0</v>
      </c>
    </row>
    <row r="41" spans="1:78" s="2" customFormat="1" ht="11.45" customHeight="1" x14ac:dyDescent="0.2">
      <c r="A41" s="95"/>
      <c r="B41" s="312"/>
      <c r="C41" s="346" t="s">
        <v>488</v>
      </c>
      <c r="D41" s="312"/>
      <c r="E41" s="127"/>
      <c r="F41" s="126"/>
      <c r="G41" s="946" t="s">
        <v>488</v>
      </c>
      <c r="H41" s="946" t="s">
        <v>488</v>
      </c>
      <c r="I41" s="944"/>
      <c r="J41" s="103"/>
      <c r="K41" s="104"/>
      <c r="L41" s="632"/>
      <c r="M41" s="105"/>
      <c r="N41" s="630"/>
      <c r="O41" s="372" t="s">
        <v>488</v>
      </c>
      <c r="P41" s="352"/>
      <c r="Q41" s="381"/>
      <c r="R41" s="241">
        <v>0</v>
      </c>
      <c r="S41" s="42"/>
      <c r="T41" s="228"/>
      <c r="U41" s="340">
        <v>0</v>
      </c>
      <c r="V41" s="227"/>
      <c r="W41" s="5"/>
      <c r="X41" s="108" t="s">
        <v>488</v>
      </c>
      <c r="Y41" s="109" t="s">
        <v>1625</v>
      </c>
      <c r="Z41" s="123">
        <v>0</v>
      </c>
      <c r="AA41" s="83" t="s">
        <v>488</v>
      </c>
      <c r="AB41" s="83" t="s">
        <v>488</v>
      </c>
      <c r="AC41" s="83" t="s">
        <v>488</v>
      </c>
      <c r="AE41" s="93" t="s">
        <v>2869</v>
      </c>
      <c r="AF41" s="93"/>
      <c r="AG41" s="96" t="s">
        <v>488</v>
      </c>
      <c r="AH41" s="96" t="s">
        <v>488</v>
      </c>
      <c r="AI41" s="96" t="s">
        <v>488</v>
      </c>
      <c r="AJ41" s="96" t="s">
        <v>488</v>
      </c>
      <c r="AK41" s="96" t="s">
        <v>488</v>
      </c>
      <c r="AL41" s="96" t="s">
        <v>488</v>
      </c>
      <c r="AM41" s="96" t="s">
        <v>488</v>
      </c>
      <c r="AN41" s="96" t="s">
        <v>488</v>
      </c>
      <c r="AO41" s="96" t="s">
        <v>488</v>
      </c>
      <c r="AP41" s="96" t="s">
        <v>488</v>
      </c>
      <c r="AQ41" s="96" t="s">
        <v>488</v>
      </c>
      <c r="AR41" s="96" t="s">
        <v>488</v>
      </c>
      <c r="AS41" s="96" t="s">
        <v>488</v>
      </c>
      <c r="AT41" s="96" t="s">
        <v>488</v>
      </c>
      <c r="AU41" s="96" t="s">
        <v>488</v>
      </c>
      <c r="AV41" s="96" t="s">
        <v>488</v>
      </c>
      <c r="AW41" s="96" t="s">
        <v>488</v>
      </c>
      <c r="AX41" s="96" t="s">
        <v>488</v>
      </c>
      <c r="AY41" s="344"/>
      <c r="AZ41" s="93"/>
      <c r="BA41" s="93"/>
      <c r="BB41" s="94"/>
      <c r="BC41" s="93">
        <v>0</v>
      </c>
      <c r="BD41" s="94">
        <v>0</v>
      </c>
      <c r="BE41" s="94">
        <v>0</v>
      </c>
      <c r="BF41" s="94">
        <v>0</v>
      </c>
      <c r="BG41" s="94">
        <v>1</v>
      </c>
      <c r="BH41" s="94">
        <v>0</v>
      </c>
      <c r="BI41" s="94">
        <v>0</v>
      </c>
      <c r="BJ41" s="94">
        <v>0</v>
      </c>
      <c r="BK41" s="94"/>
      <c r="BL41" s="94">
        <v>0</v>
      </c>
      <c r="BM41" s="94">
        <v>0</v>
      </c>
      <c r="BN41" s="94">
        <v>0</v>
      </c>
      <c r="BO41" s="94">
        <v>0</v>
      </c>
      <c r="BP41" s="94">
        <v>0</v>
      </c>
      <c r="BQ41" s="94">
        <v>0</v>
      </c>
      <c r="BR41" s="94">
        <v>0</v>
      </c>
      <c r="BS41" s="94">
        <v>0</v>
      </c>
      <c r="BT41" s="94">
        <v>0</v>
      </c>
      <c r="BU41" s="94">
        <v>0</v>
      </c>
      <c r="BV41" s="94"/>
      <c r="BW41" s="94"/>
      <c r="BX41" s="94"/>
      <c r="BY41" s="94"/>
      <c r="BZ41" s="94">
        <v>0</v>
      </c>
    </row>
    <row r="42" spans="1:78" s="2" customFormat="1" ht="11.45" customHeight="1" x14ac:dyDescent="0.2">
      <c r="A42" s="95"/>
      <c r="B42" s="312"/>
      <c r="C42" s="346" t="s">
        <v>488</v>
      </c>
      <c r="D42" s="312"/>
      <c r="E42" s="127"/>
      <c r="F42" s="126"/>
      <c r="G42" s="946" t="s">
        <v>488</v>
      </c>
      <c r="H42" s="946" t="s">
        <v>488</v>
      </c>
      <c r="I42" s="944"/>
      <c r="J42" s="103"/>
      <c r="K42" s="104"/>
      <c r="L42" s="632"/>
      <c r="M42" s="105"/>
      <c r="N42" s="630"/>
      <c r="O42" s="372" t="s">
        <v>488</v>
      </c>
      <c r="P42" s="352"/>
      <c r="Q42" s="381"/>
      <c r="R42" s="241">
        <v>0</v>
      </c>
      <c r="S42" s="42"/>
      <c r="T42" s="228"/>
      <c r="U42" s="340">
        <v>0</v>
      </c>
      <c r="V42" s="227"/>
      <c r="W42" s="5"/>
      <c r="X42" s="108" t="s">
        <v>488</v>
      </c>
      <c r="Y42" s="109" t="s">
        <v>1625</v>
      </c>
      <c r="Z42" s="123">
        <v>0</v>
      </c>
      <c r="AA42" s="83" t="s">
        <v>488</v>
      </c>
      <c r="AB42" s="83" t="s">
        <v>488</v>
      </c>
      <c r="AC42" s="83" t="s">
        <v>488</v>
      </c>
      <c r="AE42" s="93" t="s">
        <v>2869</v>
      </c>
      <c r="AF42" s="93"/>
      <c r="AG42" s="96" t="s">
        <v>488</v>
      </c>
      <c r="AH42" s="96" t="s">
        <v>488</v>
      </c>
      <c r="AI42" s="96" t="s">
        <v>488</v>
      </c>
      <c r="AJ42" s="96" t="s">
        <v>488</v>
      </c>
      <c r="AK42" s="96" t="s">
        <v>488</v>
      </c>
      <c r="AL42" s="96" t="s">
        <v>488</v>
      </c>
      <c r="AM42" s="96" t="s">
        <v>488</v>
      </c>
      <c r="AN42" s="96" t="s">
        <v>488</v>
      </c>
      <c r="AO42" s="96" t="s">
        <v>488</v>
      </c>
      <c r="AP42" s="96" t="s">
        <v>488</v>
      </c>
      <c r="AQ42" s="96" t="s">
        <v>488</v>
      </c>
      <c r="AR42" s="96" t="s">
        <v>488</v>
      </c>
      <c r="AS42" s="96" t="s">
        <v>488</v>
      </c>
      <c r="AT42" s="96" t="s">
        <v>488</v>
      </c>
      <c r="AU42" s="96" t="s">
        <v>488</v>
      </c>
      <c r="AV42" s="96" t="s">
        <v>488</v>
      </c>
      <c r="AW42" s="96" t="s">
        <v>488</v>
      </c>
      <c r="AX42" s="96" t="s">
        <v>488</v>
      </c>
      <c r="AY42" s="344"/>
      <c r="AZ42" s="93"/>
      <c r="BA42" s="93"/>
      <c r="BB42" s="94"/>
      <c r="BC42" s="93">
        <v>0</v>
      </c>
      <c r="BD42" s="94">
        <v>0</v>
      </c>
      <c r="BE42" s="94">
        <v>0</v>
      </c>
      <c r="BF42" s="94">
        <v>0</v>
      </c>
      <c r="BG42" s="94">
        <v>1</v>
      </c>
      <c r="BH42" s="94">
        <v>0</v>
      </c>
      <c r="BI42" s="94">
        <v>0</v>
      </c>
      <c r="BJ42" s="94">
        <v>0</v>
      </c>
      <c r="BK42" s="94"/>
      <c r="BL42" s="94">
        <v>0</v>
      </c>
      <c r="BM42" s="94">
        <v>0</v>
      </c>
      <c r="BN42" s="94">
        <v>0</v>
      </c>
      <c r="BO42" s="94">
        <v>0</v>
      </c>
      <c r="BP42" s="94">
        <v>0</v>
      </c>
      <c r="BQ42" s="94">
        <v>0</v>
      </c>
      <c r="BR42" s="94">
        <v>0</v>
      </c>
      <c r="BS42" s="94">
        <v>0</v>
      </c>
      <c r="BT42" s="94">
        <v>0</v>
      </c>
      <c r="BU42" s="94">
        <v>0</v>
      </c>
      <c r="BV42" s="94"/>
      <c r="BW42" s="94"/>
      <c r="BX42" s="94"/>
      <c r="BY42" s="94"/>
      <c r="BZ42" s="94">
        <v>0</v>
      </c>
    </row>
    <row r="43" spans="1:78" s="2" customFormat="1" ht="11.45" customHeight="1" x14ac:dyDescent="0.2">
      <c r="A43" s="95"/>
      <c r="B43" s="312"/>
      <c r="C43" s="346" t="s">
        <v>488</v>
      </c>
      <c r="D43" s="312"/>
      <c r="E43" s="127"/>
      <c r="F43" s="126"/>
      <c r="G43" s="946" t="s">
        <v>488</v>
      </c>
      <c r="H43" s="946" t="s">
        <v>488</v>
      </c>
      <c r="I43" s="944"/>
      <c r="J43" s="103"/>
      <c r="K43" s="104"/>
      <c r="L43" s="632"/>
      <c r="M43" s="105"/>
      <c r="N43" s="630"/>
      <c r="O43" s="372" t="s">
        <v>488</v>
      </c>
      <c r="P43" s="352"/>
      <c r="Q43" s="381"/>
      <c r="R43" s="241">
        <v>0</v>
      </c>
      <c r="S43" s="42"/>
      <c r="T43" s="228"/>
      <c r="U43" s="340">
        <v>0</v>
      </c>
      <c r="V43" s="227"/>
      <c r="W43" s="5"/>
      <c r="X43" s="108" t="s">
        <v>488</v>
      </c>
      <c r="Y43" s="109" t="s">
        <v>1625</v>
      </c>
      <c r="Z43" s="123">
        <v>0</v>
      </c>
      <c r="AA43" s="83" t="s">
        <v>488</v>
      </c>
      <c r="AB43" s="83" t="s">
        <v>488</v>
      </c>
      <c r="AC43" s="83" t="s">
        <v>488</v>
      </c>
      <c r="AE43" s="93" t="s">
        <v>2869</v>
      </c>
      <c r="AF43" s="93"/>
      <c r="AG43" s="96" t="s">
        <v>488</v>
      </c>
      <c r="AH43" s="96" t="s">
        <v>488</v>
      </c>
      <c r="AI43" s="96" t="s">
        <v>488</v>
      </c>
      <c r="AJ43" s="96" t="s">
        <v>488</v>
      </c>
      <c r="AK43" s="96" t="s">
        <v>488</v>
      </c>
      <c r="AL43" s="96" t="s">
        <v>488</v>
      </c>
      <c r="AM43" s="96" t="s">
        <v>488</v>
      </c>
      <c r="AN43" s="96" t="s">
        <v>488</v>
      </c>
      <c r="AO43" s="96" t="s">
        <v>488</v>
      </c>
      <c r="AP43" s="96" t="s">
        <v>488</v>
      </c>
      <c r="AQ43" s="96" t="s">
        <v>488</v>
      </c>
      <c r="AR43" s="96" t="s">
        <v>488</v>
      </c>
      <c r="AS43" s="96" t="s">
        <v>488</v>
      </c>
      <c r="AT43" s="96" t="s">
        <v>488</v>
      </c>
      <c r="AU43" s="96" t="s">
        <v>488</v>
      </c>
      <c r="AV43" s="96" t="s">
        <v>488</v>
      </c>
      <c r="AW43" s="96" t="s">
        <v>488</v>
      </c>
      <c r="AX43" s="96" t="s">
        <v>488</v>
      </c>
      <c r="AY43" s="344"/>
      <c r="AZ43" s="93"/>
      <c r="BA43" s="93"/>
      <c r="BB43" s="94"/>
      <c r="BC43" s="93">
        <v>0</v>
      </c>
      <c r="BD43" s="94">
        <v>0</v>
      </c>
      <c r="BE43" s="94">
        <v>0</v>
      </c>
      <c r="BF43" s="94">
        <v>0</v>
      </c>
      <c r="BG43" s="94">
        <v>1</v>
      </c>
      <c r="BH43" s="94">
        <v>0</v>
      </c>
      <c r="BI43" s="94">
        <v>0</v>
      </c>
      <c r="BJ43" s="94">
        <v>0</v>
      </c>
      <c r="BK43" s="94"/>
      <c r="BL43" s="94">
        <v>0</v>
      </c>
      <c r="BM43" s="94">
        <v>0</v>
      </c>
      <c r="BN43" s="94">
        <v>0</v>
      </c>
      <c r="BO43" s="94">
        <v>0</v>
      </c>
      <c r="BP43" s="94">
        <v>0</v>
      </c>
      <c r="BQ43" s="94">
        <v>0</v>
      </c>
      <c r="BR43" s="94">
        <v>0</v>
      </c>
      <c r="BS43" s="94">
        <v>0</v>
      </c>
      <c r="BT43" s="94">
        <v>0</v>
      </c>
      <c r="BU43" s="94">
        <v>0</v>
      </c>
      <c r="BV43" s="94"/>
      <c r="BW43" s="94"/>
      <c r="BX43" s="94"/>
      <c r="BY43" s="94"/>
      <c r="BZ43" s="94">
        <v>0</v>
      </c>
    </row>
    <row r="44" spans="1:78" s="2" customFormat="1" ht="11.45" customHeight="1" x14ac:dyDescent="0.2">
      <c r="A44" s="95"/>
      <c r="B44" s="312"/>
      <c r="C44" s="346" t="s">
        <v>488</v>
      </c>
      <c r="D44" s="312"/>
      <c r="E44" s="127"/>
      <c r="F44" s="126"/>
      <c r="G44" s="946" t="s">
        <v>488</v>
      </c>
      <c r="H44" s="946" t="s">
        <v>488</v>
      </c>
      <c r="I44" s="944"/>
      <c r="J44" s="103"/>
      <c r="K44" s="104"/>
      <c r="L44" s="632"/>
      <c r="M44" s="105"/>
      <c r="N44" s="630"/>
      <c r="O44" s="372" t="s">
        <v>488</v>
      </c>
      <c r="P44" s="352"/>
      <c r="Q44" s="381"/>
      <c r="R44" s="241">
        <v>0</v>
      </c>
      <c r="S44" s="42"/>
      <c r="T44" s="228"/>
      <c r="U44" s="340">
        <v>0</v>
      </c>
      <c r="V44" s="227"/>
      <c r="W44" s="5"/>
      <c r="X44" s="108" t="s">
        <v>488</v>
      </c>
      <c r="Y44" s="109" t="s">
        <v>1625</v>
      </c>
      <c r="Z44" s="123">
        <v>0</v>
      </c>
      <c r="AA44" s="83" t="s">
        <v>488</v>
      </c>
      <c r="AB44" s="83" t="s">
        <v>488</v>
      </c>
      <c r="AC44" s="83" t="s">
        <v>488</v>
      </c>
      <c r="AE44" s="93" t="s">
        <v>2869</v>
      </c>
      <c r="AF44" s="93"/>
      <c r="AG44" s="96" t="s">
        <v>488</v>
      </c>
      <c r="AH44" s="96" t="s">
        <v>488</v>
      </c>
      <c r="AI44" s="96" t="s">
        <v>488</v>
      </c>
      <c r="AJ44" s="96" t="s">
        <v>488</v>
      </c>
      <c r="AK44" s="96" t="s">
        <v>488</v>
      </c>
      <c r="AL44" s="96" t="s">
        <v>488</v>
      </c>
      <c r="AM44" s="96" t="s">
        <v>488</v>
      </c>
      <c r="AN44" s="96" t="s">
        <v>488</v>
      </c>
      <c r="AO44" s="96" t="s">
        <v>488</v>
      </c>
      <c r="AP44" s="96" t="s">
        <v>488</v>
      </c>
      <c r="AQ44" s="96" t="s">
        <v>488</v>
      </c>
      <c r="AR44" s="96" t="s">
        <v>488</v>
      </c>
      <c r="AS44" s="96" t="s">
        <v>488</v>
      </c>
      <c r="AT44" s="96" t="s">
        <v>488</v>
      </c>
      <c r="AU44" s="96" t="s">
        <v>488</v>
      </c>
      <c r="AV44" s="96" t="s">
        <v>488</v>
      </c>
      <c r="AW44" s="96" t="s">
        <v>488</v>
      </c>
      <c r="AX44" s="96" t="s">
        <v>488</v>
      </c>
      <c r="AY44" s="344"/>
      <c r="AZ44" s="93"/>
      <c r="BA44" s="93"/>
      <c r="BB44" s="94"/>
      <c r="BC44" s="93">
        <v>0</v>
      </c>
      <c r="BD44" s="94">
        <v>0</v>
      </c>
      <c r="BE44" s="94">
        <v>0</v>
      </c>
      <c r="BF44" s="94">
        <v>0</v>
      </c>
      <c r="BG44" s="94">
        <v>1</v>
      </c>
      <c r="BH44" s="94">
        <v>0</v>
      </c>
      <c r="BI44" s="94">
        <v>0</v>
      </c>
      <c r="BJ44" s="94">
        <v>0</v>
      </c>
      <c r="BK44" s="94"/>
      <c r="BL44" s="94">
        <v>0</v>
      </c>
      <c r="BM44" s="94">
        <v>0</v>
      </c>
      <c r="BN44" s="94">
        <v>0</v>
      </c>
      <c r="BO44" s="94">
        <v>0</v>
      </c>
      <c r="BP44" s="94">
        <v>0</v>
      </c>
      <c r="BQ44" s="94">
        <v>0</v>
      </c>
      <c r="BR44" s="94">
        <v>0</v>
      </c>
      <c r="BS44" s="94">
        <v>0</v>
      </c>
      <c r="BT44" s="94">
        <v>0</v>
      </c>
      <c r="BU44" s="94">
        <v>0</v>
      </c>
      <c r="BV44" s="94"/>
      <c r="BW44" s="94"/>
      <c r="BX44" s="94"/>
      <c r="BY44" s="94"/>
      <c r="BZ44" s="94">
        <v>0</v>
      </c>
    </row>
    <row r="45" spans="1:78" s="2" customFormat="1" ht="11.45" customHeight="1" x14ac:dyDescent="0.2">
      <c r="A45" s="95"/>
      <c r="B45" s="312"/>
      <c r="C45" s="346" t="s">
        <v>488</v>
      </c>
      <c r="D45" s="312"/>
      <c r="E45" s="127"/>
      <c r="F45" s="126"/>
      <c r="G45" s="946" t="s">
        <v>488</v>
      </c>
      <c r="H45" s="946" t="s">
        <v>488</v>
      </c>
      <c r="I45" s="944"/>
      <c r="J45" s="103"/>
      <c r="K45" s="104"/>
      <c r="L45" s="632"/>
      <c r="M45" s="105"/>
      <c r="N45" s="630"/>
      <c r="O45" s="372" t="s">
        <v>488</v>
      </c>
      <c r="P45" s="352"/>
      <c r="Q45" s="381"/>
      <c r="R45" s="241">
        <v>0</v>
      </c>
      <c r="S45" s="42"/>
      <c r="T45" s="228"/>
      <c r="U45" s="340">
        <v>0</v>
      </c>
      <c r="V45" s="227"/>
      <c r="W45" s="5"/>
      <c r="X45" s="108" t="s">
        <v>488</v>
      </c>
      <c r="Y45" s="109" t="s">
        <v>1625</v>
      </c>
      <c r="Z45" s="123">
        <v>0</v>
      </c>
      <c r="AA45" s="83" t="s">
        <v>488</v>
      </c>
      <c r="AB45" s="83" t="s">
        <v>488</v>
      </c>
      <c r="AC45" s="83" t="s">
        <v>488</v>
      </c>
      <c r="AE45" s="93" t="s">
        <v>2869</v>
      </c>
      <c r="AF45" s="93"/>
      <c r="AG45" s="96" t="s">
        <v>488</v>
      </c>
      <c r="AH45" s="96" t="s">
        <v>488</v>
      </c>
      <c r="AI45" s="96" t="s">
        <v>488</v>
      </c>
      <c r="AJ45" s="96" t="s">
        <v>488</v>
      </c>
      <c r="AK45" s="96" t="s">
        <v>488</v>
      </c>
      <c r="AL45" s="96" t="s">
        <v>488</v>
      </c>
      <c r="AM45" s="96" t="s">
        <v>488</v>
      </c>
      <c r="AN45" s="96" t="s">
        <v>488</v>
      </c>
      <c r="AO45" s="96" t="s">
        <v>488</v>
      </c>
      <c r="AP45" s="96" t="s">
        <v>488</v>
      </c>
      <c r="AQ45" s="96" t="s">
        <v>488</v>
      </c>
      <c r="AR45" s="96" t="s">
        <v>488</v>
      </c>
      <c r="AS45" s="96" t="s">
        <v>488</v>
      </c>
      <c r="AT45" s="96" t="s">
        <v>488</v>
      </c>
      <c r="AU45" s="96" t="s">
        <v>488</v>
      </c>
      <c r="AV45" s="96" t="s">
        <v>488</v>
      </c>
      <c r="AW45" s="96" t="s">
        <v>488</v>
      </c>
      <c r="AX45" s="96" t="s">
        <v>488</v>
      </c>
      <c r="AY45" s="344"/>
      <c r="AZ45" s="93"/>
      <c r="BA45" s="93"/>
      <c r="BB45" s="94"/>
      <c r="BC45" s="93">
        <v>0</v>
      </c>
      <c r="BD45" s="94">
        <v>0</v>
      </c>
      <c r="BE45" s="94">
        <v>0</v>
      </c>
      <c r="BF45" s="94">
        <v>0</v>
      </c>
      <c r="BG45" s="94">
        <v>1</v>
      </c>
      <c r="BH45" s="94">
        <v>0</v>
      </c>
      <c r="BI45" s="94">
        <v>0</v>
      </c>
      <c r="BJ45" s="94">
        <v>0</v>
      </c>
      <c r="BK45" s="94"/>
      <c r="BL45" s="94">
        <v>0</v>
      </c>
      <c r="BM45" s="94">
        <v>0</v>
      </c>
      <c r="BN45" s="94">
        <v>0</v>
      </c>
      <c r="BO45" s="94">
        <v>0</v>
      </c>
      <c r="BP45" s="94">
        <v>0</v>
      </c>
      <c r="BQ45" s="94">
        <v>0</v>
      </c>
      <c r="BR45" s="94">
        <v>0</v>
      </c>
      <c r="BS45" s="94">
        <v>0</v>
      </c>
      <c r="BT45" s="94">
        <v>0</v>
      </c>
      <c r="BU45" s="94">
        <v>0</v>
      </c>
      <c r="BV45" s="94"/>
      <c r="BW45" s="94"/>
      <c r="BX45" s="94"/>
      <c r="BY45" s="94"/>
      <c r="BZ45" s="94">
        <v>0</v>
      </c>
    </row>
    <row r="46" spans="1:78" s="2" customFormat="1" ht="11.45" customHeight="1" x14ac:dyDescent="0.2">
      <c r="A46" s="95"/>
      <c r="B46" s="312"/>
      <c r="C46" s="347">
        <v>9601</v>
      </c>
      <c r="D46" s="312"/>
      <c r="E46" s="227"/>
      <c r="F46" s="228"/>
      <c r="G46" s="228"/>
      <c r="H46" s="353" t="s">
        <v>796</v>
      </c>
      <c r="I46" s="354"/>
      <c r="J46" s="259"/>
      <c r="K46" s="358">
        <v>0</v>
      </c>
      <c r="L46" s="352"/>
      <c r="M46" s="352"/>
      <c r="N46" s="352"/>
      <c r="O46" s="352"/>
      <c r="P46" s="352"/>
      <c r="Q46" s="382"/>
      <c r="R46" s="358">
        <v>0</v>
      </c>
      <c r="S46" s="102"/>
      <c r="T46" s="228"/>
      <c r="U46" s="358">
        <v>0</v>
      </c>
      <c r="V46" s="227"/>
      <c r="W46" s="5"/>
      <c r="X46" s="97">
        <v>9601</v>
      </c>
      <c r="Y46" s="83"/>
      <c r="AE46" s="93"/>
      <c r="AF46" s="93"/>
      <c r="AG46" s="93"/>
      <c r="AH46" s="93"/>
      <c r="AI46" s="93"/>
      <c r="AJ46" s="93"/>
      <c r="AK46" s="93"/>
      <c r="AL46" s="93"/>
      <c r="AM46" s="93"/>
      <c r="AN46" s="93"/>
      <c r="AO46" s="93"/>
      <c r="AP46" s="93"/>
      <c r="AQ46" s="93"/>
      <c r="AR46" s="93"/>
      <c r="AS46" s="93"/>
      <c r="AT46" s="93"/>
      <c r="AU46" s="93"/>
      <c r="AV46" s="93"/>
      <c r="AW46" s="93"/>
      <c r="AX46" s="93"/>
      <c r="AY46" s="93"/>
      <c r="AZ46" s="93"/>
    </row>
    <row r="47" spans="1:78" s="2" customFormat="1" ht="11.45" customHeight="1" x14ac:dyDescent="0.2">
      <c r="A47" s="95"/>
      <c r="B47" s="312"/>
      <c r="C47" s="312"/>
      <c r="D47" s="312"/>
      <c r="E47" s="227"/>
      <c r="F47" s="228"/>
      <c r="G47" s="228"/>
      <c r="H47" s="228"/>
      <c r="I47" s="354"/>
      <c r="J47" s="259"/>
      <c r="K47" s="259"/>
      <c r="L47" s="352"/>
      <c r="M47" s="352"/>
      <c r="N47" s="352"/>
      <c r="O47" s="352"/>
      <c r="P47" s="352"/>
      <c r="Q47" s="228"/>
      <c r="R47" s="228"/>
      <c r="S47" s="228"/>
      <c r="T47" s="228"/>
      <c r="U47" s="228"/>
      <c r="V47" s="227"/>
      <c r="Y47" s="83"/>
    </row>
    <row r="48" spans="1:78" s="2" customFormat="1" ht="11.45" customHeight="1" x14ac:dyDescent="0.2">
      <c r="A48" s="95"/>
      <c r="B48" s="312"/>
      <c r="C48" s="312"/>
      <c r="D48" s="312"/>
      <c r="E48" s="227"/>
      <c r="F48" s="228"/>
      <c r="G48" s="228"/>
      <c r="H48" s="228"/>
      <c r="I48" s="354"/>
      <c r="J48" s="259"/>
      <c r="K48" s="259"/>
      <c r="L48" s="352"/>
      <c r="M48" s="352"/>
      <c r="N48" s="352"/>
      <c r="O48" s="352"/>
      <c r="P48" s="352"/>
      <c r="Q48" s="228"/>
      <c r="R48" s="228"/>
      <c r="S48" s="228"/>
      <c r="T48" s="228"/>
      <c r="U48" s="228"/>
      <c r="V48" s="227"/>
      <c r="Y48" s="83"/>
    </row>
    <row r="49" spans="1:25" s="2" customFormat="1" ht="11.45" customHeight="1" x14ac:dyDescent="0.2">
      <c r="A49" s="95"/>
      <c r="B49" s="312"/>
      <c r="C49" s="312"/>
      <c r="D49" s="312"/>
      <c r="E49" s="228"/>
      <c r="F49" s="228"/>
      <c r="G49" s="228"/>
      <c r="H49" s="228"/>
      <c r="I49" s="228"/>
      <c r="J49" s="259"/>
      <c r="K49" s="228"/>
      <c r="L49" s="228"/>
      <c r="M49" s="228"/>
      <c r="N49" s="228"/>
      <c r="O49" s="228"/>
      <c r="P49" s="228"/>
      <c r="Q49" s="228"/>
      <c r="R49" s="228"/>
      <c r="S49" s="228"/>
      <c r="T49" s="228"/>
      <c r="U49" s="228"/>
      <c r="V49" s="227"/>
      <c r="Y49" s="83"/>
    </row>
    <row r="50" spans="1:25" s="2" customFormat="1" ht="11.45" customHeight="1" x14ac:dyDescent="0.2">
      <c r="A50" s="95"/>
      <c r="B50" s="347"/>
      <c r="C50" s="346"/>
      <c r="D50" s="312"/>
      <c r="E50" s="227"/>
      <c r="F50" s="227"/>
      <c r="G50" s="227"/>
      <c r="H50" s="227"/>
      <c r="I50" s="227"/>
      <c r="J50" s="259"/>
      <c r="K50" s="227"/>
      <c r="L50" s="227"/>
      <c r="M50" s="227"/>
      <c r="N50" s="227"/>
      <c r="O50" s="227"/>
      <c r="P50" s="227"/>
      <c r="Q50" s="227"/>
      <c r="R50" s="227"/>
      <c r="S50" s="227"/>
      <c r="T50" s="227"/>
      <c r="U50" s="227"/>
      <c r="V50" s="227"/>
      <c r="Y50" s="83"/>
    </row>
    <row r="51" spans="1:25" ht="12.75" customHeight="1" x14ac:dyDescent="0.2"/>
    <row r="52" spans="1:25" hidden="1" x14ac:dyDescent="0.2"/>
    <row r="53" spans="1:25" hidden="1" x14ac:dyDescent="0.2"/>
    <row r="54" spans="1:25" hidden="1" x14ac:dyDescent="0.2"/>
    <row r="55" spans="1:25" hidden="1" x14ac:dyDescent="0.2"/>
    <row r="56" spans="1:25" hidden="1" x14ac:dyDescent="0.2"/>
    <row r="57" spans="1:25" hidden="1" x14ac:dyDescent="0.2"/>
    <row r="58" spans="1:25" hidden="1" x14ac:dyDescent="0.2"/>
    <row r="59" spans="1:25" hidden="1" x14ac:dyDescent="0.2"/>
    <row r="60" spans="1:25" hidden="1" x14ac:dyDescent="0.2"/>
    <row r="61" spans="1:25" hidden="1" x14ac:dyDescent="0.2"/>
    <row r="62" spans="1:25" hidden="1" x14ac:dyDescent="0.2"/>
    <row r="63" spans="1:25" hidden="1" x14ac:dyDescent="0.2"/>
    <row r="64" spans="1:25" hidden="1" x14ac:dyDescent="0.2"/>
    <row r="65" hidden="1" x14ac:dyDescent="0.2"/>
    <row r="66" hidden="1" x14ac:dyDescent="0.2"/>
    <row r="67" hidden="1" x14ac:dyDescent="0.2"/>
    <row r="68" hidden="1" x14ac:dyDescent="0.2"/>
    <row r="69" hidden="1" x14ac:dyDescent="0.2"/>
    <row r="70" hidden="1" x14ac:dyDescent="0.2"/>
    <row r="71" hidden="1" x14ac:dyDescent="0.2"/>
  </sheetData>
  <mergeCells count="18">
    <mergeCell ref="U19:U20"/>
    <mergeCell ref="E19:E20"/>
    <mergeCell ref="F19:F20"/>
    <mergeCell ref="G19:G20"/>
    <mergeCell ref="H19:H20"/>
    <mergeCell ref="I19:I20"/>
    <mergeCell ref="J19:J20"/>
    <mergeCell ref="K19:K20"/>
    <mergeCell ref="S19:S20"/>
    <mergeCell ref="U21:U22"/>
    <mergeCell ref="I21:I22"/>
    <mergeCell ref="J21:J22"/>
    <mergeCell ref="K21:K22"/>
    <mergeCell ref="S21:S22"/>
    <mergeCell ref="E21:E22"/>
    <mergeCell ref="F21:F22"/>
    <mergeCell ref="G21:G22"/>
    <mergeCell ref="H21:H22"/>
  </mergeCells>
  <phoneticPr fontId="9" type="noConversion"/>
  <conditionalFormatting sqref="AF26:AF45">
    <cfRule type="cellIs" dxfId="36" priority="1" stopIfTrue="1" operator="equal">
      <formula>"OK"</formula>
    </cfRule>
    <cfRule type="cellIs" dxfId="35" priority="2" stopIfTrue="1" operator="equal">
      <formula>"VERIFY"</formula>
    </cfRule>
  </conditionalFormatting>
  <conditionalFormatting sqref="AE26:AE45">
    <cfRule type="cellIs" dxfId="34" priority="3" stopIfTrue="1" operator="equal">
      <formula>"OK"</formula>
    </cfRule>
    <cfRule type="cellIs" dxfId="33" priority="4" stopIfTrue="1" operator="equal">
      <formula>"VERIFY"</formula>
    </cfRule>
  </conditionalFormatting>
  <dataValidations count="1">
    <dataValidation allowBlank="1" showInputMessage="1" showErrorMessage="1" sqref="A1:XFD1048576"/>
  </dataValidations>
  <printOptions horizontalCentered="1"/>
  <pageMargins left="0" right="0" top="0.51181102362204722" bottom="0" header="0.51181102362204722" footer="0"/>
  <pageSetup pageOrder="overThenDown"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pageSetUpPr fitToPage="1"/>
  </sheetPr>
  <dimension ref="A1:V49"/>
  <sheetViews>
    <sheetView showGridLines="0" workbookViewId="0">
      <pane ySplit="9" topLeftCell="A10" activePane="bottomLeft" state="frozen"/>
      <selection pane="bottomLeft"/>
    </sheetView>
  </sheetViews>
  <sheetFormatPr defaultColWidth="0" defaultRowHeight="12.75" zeroHeight="1" x14ac:dyDescent="0.2"/>
  <cols>
    <col min="1" max="1" width="1.7109375" style="216" customWidth="1"/>
    <col min="2" max="2" width="0.85546875" style="81" customWidth="1"/>
    <col min="3" max="3" width="4.28515625" style="82" customWidth="1"/>
    <col min="4" max="4" width="0.85546875" style="81" customWidth="1"/>
    <col min="5" max="5" width="6.7109375" style="153" customWidth="1"/>
    <col min="6" max="6" width="6.7109375" style="153" hidden="1" customWidth="1"/>
    <col min="7" max="7" width="19.7109375" style="1" customWidth="1"/>
    <col min="8" max="9" width="8.7109375" style="1" customWidth="1"/>
    <col min="10" max="10" width="8.7109375" style="154" customWidth="1"/>
    <col min="11" max="14" width="8.7109375" style="1" customWidth="1"/>
    <col min="15" max="15" width="8.7109375" style="1" hidden="1" customWidth="1"/>
    <col min="16" max="16" width="0.85546875" style="1" customWidth="1"/>
    <col min="17" max="19" width="9.7109375" style="1" customWidth="1"/>
    <col min="20" max="20" width="0.85546875" style="1" customWidth="1"/>
    <col min="21" max="21" width="10.7109375" style="1" customWidth="1"/>
    <col min="22" max="22" width="0.85546875" style="1" customWidth="1"/>
    <col min="23" max="23" width="2.7109375" style="1" customWidth="1"/>
    <col min="24" max="16384" width="0" style="1" hidden="1"/>
  </cols>
  <sheetData>
    <row r="1" spans="1:22" s="155" customFormat="1" ht="9.9499999999999993" customHeight="1" x14ac:dyDescent="0.2">
      <c r="A1" s="799"/>
      <c r="B1" s="198"/>
      <c r="C1" s="796" t="s">
        <v>2857</v>
      </c>
      <c r="D1" s="198"/>
      <c r="E1" s="131"/>
      <c r="F1" s="131" t="s">
        <v>1188</v>
      </c>
      <c r="G1" s="199"/>
      <c r="H1" s="131"/>
      <c r="I1" s="199"/>
      <c r="J1" s="199"/>
      <c r="K1" s="199"/>
      <c r="L1" s="199"/>
      <c r="M1" s="199"/>
      <c r="N1" s="199"/>
      <c r="O1" s="199" t="s">
        <v>1188</v>
      </c>
      <c r="P1" s="199"/>
      <c r="Q1" s="199"/>
      <c r="R1" s="199"/>
      <c r="S1" s="199"/>
      <c r="T1" s="199"/>
      <c r="U1" s="824">
        <v>42893.551105787039</v>
      </c>
      <c r="V1" s="199"/>
    </row>
    <row r="2" spans="1:22" s="150" customFormat="1" ht="6" customHeight="1" x14ac:dyDescent="0.2">
      <c r="A2" s="213"/>
      <c r="B2" s="1258"/>
      <c r="C2" s="1218" t="s">
        <v>2703</v>
      </c>
      <c r="D2" s="1259"/>
      <c r="E2" s="1258"/>
      <c r="F2" s="1261"/>
      <c r="G2" s="1262"/>
      <c r="H2" s="1261"/>
      <c r="I2" s="1260"/>
      <c r="J2" s="1262"/>
      <c r="K2" s="1260"/>
      <c r="L2" s="1261"/>
      <c r="M2" s="1261"/>
      <c r="N2" s="1261"/>
      <c r="O2" s="1261"/>
      <c r="P2" s="1261"/>
      <c r="Q2" s="1261"/>
      <c r="R2" s="1261"/>
      <c r="S2" s="1261"/>
      <c r="T2" s="1261"/>
      <c r="U2" s="1278"/>
      <c r="V2" s="1261"/>
    </row>
    <row r="3" spans="1:22" s="151" customFormat="1" ht="17.100000000000001" customHeight="1" x14ac:dyDescent="0.2">
      <c r="A3" s="209"/>
      <c r="B3" s="1264"/>
      <c r="C3" s="1220" t="s">
        <v>2860</v>
      </c>
      <c r="D3" s="1265"/>
      <c r="E3" s="1264"/>
      <c r="F3" s="1267"/>
      <c r="G3" s="1268"/>
      <c r="H3" s="1267"/>
      <c r="I3" s="1266"/>
      <c r="J3" s="1268"/>
      <c r="K3" s="1266"/>
      <c r="L3" s="1267"/>
      <c r="M3" s="1267"/>
      <c r="N3" s="1267"/>
      <c r="O3" s="1267"/>
      <c r="P3" s="1267"/>
      <c r="Q3" s="1267"/>
      <c r="R3" s="1267"/>
      <c r="S3" s="1267"/>
      <c r="T3" s="1267"/>
      <c r="U3" s="1223" t="s">
        <v>786</v>
      </c>
      <c r="V3" s="1267"/>
    </row>
    <row r="4" spans="1:22" s="146" customFormat="1" ht="15" customHeight="1" x14ac:dyDescent="0.2">
      <c r="A4" s="162"/>
      <c r="B4" s="1224"/>
      <c r="C4" s="1225" t="s">
        <v>2861</v>
      </c>
      <c r="D4" s="1226"/>
      <c r="E4" s="1227"/>
      <c r="F4" s="1270"/>
      <c r="G4" s="1271"/>
      <c r="H4" s="1270"/>
      <c r="I4" s="1269"/>
      <c r="J4" s="1271"/>
      <c r="K4" s="1272"/>
      <c r="L4" s="1269"/>
      <c r="M4" s="1269"/>
      <c r="N4" s="1269"/>
      <c r="O4" s="1269"/>
      <c r="P4" s="1269"/>
      <c r="Q4" s="1269"/>
      <c r="R4" s="1269"/>
      <c r="S4" s="1269"/>
      <c r="T4" s="1269"/>
      <c r="U4" s="1229" t="s">
        <v>547</v>
      </c>
      <c r="V4" s="1272"/>
    </row>
    <row r="5" spans="1:22" s="146" customFormat="1" ht="11.1" customHeight="1" x14ac:dyDescent="0.2">
      <c r="A5" s="162"/>
      <c r="B5" s="1227"/>
      <c r="C5" s="1230" t="s">
        <v>2862</v>
      </c>
      <c r="D5" s="1227"/>
      <c r="E5" s="1227"/>
      <c r="F5" s="1270"/>
      <c r="G5" s="1273"/>
      <c r="H5" s="1270"/>
      <c r="I5" s="1270"/>
      <c r="J5" s="1270"/>
      <c r="K5" s="1270"/>
      <c r="L5" s="1269"/>
      <c r="M5" s="1269"/>
      <c r="N5" s="1269"/>
      <c r="O5" s="1269"/>
      <c r="P5" s="1269"/>
      <c r="Q5" s="1269"/>
      <c r="R5" s="1269"/>
      <c r="S5" s="1269"/>
      <c r="T5" s="1269"/>
      <c r="U5" s="1233" t="s">
        <v>2863</v>
      </c>
      <c r="V5" s="1272"/>
    </row>
    <row r="6" spans="1:22" s="151" customFormat="1" ht="17.100000000000001" hidden="1" customHeight="1" x14ac:dyDescent="0.2">
      <c r="A6" s="209"/>
      <c r="B6" s="1264"/>
      <c r="C6" s="1220" t="s">
        <v>2864</v>
      </c>
      <c r="D6" s="1265"/>
      <c r="E6" s="1264"/>
      <c r="F6" s="1267"/>
      <c r="G6" s="1280"/>
      <c r="H6" s="1267"/>
      <c r="I6" s="1266"/>
      <c r="J6" s="1274"/>
      <c r="K6" s="1266"/>
      <c r="L6" s="1267"/>
      <c r="M6" s="1267"/>
      <c r="N6" s="1267"/>
      <c r="O6" s="1267"/>
      <c r="P6" s="1267"/>
      <c r="Q6" s="1267"/>
      <c r="R6" s="1267"/>
      <c r="S6" s="1267"/>
      <c r="T6" s="1267"/>
      <c r="U6" s="1223" t="s">
        <v>787</v>
      </c>
      <c r="V6" s="1267"/>
    </row>
    <row r="7" spans="1:22" s="164" customFormat="1" ht="15" hidden="1" customHeight="1" x14ac:dyDescent="0.2">
      <c r="A7" s="162"/>
      <c r="B7" s="1224"/>
      <c r="C7" s="1225" t="s">
        <v>2865</v>
      </c>
      <c r="D7" s="1226"/>
      <c r="E7" s="1227"/>
      <c r="F7" s="1270"/>
      <c r="G7" s="1281"/>
      <c r="H7" s="1270"/>
      <c r="I7" s="1269"/>
      <c r="J7" s="1271"/>
      <c r="K7" s="1272"/>
      <c r="L7" s="1269"/>
      <c r="M7" s="1269"/>
      <c r="N7" s="1269"/>
      <c r="O7" s="1269"/>
      <c r="P7" s="1269"/>
      <c r="Q7" s="1269"/>
      <c r="R7" s="1269"/>
      <c r="S7" s="1269"/>
      <c r="T7" s="1269"/>
      <c r="U7" s="1229"/>
      <c r="V7" s="1272"/>
    </row>
    <row r="8" spans="1:22" s="164" customFormat="1" ht="11.1" hidden="1" customHeight="1" x14ac:dyDescent="0.2">
      <c r="A8" s="162"/>
      <c r="B8" s="1227"/>
      <c r="C8" s="1230" t="s">
        <v>2866</v>
      </c>
      <c r="D8" s="1227"/>
      <c r="E8" s="1227"/>
      <c r="F8" s="1270"/>
      <c r="G8" s="1273"/>
      <c r="H8" s="1270"/>
      <c r="I8" s="1270"/>
      <c r="J8" s="1270"/>
      <c r="K8" s="1270"/>
      <c r="L8" s="1269"/>
      <c r="M8" s="1269"/>
      <c r="N8" s="1269"/>
      <c r="O8" s="1269"/>
      <c r="P8" s="1269"/>
      <c r="Q8" s="1269"/>
      <c r="R8" s="1269"/>
      <c r="S8" s="1269"/>
      <c r="T8" s="1269"/>
      <c r="U8" s="1233" t="s">
        <v>2867</v>
      </c>
      <c r="V8" s="1272"/>
    </row>
    <row r="9" spans="1:22" s="148" customFormat="1" ht="3.95" customHeight="1" x14ac:dyDescent="0.2">
      <c r="A9" s="131"/>
      <c r="B9" s="1221"/>
      <c r="C9" s="1221"/>
      <c r="D9" s="1219"/>
      <c r="E9" s="1219"/>
      <c r="F9" s="1275"/>
      <c r="G9" s="1275"/>
      <c r="H9" s="1275"/>
      <c r="I9" s="1275"/>
      <c r="J9" s="1275"/>
      <c r="K9" s="1275"/>
      <c r="L9" s="1276"/>
      <c r="M9" s="1277"/>
      <c r="N9" s="1277"/>
      <c r="O9" s="1277"/>
      <c r="P9" s="1277"/>
      <c r="Q9" s="1277"/>
      <c r="R9" s="1277"/>
      <c r="S9" s="1277"/>
      <c r="T9" s="1277"/>
      <c r="U9" s="1277"/>
      <c r="V9" s="1277"/>
    </row>
    <row r="10" spans="1:22" s="2" customFormat="1" ht="6" customHeight="1" x14ac:dyDescent="0.2">
      <c r="A10" s="95"/>
      <c r="B10" s="312"/>
      <c r="C10" s="346"/>
      <c r="D10" s="312"/>
      <c r="E10" s="227"/>
      <c r="F10" s="227"/>
      <c r="G10" s="228"/>
      <c r="H10" s="228"/>
      <c r="I10" s="228"/>
      <c r="J10" s="259"/>
      <c r="K10" s="228"/>
      <c r="L10" s="228"/>
      <c r="M10" s="228"/>
      <c r="N10" s="228"/>
      <c r="O10" s="228"/>
      <c r="P10" s="228"/>
      <c r="Q10" s="227"/>
      <c r="R10" s="227"/>
      <c r="S10" s="227"/>
      <c r="T10" s="227"/>
      <c r="U10" s="227"/>
      <c r="V10" s="227"/>
    </row>
    <row r="11" spans="1:22" s="2" customFormat="1" ht="9" customHeight="1" x14ac:dyDescent="0.2">
      <c r="A11" s="95"/>
      <c r="B11" s="312"/>
      <c r="C11" s="312"/>
      <c r="D11" s="312"/>
      <c r="E11" s="234"/>
      <c r="F11" s="234"/>
      <c r="G11" s="228"/>
      <c r="H11" s="228"/>
      <c r="I11" s="228"/>
      <c r="J11" s="259"/>
      <c r="K11" s="228"/>
      <c r="L11" s="228"/>
      <c r="M11" s="228"/>
      <c r="N11" s="228"/>
      <c r="O11" s="228"/>
      <c r="P11" s="228"/>
      <c r="Q11" s="79" t="s">
        <v>1264</v>
      </c>
      <c r="R11" s="80"/>
      <c r="S11" s="1357" t="s">
        <v>185</v>
      </c>
      <c r="T11" s="284"/>
      <c r="U11" s="1357" t="s">
        <v>758</v>
      </c>
      <c r="V11" s="227"/>
    </row>
    <row r="12" spans="1:22" s="2" customFormat="1" ht="9" x14ac:dyDescent="0.2">
      <c r="A12" s="95"/>
      <c r="B12" s="312"/>
      <c r="C12" s="312"/>
      <c r="D12" s="312"/>
      <c r="E12" s="228"/>
      <c r="F12" s="228"/>
      <c r="G12" s="228"/>
      <c r="H12" s="228"/>
      <c r="I12" s="228"/>
      <c r="J12" s="259"/>
      <c r="K12" s="228"/>
      <c r="L12" s="228"/>
      <c r="M12" s="228"/>
      <c r="N12" s="228"/>
      <c r="O12" s="228"/>
      <c r="P12" s="228"/>
      <c r="Q12" s="37" t="s">
        <v>152</v>
      </c>
      <c r="R12" s="37" t="s">
        <v>671</v>
      </c>
      <c r="S12" s="1358"/>
      <c r="T12" s="284"/>
      <c r="U12" s="1358"/>
      <c r="V12" s="227"/>
    </row>
    <row r="13" spans="1:22" s="2" customFormat="1" ht="9" hidden="1" x14ac:dyDescent="0.2">
      <c r="A13" s="390" t="s">
        <v>1188</v>
      </c>
      <c r="B13" s="312"/>
      <c r="C13" s="312"/>
      <c r="D13" s="312"/>
      <c r="E13" s="228"/>
      <c r="F13" s="228"/>
      <c r="G13" s="228"/>
      <c r="H13" s="228"/>
      <c r="I13" s="228"/>
      <c r="J13" s="259"/>
      <c r="K13" s="228"/>
      <c r="L13" s="228"/>
      <c r="M13" s="228"/>
      <c r="N13" s="228"/>
      <c r="O13" s="228"/>
      <c r="P13" s="228"/>
      <c r="Q13" s="79"/>
      <c r="R13" s="80"/>
      <c r="S13" s="1357"/>
      <c r="T13" s="284"/>
      <c r="U13" s="1357"/>
      <c r="V13" s="227"/>
    </row>
    <row r="14" spans="1:22" s="2" customFormat="1" ht="9" hidden="1" x14ac:dyDescent="0.2">
      <c r="A14" s="390" t="s">
        <v>1188</v>
      </c>
      <c r="B14" s="312"/>
      <c r="C14" s="312"/>
      <c r="D14" s="312"/>
      <c r="E14" s="228"/>
      <c r="F14" s="228"/>
      <c r="G14" s="228"/>
      <c r="H14" s="228"/>
      <c r="I14" s="228"/>
      <c r="J14" s="259"/>
      <c r="K14" s="228"/>
      <c r="L14" s="228"/>
      <c r="M14" s="228"/>
      <c r="N14" s="228"/>
      <c r="O14" s="228"/>
      <c r="P14" s="228"/>
      <c r="Q14" s="37"/>
      <c r="R14" s="37"/>
      <c r="S14" s="1358"/>
      <c r="T14" s="284"/>
      <c r="U14" s="1358"/>
      <c r="V14" s="227"/>
    </row>
    <row r="15" spans="1:22" s="2" customFormat="1" ht="9" x14ac:dyDescent="0.2">
      <c r="A15" s="95"/>
      <c r="B15" s="312"/>
      <c r="C15" s="312"/>
      <c r="D15" s="312"/>
      <c r="E15" s="234" t="s">
        <v>651</v>
      </c>
      <c r="F15" s="234"/>
      <c r="G15" s="228"/>
      <c r="H15" s="228"/>
      <c r="I15" s="228"/>
      <c r="J15" s="259"/>
      <c r="K15" s="228"/>
      <c r="L15" s="228"/>
      <c r="M15" s="228"/>
      <c r="N15" s="228"/>
      <c r="O15" s="228"/>
      <c r="P15" s="228"/>
      <c r="Q15" s="46">
        <v>12</v>
      </c>
      <c r="R15" s="46">
        <v>13</v>
      </c>
      <c r="S15" s="46">
        <v>14</v>
      </c>
      <c r="T15" s="227"/>
      <c r="U15" s="46">
        <v>15</v>
      </c>
      <c r="V15" s="227"/>
    </row>
    <row r="16" spans="1:22" s="2" customFormat="1" ht="9" x14ac:dyDescent="0.2">
      <c r="A16" s="95"/>
      <c r="B16" s="312"/>
      <c r="C16" s="312"/>
      <c r="D16" s="312"/>
      <c r="E16" s="227"/>
      <c r="F16" s="227"/>
      <c r="G16" s="228"/>
      <c r="H16" s="228"/>
      <c r="I16" s="228"/>
      <c r="J16" s="259"/>
      <c r="K16" s="228"/>
      <c r="L16" s="228"/>
      <c r="M16" s="228"/>
      <c r="N16" s="228"/>
      <c r="O16" s="228"/>
      <c r="P16" s="228"/>
      <c r="Q16" s="13" t="s">
        <v>1476</v>
      </c>
      <c r="R16" s="13" t="s">
        <v>1476</v>
      </c>
      <c r="S16" s="13" t="s">
        <v>1476</v>
      </c>
      <c r="T16" s="228"/>
      <c r="U16" s="13" t="s">
        <v>1476</v>
      </c>
      <c r="V16" s="227"/>
    </row>
    <row r="17" spans="1:22" s="2" customFormat="1" ht="11.1" customHeight="1" x14ac:dyDescent="0.2">
      <c r="A17" s="95"/>
      <c r="B17" s="312"/>
      <c r="C17" s="312" t="s">
        <v>453</v>
      </c>
      <c r="D17" s="312"/>
      <c r="E17" s="383" t="s">
        <v>1599</v>
      </c>
      <c r="F17" s="383"/>
      <c r="G17" s="352"/>
      <c r="H17" s="228"/>
      <c r="I17" s="228"/>
      <c r="J17" s="259"/>
      <c r="K17" s="228"/>
      <c r="L17" s="352"/>
      <c r="M17" s="352"/>
      <c r="N17" s="346"/>
      <c r="O17" s="346"/>
      <c r="P17" s="346" t="s">
        <v>1625</v>
      </c>
      <c r="Q17" s="111"/>
      <c r="R17" s="111"/>
      <c r="S17" s="111"/>
      <c r="T17" s="228"/>
      <c r="U17" s="364">
        <v>0</v>
      </c>
      <c r="V17" s="227"/>
    </row>
    <row r="18" spans="1:22" s="2" customFormat="1" ht="9.9499999999999993" customHeight="1" x14ac:dyDescent="0.2">
      <c r="A18" s="95"/>
      <c r="B18" s="312"/>
      <c r="C18" s="312"/>
      <c r="D18" s="312"/>
      <c r="E18" s="352"/>
      <c r="F18" s="352"/>
      <c r="G18" s="352"/>
      <c r="H18" s="228"/>
      <c r="I18" s="228"/>
      <c r="J18" s="259"/>
      <c r="K18" s="228"/>
      <c r="L18" s="352"/>
      <c r="M18" s="352"/>
      <c r="N18" s="346"/>
      <c r="O18" s="346"/>
      <c r="P18" s="346"/>
      <c r="Q18" s="228"/>
      <c r="R18" s="228"/>
      <c r="S18" s="228"/>
      <c r="T18" s="228"/>
      <c r="U18" s="228"/>
      <c r="V18" s="227"/>
    </row>
    <row r="19" spans="1:22" s="2" customFormat="1" ht="9" x14ac:dyDescent="0.2">
      <c r="A19" s="95"/>
      <c r="B19" s="312"/>
      <c r="C19" s="312"/>
      <c r="D19" s="312"/>
      <c r="E19" s="234" t="s">
        <v>2782</v>
      </c>
      <c r="F19" s="234"/>
      <c r="G19" s="228"/>
      <c r="H19" s="228"/>
      <c r="I19" s="228"/>
      <c r="J19" s="259"/>
      <c r="K19" s="228"/>
      <c r="L19" s="352"/>
      <c r="M19" s="352"/>
      <c r="N19" s="346"/>
      <c r="O19" s="346"/>
      <c r="P19" s="346"/>
      <c r="Q19" s="228"/>
      <c r="R19" s="228"/>
      <c r="S19" s="228"/>
      <c r="T19" s="228"/>
      <c r="U19" s="228"/>
      <c r="V19" s="227"/>
    </row>
    <row r="20" spans="1:22" s="2" customFormat="1" ht="6" customHeight="1" x14ac:dyDescent="0.2">
      <c r="A20" s="95"/>
      <c r="B20" s="312"/>
      <c r="C20" s="312"/>
      <c r="D20" s="312"/>
      <c r="E20" s="227"/>
      <c r="F20" s="227"/>
      <c r="G20" s="228"/>
      <c r="H20" s="228"/>
      <c r="I20" s="228"/>
      <c r="J20" s="259"/>
      <c r="K20" s="228"/>
      <c r="L20" s="352"/>
      <c r="M20" s="352"/>
      <c r="N20" s="346"/>
      <c r="O20" s="346"/>
      <c r="P20" s="346"/>
      <c r="Q20" s="228"/>
      <c r="R20" s="228"/>
      <c r="S20" s="228"/>
      <c r="T20" s="228"/>
      <c r="U20" s="228"/>
      <c r="V20" s="227"/>
    </row>
    <row r="21" spans="1:22" s="2" customFormat="1" ht="11.1" customHeight="1" x14ac:dyDescent="0.2">
      <c r="A21" s="95"/>
      <c r="B21" s="312"/>
      <c r="C21" s="312">
        <v>9799</v>
      </c>
      <c r="D21" s="312"/>
      <c r="E21" s="383" t="s">
        <v>2089</v>
      </c>
      <c r="F21" s="383"/>
      <c r="G21" s="352"/>
      <c r="H21" s="228"/>
      <c r="I21" s="228"/>
      <c r="J21" s="259"/>
      <c r="K21" s="228"/>
      <c r="L21" s="352"/>
      <c r="M21" s="352"/>
      <c r="N21" s="346"/>
      <c r="O21" s="346"/>
      <c r="P21" s="346" t="s">
        <v>1625</v>
      </c>
      <c r="Q21" s="111">
        <v>14375</v>
      </c>
      <c r="R21" s="111">
        <v>9044</v>
      </c>
      <c r="S21" s="111">
        <v>5270</v>
      </c>
      <c r="T21" s="228"/>
      <c r="U21" s="364">
        <v>28689</v>
      </c>
      <c r="V21" s="227"/>
    </row>
    <row r="22" spans="1:22" s="2" customFormat="1" ht="9.9499999999999993" customHeight="1" x14ac:dyDescent="0.2">
      <c r="A22" s="95"/>
      <c r="B22" s="312"/>
      <c r="C22" s="312"/>
      <c r="D22" s="312"/>
      <c r="E22" s="352"/>
      <c r="F22" s="352"/>
      <c r="G22" s="352"/>
      <c r="H22" s="228"/>
      <c r="I22" s="228"/>
      <c r="J22" s="259"/>
      <c r="K22" s="228"/>
      <c r="L22" s="352"/>
      <c r="M22" s="352"/>
      <c r="N22" s="346"/>
      <c r="O22" s="346"/>
      <c r="P22" s="346"/>
      <c r="Q22" s="228"/>
      <c r="R22" s="228"/>
      <c r="S22" s="228"/>
      <c r="T22" s="228"/>
      <c r="U22" s="228"/>
      <c r="V22" s="227"/>
    </row>
    <row r="23" spans="1:22" s="2" customFormat="1" ht="9" x14ac:dyDescent="0.2">
      <c r="A23" s="95"/>
      <c r="B23" s="312"/>
      <c r="C23" s="312"/>
      <c r="D23" s="312"/>
      <c r="E23" s="234" t="s">
        <v>2783</v>
      </c>
      <c r="F23" s="234"/>
      <c r="G23" s="352"/>
      <c r="H23" s="228"/>
      <c r="I23" s="228"/>
      <c r="J23" s="259"/>
      <c r="K23" s="228"/>
      <c r="L23" s="352"/>
      <c r="M23" s="352"/>
      <c r="N23" s="346"/>
      <c r="O23" s="346"/>
      <c r="P23" s="346"/>
      <c r="Q23" s="312"/>
      <c r="R23" s="228"/>
      <c r="S23" s="228"/>
      <c r="T23" s="228"/>
      <c r="U23" s="312"/>
      <c r="V23" s="227"/>
    </row>
    <row r="24" spans="1:22" s="2" customFormat="1" ht="11.1" customHeight="1" x14ac:dyDescent="0.2">
      <c r="A24" s="95"/>
      <c r="B24" s="312"/>
      <c r="C24" s="312">
        <v>9910</v>
      </c>
      <c r="D24" s="312"/>
      <c r="E24" s="227"/>
      <c r="F24" s="227"/>
      <c r="G24" s="227"/>
      <c r="H24" s="227"/>
      <c r="I24" s="227"/>
      <c r="J24" s="259"/>
      <c r="K24" s="227"/>
      <c r="L24" s="227"/>
      <c r="M24" s="227"/>
      <c r="N24" s="237" t="s">
        <v>1352</v>
      </c>
      <c r="O24" s="237"/>
      <c r="P24" s="227"/>
      <c r="Q24" s="334">
        <v>1248114</v>
      </c>
      <c r="R24" s="334">
        <v>883814</v>
      </c>
      <c r="S24" s="334">
        <v>567977</v>
      </c>
      <c r="T24" s="228"/>
      <c r="U24" s="364">
        <v>2699905</v>
      </c>
      <c r="V24" s="227"/>
    </row>
    <row r="25" spans="1:22" s="2" customFormat="1" ht="9.9499999999999993" customHeight="1" x14ac:dyDescent="0.2">
      <c r="A25" s="95"/>
      <c r="B25" s="312"/>
      <c r="C25" s="312"/>
      <c r="D25" s="312"/>
      <c r="E25" s="227"/>
      <c r="F25" s="227"/>
      <c r="G25" s="227"/>
      <c r="H25" s="227"/>
      <c r="I25" s="227"/>
      <c r="J25" s="259"/>
      <c r="K25" s="227"/>
      <c r="L25" s="227"/>
      <c r="M25" s="227"/>
      <c r="N25" s="346"/>
      <c r="O25" s="346"/>
      <c r="P25" s="346"/>
      <c r="Q25" s="228"/>
      <c r="R25" s="228"/>
      <c r="S25" s="228"/>
      <c r="T25" s="228"/>
      <c r="U25" s="228"/>
      <c r="V25" s="227"/>
    </row>
    <row r="26" spans="1:22" s="2" customFormat="1" ht="9" x14ac:dyDescent="0.2">
      <c r="A26" s="95"/>
      <c r="B26" s="312"/>
      <c r="C26" s="312"/>
      <c r="D26" s="312"/>
      <c r="E26" s="234" t="s">
        <v>1597</v>
      </c>
      <c r="F26" s="234"/>
      <c r="G26" s="228"/>
      <c r="H26" s="228"/>
      <c r="I26" s="228"/>
      <c r="J26" s="259"/>
      <c r="K26" s="228"/>
      <c r="L26" s="228"/>
      <c r="M26" s="228"/>
      <c r="N26" s="346"/>
      <c r="O26" s="346"/>
      <c r="P26" s="346"/>
      <c r="Q26" s="227"/>
      <c r="R26" s="227"/>
      <c r="S26" s="227"/>
      <c r="T26" s="227"/>
      <c r="U26" s="227"/>
      <c r="V26" s="227"/>
    </row>
    <row r="27" spans="1:22" s="2" customFormat="1" ht="6" customHeight="1" x14ac:dyDescent="0.2">
      <c r="A27" s="95"/>
      <c r="B27" s="312"/>
      <c r="C27" s="312"/>
      <c r="D27" s="312"/>
      <c r="E27" s="227"/>
      <c r="F27" s="227"/>
      <c r="G27" s="228"/>
      <c r="H27" s="228"/>
      <c r="I27" s="228"/>
      <c r="J27" s="259"/>
      <c r="K27" s="228"/>
      <c r="L27" s="228"/>
      <c r="M27" s="228"/>
      <c r="N27" s="346"/>
      <c r="O27" s="346"/>
      <c r="P27" s="346"/>
      <c r="Q27" s="227"/>
      <c r="R27" s="227"/>
      <c r="S27" s="227"/>
      <c r="T27" s="227"/>
      <c r="U27" s="227"/>
      <c r="V27" s="227"/>
    </row>
    <row r="28" spans="1:22" s="2" customFormat="1" ht="11.1" customHeight="1" x14ac:dyDescent="0.2">
      <c r="A28" s="95"/>
      <c r="B28" s="312"/>
      <c r="C28" s="384">
        <v>8005</v>
      </c>
      <c r="D28" s="312"/>
      <c r="E28" s="383" t="s">
        <v>1562</v>
      </c>
      <c r="F28" s="383"/>
      <c r="G28" s="228"/>
      <c r="H28" s="228"/>
      <c r="I28" s="228"/>
      <c r="J28" s="259"/>
      <c r="K28" s="228"/>
      <c r="L28" s="228"/>
      <c r="M28" s="228"/>
      <c r="N28" s="346"/>
      <c r="O28" s="346"/>
      <c r="P28" s="346" t="s">
        <v>1625</v>
      </c>
      <c r="Q28" s="111"/>
      <c r="R28" s="111"/>
      <c r="S28" s="111"/>
      <c r="T28" s="228"/>
      <c r="U28" s="364">
        <v>0</v>
      </c>
      <c r="V28" s="227"/>
    </row>
    <row r="29" spans="1:22" s="2" customFormat="1" ht="11.1" customHeight="1" x14ac:dyDescent="0.2">
      <c r="A29" s="95"/>
      <c r="B29" s="312"/>
      <c r="C29" s="312">
        <v>8010</v>
      </c>
      <c r="D29" s="312"/>
      <c r="E29" s="383" t="s">
        <v>532</v>
      </c>
      <c r="F29" s="383"/>
      <c r="G29" s="228"/>
      <c r="H29" s="227"/>
      <c r="I29" s="227"/>
      <c r="J29" s="259"/>
      <c r="K29" s="227"/>
      <c r="L29" s="227"/>
      <c r="M29" s="228"/>
      <c r="N29" s="346"/>
      <c r="O29" s="346"/>
      <c r="P29" s="346" t="s">
        <v>1625</v>
      </c>
      <c r="Q29" s="111"/>
      <c r="R29" s="111"/>
      <c r="S29" s="111"/>
      <c r="T29" s="228"/>
      <c r="U29" s="364">
        <v>0</v>
      </c>
      <c r="V29" s="227"/>
    </row>
    <row r="30" spans="1:22" s="2" customFormat="1" ht="11.1" customHeight="1" x14ac:dyDescent="0.2">
      <c r="A30" s="95"/>
      <c r="B30" s="312"/>
      <c r="C30" s="312">
        <v>8015</v>
      </c>
      <c r="D30" s="312"/>
      <c r="E30" s="383" t="s">
        <v>2651</v>
      </c>
      <c r="F30" s="383"/>
      <c r="G30" s="228"/>
      <c r="H30" s="228"/>
      <c r="I30" s="228"/>
      <c r="J30" s="259"/>
      <c r="K30" s="228"/>
      <c r="L30" s="228"/>
      <c r="M30" s="228"/>
      <c r="N30" s="346"/>
      <c r="O30" s="346"/>
      <c r="P30" s="346" t="s">
        <v>1625</v>
      </c>
      <c r="Q30" s="111"/>
      <c r="R30" s="111"/>
      <c r="S30" s="111"/>
      <c r="T30" s="228"/>
      <c r="U30" s="364">
        <v>0</v>
      </c>
      <c r="V30" s="227"/>
    </row>
    <row r="31" spans="1:22" s="2" customFormat="1" ht="11.1" customHeight="1" x14ac:dyDescent="0.2">
      <c r="A31" s="95"/>
      <c r="B31" s="312"/>
      <c r="C31" s="312">
        <v>8020</v>
      </c>
      <c r="D31" s="312"/>
      <c r="E31" s="383" t="s">
        <v>1109</v>
      </c>
      <c r="F31" s="383"/>
      <c r="G31" s="228"/>
      <c r="H31" s="228"/>
      <c r="I31" s="228"/>
      <c r="J31" s="259"/>
      <c r="K31" s="228"/>
      <c r="L31" s="228"/>
      <c r="M31" s="228"/>
      <c r="N31" s="346"/>
      <c r="O31" s="346"/>
      <c r="P31" s="346" t="s">
        <v>1625</v>
      </c>
      <c r="Q31" s="111"/>
      <c r="R31" s="111"/>
      <c r="S31" s="111"/>
      <c r="T31" s="228"/>
      <c r="U31" s="364">
        <v>0</v>
      </c>
      <c r="V31" s="227"/>
    </row>
    <row r="32" spans="1:22" s="2" customFormat="1" ht="11.1" customHeight="1" x14ac:dyDescent="0.2">
      <c r="A32" s="95"/>
      <c r="B32" s="312"/>
      <c r="C32" s="312">
        <v>8025</v>
      </c>
      <c r="D32" s="312"/>
      <c r="E32" s="383" t="s">
        <v>708</v>
      </c>
      <c r="F32" s="383"/>
      <c r="G32" s="228"/>
      <c r="H32" s="228"/>
      <c r="I32" s="228"/>
      <c r="J32" s="259"/>
      <c r="K32" s="228"/>
      <c r="L32" s="228"/>
      <c r="M32" s="228"/>
      <c r="N32" s="346"/>
      <c r="O32" s="346"/>
      <c r="P32" s="346" t="s">
        <v>1625</v>
      </c>
      <c r="Q32" s="111"/>
      <c r="R32" s="111"/>
      <c r="S32" s="111"/>
      <c r="T32" s="228"/>
      <c r="U32" s="364">
        <v>0</v>
      </c>
      <c r="V32" s="227"/>
    </row>
    <row r="33" spans="1:22" s="2" customFormat="1" ht="11.1" customHeight="1" x14ac:dyDescent="0.2">
      <c r="A33" s="95"/>
      <c r="B33" s="312"/>
      <c r="C33" s="312">
        <v>8030</v>
      </c>
      <c r="D33" s="312"/>
      <c r="E33" s="383" t="s">
        <v>2399</v>
      </c>
      <c r="F33" s="383"/>
      <c r="G33" s="227"/>
      <c r="H33" s="228"/>
      <c r="I33" s="228"/>
      <c r="J33" s="259"/>
      <c r="K33" s="228"/>
      <c r="L33" s="228"/>
      <c r="M33" s="228"/>
      <c r="N33" s="346"/>
      <c r="O33" s="346"/>
      <c r="P33" s="346" t="s">
        <v>1625</v>
      </c>
      <c r="Q33" s="111"/>
      <c r="R33" s="111"/>
      <c r="S33" s="111"/>
      <c r="T33" s="228"/>
      <c r="U33" s="364">
        <v>0</v>
      </c>
      <c r="V33" s="227"/>
    </row>
    <row r="34" spans="1:22" s="2" customFormat="1" ht="11.1" customHeight="1" x14ac:dyDescent="0.2">
      <c r="A34" s="95"/>
      <c r="B34" s="312"/>
      <c r="C34" s="312">
        <v>8035</v>
      </c>
      <c r="D34" s="312"/>
      <c r="E34" s="383" t="s">
        <v>2151</v>
      </c>
      <c r="F34" s="383"/>
      <c r="G34" s="228"/>
      <c r="H34" s="228"/>
      <c r="I34" s="228"/>
      <c r="J34" s="259"/>
      <c r="K34" s="228"/>
      <c r="L34" s="228"/>
      <c r="M34" s="228"/>
      <c r="N34" s="346"/>
      <c r="O34" s="346"/>
      <c r="P34" s="346" t="s">
        <v>1625</v>
      </c>
      <c r="Q34" s="111"/>
      <c r="R34" s="111"/>
      <c r="S34" s="111"/>
      <c r="T34" s="228"/>
      <c r="U34" s="364">
        <v>0</v>
      </c>
      <c r="V34" s="227"/>
    </row>
    <row r="35" spans="1:22" s="2" customFormat="1" ht="11.1" customHeight="1" x14ac:dyDescent="0.2">
      <c r="A35" s="95"/>
      <c r="B35" s="312"/>
      <c r="C35" s="312">
        <v>8040</v>
      </c>
      <c r="D35" s="312"/>
      <c r="E35" s="383" t="s">
        <v>672</v>
      </c>
      <c r="F35" s="383"/>
      <c r="G35" s="228"/>
      <c r="H35" s="228"/>
      <c r="I35" s="228"/>
      <c r="J35" s="259"/>
      <c r="K35" s="228"/>
      <c r="L35" s="228"/>
      <c r="M35" s="228"/>
      <c r="N35" s="346"/>
      <c r="O35" s="346"/>
      <c r="P35" s="346" t="s">
        <v>1625</v>
      </c>
      <c r="Q35" s="111"/>
      <c r="R35" s="111"/>
      <c r="S35" s="111"/>
      <c r="T35" s="228"/>
      <c r="U35" s="364">
        <v>0</v>
      </c>
      <c r="V35" s="227"/>
    </row>
    <row r="36" spans="1:22" s="2" customFormat="1" ht="11.1" customHeight="1" x14ac:dyDescent="0.2">
      <c r="A36" s="95"/>
      <c r="B36" s="312"/>
      <c r="C36" s="312">
        <v>8097</v>
      </c>
      <c r="D36" s="312"/>
      <c r="E36" s="383" t="s">
        <v>1369</v>
      </c>
      <c r="F36" s="383"/>
      <c r="G36" s="104" t="s">
        <v>2742</v>
      </c>
      <c r="H36" s="228" t="s">
        <v>503</v>
      </c>
      <c r="I36" s="228"/>
      <c r="J36" s="259"/>
      <c r="K36" s="228"/>
      <c r="L36" s="228"/>
      <c r="M36" s="228"/>
      <c r="N36" s="346"/>
      <c r="O36" s="346"/>
      <c r="P36" s="346" t="s">
        <v>1625</v>
      </c>
      <c r="Q36" s="111">
        <v>134110</v>
      </c>
      <c r="R36" s="111"/>
      <c r="S36" s="111"/>
      <c r="T36" s="228"/>
      <c r="U36" s="364">
        <v>134110</v>
      </c>
      <c r="V36" s="227"/>
    </row>
    <row r="37" spans="1:22" s="2" customFormat="1" ht="11.1" customHeight="1" x14ac:dyDescent="0.2">
      <c r="A37" s="95"/>
      <c r="B37" s="312"/>
      <c r="C37" s="312" t="s">
        <v>2319</v>
      </c>
      <c r="D37" s="312"/>
      <c r="E37" s="227"/>
      <c r="F37" s="227"/>
      <c r="G37" s="227"/>
      <c r="H37" s="227"/>
      <c r="I37" s="227"/>
      <c r="J37" s="259"/>
      <c r="K37" s="227"/>
      <c r="L37" s="227"/>
      <c r="M37" s="227"/>
      <c r="N37" s="353" t="s">
        <v>796</v>
      </c>
      <c r="O37" s="228"/>
      <c r="P37" s="228"/>
      <c r="Q37" s="334">
        <v>134110</v>
      </c>
      <c r="R37" s="334">
        <v>0</v>
      </c>
      <c r="S37" s="334">
        <v>0</v>
      </c>
      <c r="T37" s="228"/>
      <c r="U37" s="364">
        <v>134110</v>
      </c>
      <c r="V37" s="227"/>
    </row>
    <row r="38" spans="1:22" s="2" customFormat="1" ht="9.9499999999999993" customHeight="1" x14ac:dyDescent="0.2">
      <c r="A38" s="95"/>
      <c r="B38" s="312"/>
      <c r="C38" s="312"/>
      <c r="D38" s="312"/>
      <c r="E38" s="227"/>
      <c r="F38" s="227"/>
      <c r="G38" s="227"/>
      <c r="H38" s="227"/>
      <c r="I38" s="227"/>
      <c r="J38" s="259"/>
      <c r="K38" s="227"/>
      <c r="L38" s="227"/>
      <c r="M38" s="227"/>
      <c r="N38" s="346"/>
      <c r="O38" s="346"/>
      <c r="P38" s="346"/>
      <c r="Q38" s="228"/>
      <c r="R38" s="228"/>
      <c r="S38" s="228"/>
      <c r="T38" s="228"/>
      <c r="U38" s="228"/>
      <c r="V38" s="227"/>
    </row>
    <row r="39" spans="1:22" s="2" customFormat="1" ht="9" x14ac:dyDescent="0.2">
      <c r="A39" s="95"/>
      <c r="B39" s="312"/>
      <c r="C39" s="312"/>
      <c r="D39" s="312"/>
      <c r="E39" s="234" t="s">
        <v>2207</v>
      </c>
      <c r="F39" s="234"/>
      <c r="G39" s="228"/>
      <c r="H39" s="228"/>
      <c r="I39" s="228"/>
      <c r="J39" s="259"/>
      <c r="K39" s="228"/>
      <c r="L39" s="228"/>
      <c r="M39" s="228"/>
      <c r="N39" s="346"/>
      <c r="O39" s="346"/>
      <c r="P39" s="346"/>
      <c r="Q39" s="227"/>
      <c r="R39" s="227"/>
      <c r="S39" s="227"/>
      <c r="T39" s="227"/>
      <c r="U39" s="227"/>
      <c r="V39" s="227"/>
    </row>
    <row r="40" spans="1:22" s="2" customFormat="1" ht="6" customHeight="1" x14ac:dyDescent="0.2">
      <c r="A40" s="95"/>
      <c r="B40" s="312"/>
      <c r="C40" s="312"/>
      <c r="D40" s="312"/>
      <c r="E40" s="227"/>
      <c r="F40" s="227"/>
      <c r="G40" s="228"/>
      <c r="H40" s="228"/>
      <c r="I40" s="228"/>
      <c r="J40" s="259"/>
      <c r="K40" s="228"/>
      <c r="L40" s="228"/>
      <c r="M40" s="228"/>
      <c r="N40" s="346"/>
      <c r="O40" s="346"/>
      <c r="P40" s="346"/>
      <c r="Q40" s="227"/>
      <c r="R40" s="227"/>
      <c r="S40" s="227"/>
      <c r="T40" s="227"/>
      <c r="U40" s="227"/>
      <c r="V40" s="227"/>
    </row>
    <row r="41" spans="1:22" s="2" customFormat="1" ht="11.1" customHeight="1" x14ac:dyDescent="0.2">
      <c r="A41" s="95"/>
      <c r="B41" s="312"/>
      <c r="C41" s="312">
        <v>8045</v>
      </c>
      <c r="D41" s="312"/>
      <c r="E41" s="383" t="s">
        <v>2345</v>
      </c>
      <c r="F41" s="383"/>
      <c r="G41" s="228"/>
      <c r="H41" s="228"/>
      <c r="I41" s="228"/>
      <c r="J41" s="259"/>
      <c r="K41" s="228"/>
      <c r="L41" s="228"/>
      <c r="M41" s="228"/>
      <c r="N41" s="346"/>
      <c r="O41" s="346"/>
      <c r="P41" s="346" t="s">
        <v>1625</v>
      </c>
      <c r="Q41" s="111"/>
      <c r="R41" s="111"/>
      <c r="S41" s="111"/>
      <c r="T41" s="228"/>
      <c r="U41" s="364">
        <v>0</v>
      </c>
      <c r="V41" s="227"/>
    </row>
    <row r="42" spans="1:22" s="2" customFormat="1" ht="11.1" customHeight="1" x14ac:dyDescent="0.2">
      <c r="A42" s="95"/>
      <c r="B42" s="312"/>
      <c r="C42" s="312">
        <v>8050</v>
      </c>
      <c r="D42" s="312"/>
      <c r="E42" s="383" t="s">
        <v>2030</v>
      </c>
      <c r="F42" s="383"/>
      <c r="G42" s="228"/>
      <c r="H42" s="228"/>
      <c r="I42" s="228"/>
      <c r="J42" s="259"/>
      <c r="K42" s="228"/>
      <c r="L42" s="228"/>
      <c r="M42" s="228"/>
      <c r="N42" s="346"/>
      <c r="O42" s="346"/>
      <c r="P42" s="346" t="s">
        <v>1625</v>
      </c>
      <c r="Q42" s="111"/>
      <c r="R42" s="111"/>
      <c r="S42" s="111"/>
      <c r="T42" s="228"/>
      <c r="U42" s="364">
        <v>0</v>
      </c>
      <c r="V42" s="227"/>
    </row>
    <row r="43" spans="1:22" s="2" customFormat="1" ht="11.1" customHeight="1" x14ac:dyDescent="0.2">
      <c r="A43" s="95"/>
      <c r="B43" s="312"/>
      <c r="C43" s="312">
        <v>8098</v>
      </c>
      <c r="D43" s="312"/>
      <c r="E43" s="383" t="s">
        <v>1369</v>
      </c>
      <c r="F43" s="383"/>
      <c r="G43" s="104"/>
      <c r="H43" s="228" t="s">
        <v>503</v>
      </c>
      <c r="I43" s="228"/>
      <c r="J43" s="259"/>
      <c r="K43" s="227"/>
      <c r="L43" s="227"/>
      <c r="M43" s="228"/>
      <c r="N43" s="346"/>
      <c r="O43" s="346"/>
      <c r="P43" s="346" t="s">
        <v>1625</v>
      </c>
      <c r="Q43" s="111"/>
      <c r="R43" s="111"/>
      <c r="S43" s="111"/>
      <c r="T43" s="228"/>
      <c r="U43" s="364">
        <v>0</v>
      </c>
      <c r="V43" s="227"/>
    </row>
    <row r="44" spans="1:22" s="2" customFormat="1" ht="11.1" customHeight="1" x14ac:dyDescent="0.2">
      <c r="A44" s="95"/>
      <c r="B44" s="312"/>
      <c r="C44" s="312" t="s">
        <v>2746</v>
      </c>
      <c r="D44" s="312"/>
      <c r="E44" s="227"/>
      <c r="F44" s="227"/>
      <c r="G44" s="227"/>
      <c r="H44" s="227"/>
      <c r="I44" s="227"/>
      <c r="J44" s="259"/>
      <c r="K44" s="227"/>
      <c r="L44" s="227"/>
      <c r="M44" s="227"/>
      <c r="N44" s="353" t="s">
        <v>796</v>
      </c>
      <c r="O44" s="228"/>
      <c r="P44" s="228"/>
      <c r="Q44" s="334">
        <v>0</v>
      </c>
      <c r="R44" s="334">
        <v>0</v>
      </c>
      <c r="S44" s="334">
        <v>0</v>
      </c>
      <c r="T44" s="228"/>
      <c r="U44" s="364">
        <v>0</v>
      </c>
      <c r="V44" s="227"/>
    </row>
    <row r="45" spans="1:22" s="2" customFormat="1" ht="9.9499999999999993" customHeight="1" x14ac:dyDescent="0.2">
      <c r="A45" s="95"/>
      <c r="B45" s="312"/>
      <c r="C45" s="312"/>
      <c r="D45" s="312"/>
      <c r="E45" s="227"/>
      <c r="F45" s="227"/>
      <c r="G45" s="227"/>
      <c r="H45" s="227"/>
      <c r="I45" s="227"/>
      <c r="J45" s="259"/>
      <c r="K45" s="227"/>
      <c r="L45" s="227"/>
      <c r="M45" s="227"/>
      <c r="N45" s="346"/>
      <c r="O45" s="228"/>
      <c r="P45" s="228"/>
      <c r="Q45" s="228"/>
      <c r="R45" s="228"/>
      <c r="S45" s="228"/>
      <c r="T45" s="228"/>
      <c r="U45" s="228"/>
      <c r="V45" s="227"/>
    </row>
    <row r="46" spans="1:22" s="2" customFormat="1" ht="9" x14ac:dyDescent="0.2">
      <c r="A46" s="95"/>
      <c r="B46" s="312"/>
      <c r="C46" s="312"/>
      <c r="D46" s="312"/>
      <c r="E46" s="234" t="s">
        <v>2031</v>
      </c>
      <c r="F46" s="234"/>
      <c r="G46" s="228"/>
      <c r="H46" s="228"/>
      <c r="I46" s="228"/>
      <c r="J46" s="259"/>
      <c r="K46" s="228"/>
      <c r="L46" s="228"/>
      <c r="M46" s="228"/>
      <c r="N46" s="346"/>
      <c r="O46" s="346"/>
      <c r="P46" s="346"/>
      <c r="Q46" s="228"/>
      <c r="R46" s="228"/>
      <c r="S46" s="228"/>
      <c r="T46" s="228"/>
      <c r="U46" s="228"/>
      <c r="V46" s="227"/>
    </row>
    <row r="47" spans="1:22" s="2" customFormat="1" ht="12" customHeight="1" x14ac:dyDescent="0.2">
      <c r="A47" s="95"/>
      <c r="B47" s="312"/>
      <c r="C47" s="312">
        <v>9990</v>
      </c>
      <c r="D47" s="312"/>
      <c r="E47" s="227"/>
      <c r="F47" s="227"/>
      <c r="G47" s="227"/>
      <c r="H47" s="228"/>
      <c r="I47" s="228"/>
      <c r="J47" s="259"/>
      <c r="K47" s="228"/>
      <c r="L47" s="228"/>
      <c r="M47" s="227"/>
      <c r="N47" s="385" t="s">
        <v>1353</v>
      </c>
      <c r="O47" s="346"/>
      <c r="P47" s="346"/>
      <c r="Q47" s="364">
        <v>1382224</v>
      </c>
      <c r="R47" s="364">
        <v>883814</v>
      </c>
      <c r="S47" s="364">
        <v>567977</v>
      </c>
      <c r="T47" s="228"/>
      <c r="U47" s="364">
        <v>2834015</v>
      </c>
      <c r="V47" s="227"/>
    </row>
    <row r="48" spans="1:22" s="2" customFormat="1" ht="6" customHeight="1" x14ac:dyDescent="0.2">
      <c r="A48" s="95"/>
      <c r="B48" s="312"/>
      <c r="C48" s="346"/>
      <c r="D48" s="312"/>
      <c r="E48" s="227"/>
      <c r="F48" s="227"/>
      <c r="G48" s="227"/>
      <c r="H48" s="227"/>
      <c r="I48" s="227"/>
      <c r="J48" s="259"/>
      <c r="K48" s="227"/>
      <c r="L48" s="227"/>
      <c r="M48" s="227"/>
      <c r="N48" s="227"/>
      <c r="O48" s="227"/>
      <c r="P48" s="227"/>
      <c r="Q48" s="227"/>
      <c r="R48" s="227"/>
      <c r="S48" s="227"/>
      <c r="T48" s="227"/>
      <c r="U48" s="227"/>
      <c r="V48" s="227"/>
    </row>
    <row r="49" x14ac:dyDescent="0.2"/>
  </sheetData>
  <mergeCells count="4">
    <mergeCell ref="S11:S12"/>
    <mergeCell ref="U11:U12"/>
    <mergeCell ref="S13:S14"/>
    <mergeCell ref="U13:U14"/>
  </mergeCells>
  <phoneticPr fontId="9" type="noConversion"/>
  <dataValidations count="1">
    <dataValidation allowBlank="1" showInputMessage="1" showErrorMessage="1" sqref="A1:XFD1048576"/>
  </dataValidations>
  <printOptions horizontalCentered="1"/>
  <pageMargins left="0" right="0" top="0.51181102362204722" bottom="0" header="0.51181102362204722" footer="0"/>
  <pageSetup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40</vt:i4>
      </vt:variant>
      <vt:variant>
        <vt:lpstr>Named Ranges</vt:lpstr>
      </vt:variant>
      <vt:variant>
        <vt:i4>149</vt:i4>
      </vt:variant>
    </vt:vector>
  </HeadingPairs>
  <TitlesOfParts>
    <vt:vector size="189" baseType="lpstr">
      <vt:lpstr>HELP</vt:lpstr>
      <vt:lpstr>02</vt:lpstr>
      <vt:lpstr>10</vt:lpstr>
      <vt:lpstr>12</vt:lpstr>
      <vt:lpstr>20</vt:lpstr>
      <vt:lpstr>22A</vt:lpstr>
      <vt:lpstr>22B</vt:lpstr>
      <vt:lpstr>22C</vt:lpstr>
      <vt:lpstr>22D</vt:lpstr>
      <vt:lpstr>24A</vt:lpstr>
      <vt:lpstr>24B</vt:lpstr>
      <vt:lpstr>24C</vt:lpstr>
      <vt:lpstr>24D</vt:lpstr>
      <vt:lpstr>26A</vt:lpstr>
      <vt:lpstr>26B</vt:lpstr>
      <vt:lpstr>28</vt:lpstr>
      <vt:lpstr>40</vt:lpstr>
      <vt:lpstr>42</vt:lpstr>
      <vt:lpstr>50</vt:lpstr>
      <vt:lpstr>52</vt:lpstr>
      <vt:lpstr>60</vt:lpstr>
      <vt:lpstr>70</vt:lpstr>
      <vt:lpstr>72A</vt:lpstr>
      <vt:lpstr>72B</vt:lpstr>
      <vt:lpstr>74A</vt:lpstr>
      <vt:lpstr>74B</vt:lpstr>
      <vt:lpstr>74C</vt:lpstr>
      <vt:lpstr>74D</vt:lpstr>
      <vt:lpstr>80A</vt:lpstr>
      <vt:lpstr>80B</vt:lpstr>
      <vt:lpstr>80C</vt:lpstr>
      <vt:lpstr>PM90</vt:lpstr>
      <vt:lpstr>PM91</vt:lpstr>
      <vt:lpstr>PM92</vt:lpstr>
      <vt:lpstr>PM93</vt:lpstr>
      <vt:lpstr>PM94</vt:lpstr>
      <vt:lpstr>PM95</vt:lpstr>
      <vt:lpstr>TABLES</vt:lpstr>
      <vt:lpstr>82A</vt:lpstr>
      <vt:lpstr>82B</vt:lpstr>
      <vt:lpstr>e91TIERS</vt:lpstr>
      <vt:lpstr>eBLANK</vt:lpstr>
      <vt:lpstr>eJOINTBOARDS</vt:lpstr>
      <vt:lpstr>eLANGUAGE</vt:lpstr>
      <vt:lpstr>ePHASEIN</vt:lpstr>
      <vt:lpstr>eS12FUNCTIONS</vt:lpstr>
      <vt:lpstr>eS40FUNCTIONS</vt:lpstr>
      <vt:lpstr>eS82UNITS</vt:lpstr>
      <vt:lpstr>eYESNO</vt:lpstr>
      <vt:lpstr>eYESNONA</vt:lpstr>
      <vt:lpstr>eZERO</vt:lpstr>
      <vt:lpstr>fYESNO</vt:lpstr>
      <vt:lpstr>fYESNONA</vt:lpstr>
      <vt:lpstr>PILGPL1</vt:lpstr>
      <vt:lpstr>pilgpl2</vt:lpstr>
      <vt:lpstr>pilgpl3</vt:lpstr>
      <vt:lpstr>pilgpl4</vt:lpstr>
      <vt:lpstr>pilgpl5</vt:lpstr>
      <vt:lpstr>pilgpl6</vt:lpstr>
      <vt:lpstr>pilgpl7</vt:lpstr>
      <vt:lpstr>pilsrarange1</vt:lpstr>
      <vt:lpstr>PM95_1</vt:lpstr>
      <vt:lpstr>PM95_10</vt:lpstr>
      <vt:lpstr>PM95_11</vt:lpstr>
      <vt:lpstr>PM95_12</vt:lpstr>
      <vt:lpstr>pm95_13</vt:lpstr>
      <vt:lpstr>pm95_14</vt:lpstr>
      <vt:lpstr>pm95_15</vt:lpstr>
      <vt:lpstr>pm95_16</vt:lpstr>
      <vt:lpstr>pm95_17</vt:lpstr>
      <vt:lpstr>pm95_18</vt:lpstr>
      <vt:lpstr>PM95_19</vt:lpstr>
      <vt:lpstr>PM95_2</vt:lpstr>
      <vt:lpstr>PM95_20</vt:lpstr>
      <vt:lpstr>PM95_21</vt:lpstr>
      <vt:lpstr>PM95_22</vt:lpstr>
      <vt:lpstr>PM95_23</vt:lpstr>
      <vt:lpstr>PM95_24</vt:lpstr>
      <vt:lpstr>PM95_3</vt:lpstr>
      <vt:lpstr>PM95_4</vt:lpstr>
      <vt:lpstr>PM95_5</vt:lpstr>
      <vt:lpstr>PM95_6</vt:lpstr>
      <vt:lpstr>PM95_7</vt:lpstr>
      <vt:lpstr>PM95_8</vt:lpstr>
      <vt:lpstr>PM95_9</vt:lpstr>
      <vt:lpstr>'02'!Print_Area</vt:lpstr>
      <vt:lpstr>'10'!Print_Area</vt:lpstr>
      <vt:lpstr>'12'!Print_Area</vt:lpstr>
      <vt:lpstr>'20'!Print_Area</vt:lpstr>
      <vt:lpstr>'22A'!Print_Area</vt:lpstr>
      <vt:lpstr>'22B'!Print_Area</vt:lpstr>
      <vt:lpstr>'22C'!Print_Area</vt:lpstr>
      <vt:lpstr>'22D'!Print_Area</vt:lpstr>
      <vt:lpstr>'24A'!Print_Area</vt:lpstr>
      <vt:lpstr>'24B'!Print_Area</vt:lpstr>
      <vt:lpstr>'24C'!Print_Area</vt:lpstr>
      <vt:lpstr>'24D'!Print_Area</vt:lpstr>
      <vt:lpstr>'26A'!Print_Area</vt:lpstr>
      <vt:lpstr>'26B'!Print_Area</vt:lpstr>
      <vt:lpstr>'28'!Print_Area</vt:lpstr>
      <vt:lpstr>'40'!Print_Area</vt:lpstr>
      <vt:lpstr>'42'!Print_Area</vt:lpstr>
      <vt:lpstr>'50'!Print_Area</vt:lpstr>
      <vt:lpstr>'52'!Print_Area</vt:lpstr>
      <vt:lpstr>'60'!Print_Area</vt:lpstr>
      <vt:lpstr>'70'!Print_Area</vt:lpstr>
      <vt:lpstr>'72A'!Print_Area</vt:lpstr>
      <vt:lpstr>'72B'!Print_Area</vt:lpstr>
      <vt:lpstr>'74A'!Print_Area</vt:lpstr>
      <vt:lpstr>'74B'!Print_Area</vt:lpstr>
      <vt:lpstr>'74C'!Print_Area</vt:lpstr>
      <vt:lpstr>'74D'!Print_Area</vt:lpstr>
      <vt:lpstr>'80A'!Print_Area</vt:lpstr>
      <vt:lpstr>'80B'!Print_Area</vt:lpstr>
      <vt:lpstr>'80C'!Print_Area</vt:lpstr>
      <vt:lpstr>'82A'!Print_Area</vt:lpstr>
      <vt:lpstr>'82B'!Print_Area</vt:lpstr>
      <vt:lpstr>HELP!Print_Area</vt:lpstr>
      <vt:lpstr>PM90!Print_Area</vt:lpstr>
      <vt:lpstr>PM91!Print_Area</vt:lpstr>
      <vt:lpstr>PM92!Print_Area</vt:lpstr>
      <vt:lpstr>PM93!Print_Area</vt:lpstr>
      <vt:lpstr>PM94!Print_Area</vt:lpstr>
      <vt:lpstr>PM95!Print_Area</vt:lpstr>
      <vt:lpstr>'10'!Print_Titles</vt:lpstr>
      <vt:lpstr>'12'!Print_Titles</vt:lpstr>
      <vt:lpstr>'20'!Print_Titles</vt:lpstr>
      <vt:lpstr>'22A'!Print_Titles</vt:lpstr>
      <vt:lpstr>'22B'!Print_Titles</vt:lpstr>
      <vt:lpstr>'22C'!Print_Titles</vt:lpstr>
      <vt:lpstr>'22D'!Print_Titles</vt:lpstr>
      <vt:lpstr>'24A'!Print_Titles</vt:lpstr>
      <vt:lpstr>'24B'!Print_Titles</vt:lpstr>
      <vt:lpstr>'24C'!Print_Titles</vt:lpstr>
      <vt:lpstr>'24D'!Print_Titles</vt:lpstr>
      <vt:lpstr>'26A'!Print_Titles</vt:lpstr>
      <vt:lpstr>'26B'!Print_Titles</vt:lpstr>
      <vt:lpstr>'28'!Print_Titles</vt:lpstr>
      <vt:lpstr>'40'!Print_Titles</vt:lpstr>
      <vt:lpstr>'42'!Print_Titles</vt:lpstr>
      <vt:lpstr>'50'!Print_Titles</vt:lpstr>
      <vt:lpstr>'52'!Print_Titles</vt:lpstr>
      <vt:lpstr>'60'!Print_Titles</vt:lpstr>
      <vt:lpstr>'70'!Print_Titles</vt:lpstr>
      <vt:lpstr>'72A'!Print_Titles</vt:lpstr>
      <vt:lpstr>'72B'!Print_Titles</vt:lpstr>
      <vt:lpstr>'74A'!Print_Titles</vt:lpstr>
      <vt:lpstr>'74B'!Print_Titles</vt:lpstr>
      <vt:lpstr>'74C'!Print_Titles</vt:lpstr>
      <vt:lpstr>'74D'!Print_Titles</vt:lpstr>
      <vt:lpstr>'80A'!Print_Titles</vt:lpstr>
      <vt:lpstr>'80B'!Print_Titles</vt:lpstr>
      <vt:lpstr>'80C'!Print_Titles</vt:lpstr>
      <vt:lpstr>'82A'!Print_Titles</vt:lpstr>
      <vt:lpstr>'82B'!Print_Titles</vt:lpstr>
      <vt:lpstr>PM90!Print_Titles</vt:lpstr>
      <vt:lpstr>PM91!Print_Titles</vt:lpstr>
      <vt:lpstr>PM92!Print_Titles</vt:lpstr>
      <vt:lpstr>PM93!Print_Titles</vt:lpstr>
      <vt:lpstr>PM94!Print_Titles</vt:lpstr>
      <vt:lpstr>PM95!Print_Titles</vt:lpstr>
      <vt:lpstr>SraRange1</vt:lpstr>
      <vt:lpstr>SUBTOTAL229201</vt:lpstr>
      <vt:lpstr>SUBTOTAL229202</vt:lpstr>
      <vt:lpstr>SUBTOTAL229203</vt:lpstr>
      <vt:lpstr>SUBTOTAL229204</vt:lpstr>
      <vt:lpstr>SUBTOTAL229205</vt:lpstr>
      <vt:lpstr>SUBTOTAL229206</vt:lpstr>
      <vt:lpstr>SUBTOTAL229207</vt:lpstr>
      <vt:lpstr>SUBTOTAL249201</vt:lpstr>
      <vt:lpstr>SUBTOTAL249202</vt:lpstr>
      <vt:lpstr>SUBTOTAL249203</vt:lpstr>
      <vt:lpstr>SUBTOTAL249204</vt:lpstr>
      <vt:lpstr>SUBTOTAL249205</vt:lpstr>
      <vt:lpstr>SUBTOTAL249206</vt:lpstr>
      <vt:lpstr>SUBTOTAL249207</vt:lpstr>
      <vt:lpstr>TAXGPL1</vt:lpstr>
      <vt:lpstr>taxgpl2</vt:lpstr>
      <vt:lpstr>taxgpl3</vt:lpstr>
      <vt:lpstr>taxgpl4</vt:lpstr>
      <vt:lpstr>taxgpl5</vt:lpstr>
      <vt:lpstr>taxgpl6</vt:lpstr>
      <vt:lpstr>taxgpl7</vt:lpstr>
      <vt:lpstr>TOTAL22B</vt:lpstr>
      <vt:lpstr>TOTAL22C</vt:lpstr>
      <vt:lpstr>TOTAL24B</vt:lpstr>
      <vt:lpstr>TOTAL24C</vt:lpstr>
      <vt:lpstr>utpilrange1</vt:lpstr>
      <vt:lpstr>utsrarange1</vt:lpstr>
    </vt:vector>
  </TitlesOfParts>
  <Manager>Al Horsman</Manager>
  <Company>MAH</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FIR</dc:title>
  <dc:subject>Finacial Information Return, Performance Measurement</dc:subject>
  <dc:creator/>
  <cp:lastModifiedBy>Martin, Susan (MAH)</cp:lastModifiedBy>
  <cp:lastPrinted>2008-05-29T18:26:38Z</cp:lastPrinted>
  <dcterms:created xsi:type="dcterms:W3CDTF">1999-09-22T19:57:12Z</dcterms:created>
  <dcterms:modified xsi:type="dcterms:W3CDTF">2017-06-07T17:13:45Z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ies>
</file>