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480" windowHeight="11580" tabRatio="827" activeTab="0"/>
  </bookViews>
  <sheets>
    <sheet name="Sommaire" sheetId="1" r:id="rId1"/>
    <sheet name="Sommaire des despenses" sheetId="2" r:id="rId2"/>
    <sheet name="Sommaire des fonds" sheetId="3" r:id="rId3"/>
    <sheet name="Inscription - personnel data" sheetId="4" r:id="rId4"/>
  </sheets>
  <definedNames>
    <definedName name="_xlnm.Print_Area" localSheetId="0">'Sommaire'!$A$2:$U$51</definedName>
    <definedName name="_xlnm.Print_Area" localSheetId="1">'Sommaire des despenses'!$A$4:$AB$84</definedName>
    <definedName name="_xlnm.Print_Area" localSheetId="2">'Sommaire des fonds'!$A$4:$Y$99</definedName>
  </definedNames>
  <calcPr fullCalcOnLoad="1"/>
</workbook>
</file>

<file path=xl/comments2.xml><?xml version="1.0" encoding="utf-8"?>
<comments xmlns="http://schemas.openxmlformats.org/spreadsheetml/2006/main">
  <authors>
    <author>Jeffrey Lewis</author>
  </authors>
  <commentList>
    <comment ref="Z61" authorId="0">
      <text>
        <r>
          <rPr>
            <sz val="8"/>
            <rFont val="Tahoma"/>
            <family val="2"/>
          </rPr>
          <t xml:space="preserve">Changez votre matérialité ici
</t>
        </r>
      </text>
    </comment>
  </commentList>
</comments>
</file>

<file path=xl/sharedStrings.xml><?xml version="1.0" encoding="utf-8"?>
<sst xmlns="http://schemas.openxmlformats.org/spreadsheetml/2006/main" count="312" uniqueCount="215">
  <si>
    <t>Administration</t>
  </si>
  <si>
    <t>Interim Financial Report</t>
  </si>
  <si>
    <t>OPERATING</t>
  </si>
  <si>
    <r>
      <t xml:space="preserve">Budget </t>
    </r>
    <r>
      <rPr>
        <sz val="8"/>
        <rFont val="Arial"/>
        <family val="2"/>
      </rPr>
      <t>(Rev. Est.)</t>
    </r>
  </si>
  <si>
    <t>P</t>
  </si>
  <si>
    <t>i</t>
  </si>
  <si>
    <t>(a)</t>
  </si>
  <si>
    <t>(b)</t>
  </si>
  <si>
    <t>(c)</t>
  </si>
  <si>
    <t>a</t>
  </si>
  <si>
    <t>b</t>
  </si>
  <si>
    <t>f</t>
  </si>
  <si>
    <t>e = (d-b) /b</t>
  </si>
  <si>
    <t>k</t>
  </si>
  <si>
    <t>($ thousands)</t>
  </si>
  <si>
    <t>Comments</t>
  </si>
  <si>
    <t>d = c/a</t>
  </si>
  <si>
    <t>e</t>
  </si>
  <si>
    <t>g = f - e</t>
  </si>
  <si>
    <t>Budget</t>
  </si>
  <si>
    <t>ADE</t>
  </si>
  <si>
    <t>$</t>
  </si>
  <si>
    <t>%</t>
  </si>
  <si>
    <t>#</t>
  </si>
  <si>
    <t>4-8</t>
  </si>
  <si>
    <t>Total</t>
  </si>
  <si>
    <t>-</t>
  </si>
  <si>
    <t>c = b - a</t>
  </si>
  <si>
    <t>g = e - f</t>
  </si>
  <si>
    <t>c</t>
  </si>
  <si>
    <t>Adjustments: (Sec 1A)</t>
  </si>
  <si>
    <t>2013-14</t>
  </si>
  <si>
    <t>2014-15</t>
  </si>
  <si>
    <t>Nom du conseil scolaire</t>
  </si>
  <si>
    <t>Rapport financier intermédiaire 2014-2015</t>
  </si>
  <si>
    <t>Sommaire des résultats financiers</t>
  </si>
  <si>
    <t xml:space="preserve"> (Milliers de $)</t>
  </si>
  <si>
    <t xml:space="preserve">Prévisions </t>
  </si>
  <si>
    <t>Sommaire de l’effectif</t>
  </si>
  <si>
    <t>Prévisions</t>
  </si>
  <si>
    <t>Sommaire de la dotation en personnel</t>
  </si>
  <si>
    <t>EPT</t>
  </si>
  <si>
    <t xml:space="preserve">Réel </t>
  </si>
  <si>
    <t xml:space="preserve">Revenu </t>
  </si>
  <si>
    <t>Subventions de fonctionnement</t>
  </si>
  <si>
    <t>Subventions d'immobilisations</t>
  </si>
  <si>
    <t>Autre</t>
  </si>
  <si>
    <t>Total du revenu</t>
  </si>
  <si>
    <t xml:space="preserve">Dépenses </t>
  </si>
  <si>
    <t>Classe</t>
  </si>
  <si>
    <t>Autres coûts de fonctionnement</t>
  </si>
  <si>
    <t>Les coûts de transport</t>
  </si>
  <si>
    <t>Fonctionnement des écoles</t>
  </si>
  <si>
    <t>Autres</t>
  </si>
  <si>
    <t>Ajustements du CCSP</t>
  </si>
  <si>
    <t>Total des dépenses</t>
  </si>
  <si>
    <t>Surplus accumulé (déficit) de l'année</t>
  </si>
  <si>
    <t>Surplus accumulé (déficit)</t>
  </si>
  <si>
    <t xml:space="preserve">Risques et recommandations </t>
  </si>
  <si>
    <t>SEÉ : Système d'enregistrement des élèves</t>
  </si>
  <si>
    <t xml:space="preserve">SISOn : Système d’information scolaire de l’Ontario </t>
  </si>
  <si>
    <t>Élémentaire</t>
  </si>
  <si>
    <r>
      <t>Maternelle à 3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année</t>
    </r>
  </si>
  <si>
    <t>Écoles secondaires moins de 21 ans</t>
  </si>
  <si>
    <t xml:space="preserve">Élèves du conseil </t>
  </si>
  <si>
    <t xml:space="preserve">Autres élèves </t>
  </si>
  <si>
    <t>Total secondaire</t>
  </si>
  <si>
    <t xml:space="preserve">Classe </t>
  </si>
  <si>
    <t xml:space="preserve">Enseignants </t>
  </si>
  <si>
    <t xml:space="preserve">Non lié aux enseignants </t>
  </si>
  <si>
    <t>Hors classe</t>
  </si>
  <si>
    <t>Pour la période se terminant le 31 mai 2015</t>
  </si>
  <si>
    <t>Évaluation du budget</t>
  </si>
  <si>
    <t>Évaluation des risques</t>
  </si>
  <si>
    <t>Revenus provenant des subventions</t>
  </si>
  <si>
    <t>Subvention de base - écoles</t>
  </si>
  <si>
    <t>Éducation de l'enfance en difficulté</t>
  </si>
  <si>
    <t>Qualifications et expérience des enseignants</t>
  </si>
  <si>
    <t>Programme d'insertion professionnelle du nouveau personnel enseignant</t>
  </si>
  <si>
    <t>Dotation d'économies</t>
  </si>
  <si>
    <t>Administration et gestion</t>
  </si>
  <si>
    <t>Redressement pour baisse des effectifs</t>
  </si>
  <si>
    <t>Premières nations, Métis et Inuits</t>
  </si>
  <si>
    <t>Financement permanent de la dette NFP</t>
  </si>
  <si>
    <t>Redressements des immobilisations corporelles mineures</t>
  </si>
  <si>
    <t>Budget (prévisions)</t>
  </si>
  <si>
    <t xml:space="preserve">$ Augmentation (diminution) </t>
  </si>
  <si>
    <t>% Augmentation (diminution)</t>
  </si>
  <si>
    <t>Rapport financier intermédiaire</t>
  </si>
  <si>
    <t>EQM</t>
  </si>
  <si>
    <r>
      <t>Maternelle à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année</t>
    </r>
  </si>
  <si>
    <t>Élèves du conseil</t>
  </si>
  <si>
    <t>Autres élèves</t>
  </si>
  <si>
    <t>Enseignants</t>
  </si>
  <si>
    <t>Non lié aux enseignants</t>
  </si>
  <si>
    <t>Hors classes</t>
  </si>
  <si>
    <r>
      <t>N</t>
    </r>
    <r>
      <rPr>
        <vertAlign val="superscript"/>
        <sz val="10"/>
        <rFont val="Arial"/>
        <family val="2"/>
      </rPr>
      <t>bre</t>
    </r>
  </si>
  <si>
    <t xml:space="preserve">Budget </t>
  </si>
  <si>
    <t>Écran de saisie</t>
  </si>
  <si>
    <t>Prédiction</t>
  </si>
  <si>
    <t>% des prévisions reçu</t>
  </si>
  <si>
    <t>% réel reçu</t>
  </si>
  <si>
    <t xml:space="preserve">Augmentation (diminution) par rapport à l’année précédente </t>
  </si>
  <si>
    <t>Prévisions par rapport à l’année précédente - CA</t>
  </si>
  <si>
    <t>Réel au 31 mai 2015</t>
  </si>
  <si>
    <t>Réel au 31 mai 2014</t>
  </si>
  <si>
    <t>Revenu exercice
2014-15</t>
  </si>
  <si>
    <t>Revenu exercice
2013-14</t>
  </si>
  <si>
    <t>réel</t>
  </si>
  <si>
    <t>(milliers de $)</t>
  </si>
  <si>
    <t xml:space="preserve">Note sur les écarts sur matières </t>
  </si>
  <si>
    <t>to mai 31/15</t>
  </si>
  <si>
    <t>to mai 31/14</t>
  </si>
  <si>
    <t xml:space="preserve">Enseignants suppléants </t>
  </si>
  <si>
    <t>Manuels et fournitures de classe</t>
  </si>
  <si>
    <t xml:space="preserve">Professionnels et paraprofessionnels </t>
  </si>
  <si>
    <t>Bibliothèque et orientation</t>
  </si>
  <si>
    <t>Perfectionnement du personnel</t>
  </si>
  <si>
    <t>Chefs de section</t>
  </si>
  <si>
    <t>Directeurs et directeurs adjoints</t>
  </si>
  <si>
    <t>Administration d'école</t>
  </si>
  <si>
    <t>Coordonnateurs et consultants</t>
  </si>
  <si>
    <t>Éducation permanente</t>
  </si>
  <si>
    <t xml:space="preserve">Conseillers scolaires </t>
  </si>
  <si>
    <t>Directeurs et agents de supervision</t>
  </si>
  <si>
    <t>Administration du conseil</t>
  </si>
  <si>
    <t>Transport</t>
  </si>
  <si>
    <t>Fonctionnement et entretien des écoles</t>
  </si>
  <si>
    <t>Total fonctionnement et entretien des écoles</t>
  </si>
  <si>
    <t>Amortissements et Réductions</t>
  </si>
  <si>
    <t>Installations pour les élèves</t>
  </si>
  <si>
    <t>Réfection des écoles</t>
  </si>
  <si>
    <t>Autres installations pour les élèves</t>
  </si>
  <si>
    <t>Fonds générés par écoles</t>
  </si>
  <si>
    <t>Amortissement et Réductions de valeur</t>
  </si>
  <si>
    <t>Perte sur cession</t>
  </si>
  <si>
    <t>Provision pour éventualités</t>
  </si>
  <si>
    <t>Total - Autres</t>
  </si>
  <si>
    <t>Catégories des dépenses totales</t>
  </si>
  <si>
    <t>Selon les prévisions</t>
  </si>
  <si>
    <t>Prévisions d'économies</t>
  </si>
  <si>
    <t>Pressions des prévisions</t>
  </si>
  <si>
    <t>EXPLICATIONS DE L'ÉVALUATION DES RISQUES LIÉS AUX DÉPENSES</t>
  </si>
  <si>
    <t>cacher</t>
  </si>
  <si>
    <t>Cacher jusqu'à RE approuvé</t>
  </si>
  <si>
    <t>Prévisions RE</t>
  </si>
  <si>
    <t>cacher colonne</t>
  </si>
  <si>
    <t>Autre Revenus</t>
  </si>
  <si>
    <t>Total des dépenses en immobilisations</t>
  </si>
  <si>
    <t>Autres que les terrains</t>
  </si>
  <si>
    <t>Terrains</t>
  </si>
  <si>
    <t>Corporelles mineures</t>
  </si>
  <si>
    <t>Paiement dette sub. au titre des immob</t>
  </si>
  <si>
    <t>Intérêts à court terme</t>
  </si>
  <si>
    <t>Réaménagement d'espaces scolaires</t>
  </si>
  <si>
    <t>Recettes fiscales</t>
  </si>
  <si>
    <t>Revenus reportés</t>
  </si>
  <si>
    <t>Montant passé aux revenus reportés</t>
  </si>
  <si>
    <t>Montant passé aux apports en capital reportés</t>
  </si>
  <si>
    <t>Revenu de location</t>
  </si>
  <si>
    <t>Frais de particuliers - éducation permanente</t>
  </si>
  <si>
    <t>Amortissement des apports en capital reportés</t>
  </si>
  <si>
    <t>Droits de scolarité</t>
  </si>
  <si>
    <t>Installations d'accueil</t>
  </si>
  <si>
    <t>TOTAL ÉLÉMENT FONCTIONNEMENT</t>
  </si>
  <si>
    <t>TOTAL ÉLÉMENT (Sec 1)</t>
  </si>
  <si>
    <t>ACR lors de la cession des actifs</t>
  </si>
  <si>
    <t>Revenus reportés nets / ACR</t>
  </si>
  <si>
    <t>Catégories des Revenus (Tableau 9)</t>
  </si>
  <si>
    <t>Mise à jour mensuelle</t>
  </si>
  <si>
    <t>GL à partir de la date indiquée</t>
  </si>
  <si>
    <t>Remarque : Prévision fondée sur la date de dénombrement du 31 mars</t>
  </si>
  <si>
    <t xml:space="preserve">L’excédent accumulé / (déficit) de l’exercice précédent </t>
  </si>
  <si>
    <t xml:space="preserve">Installations destinées aux élèves </t>
  </si>
  <si>
    <t xml:space="preserve">Instruction et administration des écoles </t>
  </si>
  <si>
    <t>Remarque : Réel à la date du dénombrement du 30 septembre 2014.</t>
  </si>
  <si>
    <t>Instruction</t>
  </si>
  <si>
    <t>Aides-enseignats et éducateurs de la petite enfance</t>
  </si>
  <si>
    <t>Ordinateurs</t>
  </si>
  <si>
    <t>Amortissements et Réductions de valeur</t>
  </si>
  <si>
    <t>Total des dépenses d'instruction</t>
  </si>
  <si>
    <t>Total des dépenses Administration</t>
  </si>
  <si>
    <r>
      <t xml:space="preserve">Budget </t>
    </r>
    <r>
      <rPr>
        <sz val="8"/>
        <rFont val="Arial"/>
        <family val="2"/>
      </rPr>
      <t>(Prev. Rev.)</t>
    </r>
  </si>
  <si>
    <t>Prev. Rev.
Exerc. Prec.</t>
  </si>
  <si>
    <t>Subvention de base - élèves</t>
  </si>
  <si>
    <t>Enseignement des Langues</t>
  </si>
  <si>
    <t>Ecoles appuyées, ruraux et éloignés, les communautés rurales et de petite taille</t>
  </si>
  <si>
    <t>Programmes d'appui à l'apprentissage</t>
  </si>
  <si>
    <t>Éducation permanente et autres</t>
  </si>
  <si>
    <t>Utilisation communautaire des écoles</t>
  </si>
  <si>
    <t>Sécurité dans les écoles</t>
  </si>
  <si>
    <t>Amélioration de l'état des l'écoles</t>
  </si>
  <si>
    <t>Autres subventions</t>
  </si>
  <si>
    <t>Personnel en prêt</t>
  </si>
  <si>
    <t>Recette non subventionné</t>
  </si>
  <si>
    <t>EXPLICATIONS DES ECART MATERIELS</t>
  </si>
  <si>
    <t>EXPLICATION DES RISQUES LIÉS AUX REVENUS ET SUBVENTIONS</t>
  </si>
  <si>
    <t>Eventail de variance pour les prévisions</t>
  </si>
  <si>
    <t>Prévisions par rapport à l’exercice précédente - 
année en cours</t>
  </si>
  <si>
    <t>Ecart en cours d'exercice</t>
  </si>
  <si>
    <t>Ecarts du revenu</t>
  </si>
  <si>
    <t xml:space="preserve">Ecarts des dépenses </t>
  </si>
  <si>
    <t>Ecarts des réserves</t>
  </si>
  <si>
    <t>Ecarts du surplus/déficit</t>
  </si>
  <si>
    <t xml:space="preserve">Ecarts en cours d'exercice </t>
  </si>
  <si>
    <t>Ecarts en cours d'exercice</t>
  </si>
  <si>
    <t>Ecart</t>
  </si>
  <si>
    <t>EXPLICATIONS DES ECARTS DU BUDGET DES ACHATS DES MATIÈRES</t>
  </si>
  <si>
    <t xml:space="preserve">Ecarts de l'effectif  Budget c. prévisions </t>
  </si>
  <si>
    <t>Ecarts de la dotation en personnel Budget c. prévisions</t>
  </si>
  <si>
    <t>Points saillants des écarts de l'effectif :</t>
  </si>
  <si>
    <t>Points saillants des écarts de la dotation en personnel :</t>
  </si>
  <si>
    <t>Ecart en% de l'exercice précédent réelle</t>
  </si>
  <si>
    <t>Remarque :  Prévision fondée sur les résultats réels depuis le début de l'exercice et le projection des mois restants jusqu’au 31 aout.</t>
  </si>
  <si>
    <t>Niveau d'importance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</si>
</sst>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-* #,##0.0_-;\-* #,##0.0_-;_-* &quot;-&quot;??_-;_-@_-"/>
    <numFmt numFmtId="175" formatCode="_-* #,##0_-;\-* #,##0_-;_-* &quot;-&quot;??_-;_-@_-"/>
    <numFmt numFmtId="176" formatCode="[$-1009]mmmm\ d\,\ yyyy"/>
    <numFmt numFmtId="177" formatCode="[$-F800]dddd\,\ mmmm\ dd\,\ yyyy"/>
    <numFmt numFmtId="178" formatCode="_-* #,##0.000_-;\-* #,##0.000_-;_-* &quot;-&quot;???_-;_-@_-"/>
    <numFmt numFmtId="179" formatCode="[$-409]dddd\,\ mmmm\ dd\,\ yyyy"/>
    <numFmt numFmtId="180" formatCode="[$-409]d\-mmm\-yy;@"/>
    <numFmt numFmtId="181" formatCode="0.0%;\(0.0%\)"/>
    <numFmt numFmtId="182" formatCode="_(* #,##0.0_);_(* \(#,##0.0\);_(* &quot;-&quot;??_);_(@_)"/>
    <numFmt numFmtId="183" formatCode="0.00%;\(0.00%\)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ingdings 3"/>
      <family val="1"/>
    </font>
    <font>
      <b/>
      <sz val="10"/>
      <name val="Wingdings 3"/>
      <family val="1"/>
    </font>
    <font>
      <b/>
      <sz val="12"/>
      <name val="Arial"/>
      <family val="2"/>
    </font>
    <font>
      <sz val="10"/>
      <name val="Wingdings 2"/>
      <family val="1"/>
    </font>
    <font>
      <sz val="10"/>
      <name val="ZapfDingbats"/>
      <family val="5"/>
    </font>
    <font>
      <b/>
      <sz val="11"/>
      <name val="Wingdings 3"/>
      <family val="1"/>
    </font>
    <font>
      <b/>
      <sz val="11"/>
      <name val="Wingdings 2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Wingdings 3"/>
      <family val="1"/>
    </font>
    <font>
      <u val="single"/>
      <sz val="11"/>
      <color indexed="12"/>
      <name val="Arial"/>
      <family val="2"/>
    </font>
    <font>
      <sz val="11"/>
      <name val="ZapfDingbat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1" xfId="42" applyNumberFormat="1" applyFont="1" applyBorder="1" applyAlignment="1">
      <alignment horizontal="center"/>
    </xf>
    <xf numFmtId="10" fontId="0" fillId="0" borderId="11" xfId="61" applyNumberFormat="1" applyFont="1" applyBorder="1" applyAlignment="1">
      <alignment horizontal="center"/>
    </xf>
    <xf numFmtId="172" fontId="1" fillId="0" borderId="12" xfId="42" applyNumberFormat="1" applyFont="1" applyBorder="1" applyAlignment="1">
      <alignment horizontal="center"/>
    </xf>
    <xf numFmtId="10" fontId="1" fillId="0" borderId="12" xfId="61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Border="1" applyAlignment="1">
      <alignment horizontal="center"/>
    </xf>
    <xf numFmtId="10" fontId="1" fillId="0" borderId="0" xfId="6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wrapText="1"/>
    </xf>
    <xf numFmtId="175" fontId="0" fillId="0" borderId="0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54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175" fontId="0" fillId="0" borderId="19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0" fontId="12" fillId="0" borderId="0" xfId="0" applyFont="1" applyAlignment="1">
      <alignment horizontal="left"/>
    </xf>
    <xf numFmtId="172" fontId="0" fillId="0" borderId="17" xfId="42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1" xfId="61" applyNumberFormat="1" applyFont="1" applyBorder="1" applyAlignment="1">
      <alignment horizontal="center"/>
    </xf>
    <xf numFmtId="173" fontId="12" fillId="0" borderId="12" xfId="42" applyNumberFormat="1" applyFont="1" applyBorder="1" applyAlignment="1">
      <alignment horizontal="center"/>
    </xf>
    <xf numFmtId="175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75" fontId="2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4" fillId="0" borderId="0" xfId="0" applyFont="1" applyAlignment="1">
      <alignment/>
    </xf>
    <xf numFmtId="0" fontId="14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/>
    </xf>
    <xf numFmtId="0" fontId="0" fillId="0" borderId="17" xfId="0" applyBorder="1" applyAlignment="1">
      <alignment horizontal="center"/>
    </xf>
    <xf numFmtId="172" fontId="1" fillId="0" borderId="17" xfId="42" applyNumberFormat="1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1" fillId="0" borderId="17" xfId="42" applyFont="1" applyBorder="1" applyAlignment="1">
      <alignment horizontal="center"/>
    </xf>
    <xf numFmtId="10" fontId="0" fillId="0" borderId="0" xfId="61" applyNumberFormat="1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0" fillId="0" borderId="11" xfId="61" applyNumberFormat="1" applyFont="1" applyBorder="1" applyAlignment="1">
      <alignment horizontal="center"/>
    </xf>
    <xf numFmtId="181" fontId="1" fillId="0" borderId="12" xfId="61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73" fontId="0" fillId="0" borderId="0" xfId="61" applyNumberFormat="1" applyFont="1" applyAlignment="1">
      <alignment/>
    </xf>
    <xf numFmtId="173" fontId="0" fillId="0" borderId="0" xfId="61" applyNumberFormat="1" applyFont="1" applyAlignment="1">
      <alignment horizontal="center"/>
    </xf>
    <xf numFmtId="0" fontId="39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172" fontId="0" fillId="4" borderId="17" xfId="42" applyNumberFormat="1" applyFont="1" applyFill="1" applyBorder="1" applyAlignment="1">
      <alignment horizontal="center"/>
    </xf>
    <xf numFmtId="172" fontId="0" fillId="4" borderId="11" xfId="42" applyNumberFormat="1" applyFont="1" applyFill="1" applyBorder="1" applyAlignment="1">
      <alignment horizontal="center"/>
    </xf>
    <xf numFmtId="173" fontId="2" fillId="4" borderId="11" xfId="61" applyNumberFormat="1" applyFont="1" applyFill="1" applyBorder="1" applyAlignment="1">
      <alignment horizontal="center"/>
    </xf>
    <xf numFmtId="181" fontId="0" fillId="4" borderId="11" xfId="61" applyNumberFormat="1" applyFont="1" applyFill="1" applyBorder="1" applyAlignment="1">
      <alignment horizontal="center"/>
    </xf>
    <xf numFmtId="10" fontId="0" fillId="4" borderId="11" xfId="61" applyNumberFormat="1" applyFont="1" applyFill="1" applyBorder="1" applyAlignment="1">
      <alignment horizontal="center"/>
    </xf>
    <xf numFmtId="10" fontId="0" fillId="4" borderId="0" xfId="61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3" fontId="0" fillId="4" borderId="17" xfId="42" applyFont="1" applyFill="1" applyBorder="1" applyAlignment="1">
      <alignment horizontal="center"/>
    </xf>
    <xf numFmtId="172" fontId="1" fillId="4" borderId="12" xfId="42" applyNumberFormat="1" applyFont="1" applyFill="1" applyBorder="1" applyAlignment="1">
      <alignment horizontal="center"/>
    </xf>
    <xf numFmtId="181" fontId="1" fillId="4" borderId="12" xfId="61" applyNumberFormat="1" applyFont="1" applyFill="1" applyBorder="1" applyAlignment="1">
      <alignment horizontal="center"/>
    </xf>
    <xf numFmtId="10" fontId="1" fillId="4" borderId="12" xfId="61" applyNumberFormat="1" applyFont="1" applyFill="1" applyBorder="1" applyAlignment="1">
      <alignment horizontal="center"/>
    </xf>
    <xf numFmtId="10" fontId="1" fillId="4" borderId="0" xfId="6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40" fillId="0" borderId="28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31" xfId="0" applyFont="1" applyBorder="1" applyAlignment="1">
      <alignment/>
    </xf>
    <xf numFmtId="175" fontId="0" fillId="0" borderId="0" xfId="42" applyNumberFormat="1" applyFont="1" applyAlignment="1">
      <alignment/>
    </xf>
    <xf numFmtId="173" fontId="2" fillId="0" borderId="0" xfId="61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172" fontId="1" fillId="0" borderId="0" xfId="42" applyNumberFormat="1" applyFont="1" applyBorder="1" applyAlignment="1">
      <alignment horizontal="center"/>
    </xf>
    <xf numFmtId="173" fontId="12" fillId="0" borderId="0" xfId="42" applyNumberFormat="1" applyFont="1" applyBorder="1" applyAlignment="1">
      <alignment horizontal="center"/>
    </xf>
    <xf numFmtId="181" fontId="1" fillId="0" borderId="0" xfId="61" applyNumberFormat="1" applyFont="1" applyBorder="1" applyAlignment="1">
      <alignment horizontal="center"/>
    </xf>
    <xf numFmtId="172" fontId="1" fillId="0" borderId="13" xfId="42" applyNumberFormat="1" applyFont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172" fontId="0" fillId="0" borderId="13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2" fontId="1" fillId="0" borderId="10" xfId="42" applyNumberFormat="1" applyFont="1" applyBorder="1" applyAlignment="1">
      <alignment horizontal="center"/>
    </xf>
    <xf numFmtId="181" fontId="1" fillId="0" borderId="13" xfId="61" applyNumberFormat="1" applyFont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72" fontId="1" fillId="24" borderId="32" xfId="42" applyNumberFormat="1" applyFont="1" applyFill="1" applyBorder="1" applyAlignment="1">
      <alignment horizontal="center"/>
    </xf>
    <xf numFmtId="173" fontId="2" fillId="24" borderId="33" xfId="61" applyNumberFormat="1" applyFont="1" applyFill="1" applyBorder="1" applyAlignment="1">
      <alignment horizontal="center"/>
    </xf>
    <xf numFmtId="172" fontId="1" fillId="24" borderId="17" xfId="42" applyNumberFormat="1" applyFont="1" applyFill="1" applyBorder="1" applyAlignment="1">
      <alignment horizontal="center"/>
    </xf>
    <xf numFmtId="172" fontId="1" fillId="24" borderId="12" xfId="42" applyNumberFormat="1" applyFont="1" applyFill="1" applyBorder="1" applyAlignment="1">
      <alignment horizontal="center"/>
    </xf>
    <xf numFmtId="173" fontId="12" fillId="24" borderId="12" xfId="42" applyNumberFormat="1" applyFont="1" applyFill="1" applyBorder="1" applyAlignment="1">
      <alignment horizontal="center"/>
    </xf>
    <xf numFmtId="173" fontId="2" fillId="0" borderId="10" xfId="61" applyNumberFormat="1" applyFont="1" applyBorder="1" applyAlignment="1">
      <alignment horizontal="center"/>
    </xf>
    <xf numFmtId="173" fontId="2" fillId="0" borderId="13" xfId="61" applyNumberFormat="1" applyFont="1" applyBorder="1" applyAlignment="1">
      <alignment horizontal="center"/>
    </xf>
    <xf numFmtId="173" fontId="2" fillId="4" borderId="13" xfId="61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 vertical="center" wrapText="1"/>
    </xf>
    <xf numFmtId="181" fontId="0" fillId="0" borderId="10" xfId="61" applyNumberFormat="1" applyFont="1" applyBorder="1" applyAlignment="1">
      <alignment horizontal="center"/>
    </xf>
    <xf numFmtId="181" fontId="0" fillId="4" borderId="11" xfId="61" applyNumberFormat="1" applyFont="1" applyFill="1" applyBorder="1" applyAlignment="1">
      <alignment horizontal="center"/>
    </xf>
    <xf numFmtId="181" fontId="0" fillId="0" borderId="13" xfId="61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0" fontId="0" fillId="4" borderId="11" xfId="61" applyNumberFormat="1" applyFont="1" applyFill="1" applyBorder="1" applyAlignment="1">
      <alignment horizontal="center"/>
    </xf>
    <xf numFmtId="10" fontId="1" fillId="0" borderId="13" xfId="61" applyNumberFormat="1" applyFont="1" applyBorder="1" applyAlignment="1">
      <alignment horizontal="center"/>
    </xf>
    <xf numFmtId="10" fontId="0" fillId="0" borderId="10" xfId="61" applyNumberFormat="1" applyFont="1" applyBorder="1" applyAlignment="1">
      <alignment horizontal="center"/>
    </xf>
    <xf numFmtId="10" fontId="0" fillId="0" borderId="13" xfId="61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172" fontId="40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 horizontal="center" wrapText="1"/>
    </xf>
    <xf numFmtId="175" fontId="1" fillId="0" borderId="12" xfId="42" applyNumberFormat="1" applyFont="1" applyBorder="1" applyAlignment="1">
      <alignment horizontal="center"/>
    </xf>
    <xf numFmtId="0" fontId="2" fillId="25" borderId="0" xfId="0" applyFont="1" applyFill="1" applyAlignment="1">
      <alignment horizontal="center" wrapText="1"/>
    </xf>
    <xf numFmtId="0" fontId="54" fillId="25" borderId="0" xfId="0" applyFont="1" applyFill="1" applyAlignment="1">
      <alignment/>
    </xf>
    <xf numFmtId="0" fontId="43" fillId="0" borderId="0" xfId="0" applyFont="1" applyAlignment="1">
      <alignment/>
    </xf>
    <xf numFmtId="43" fontId="0" fillId="0" borderId="0" xfId="0" applyNumberFormat="1" applyAlignment="1">
      <alignment/>
    </xf>
    <xf numFmtId="175" fontId="0" fillId="4" borderId="11" xfId="42" applyNumberFormat="1" applyFont="1" applyFill="1" applyBorder="1" applyAlignment="1">
      <alignment horizontal="center"/>
    </xf>
    <xf numFmtId="0" fontId="18" fillId="0" borderId="0" xfId="58" applyProtection="1">
      <alignment/>
      <protection locked="0"/>
    </xf>
    <xf numFmtId="0" fontId="18" fillId="0" borderId="0" xfId="58" applyBorder="1" applyProtection="1">
      <alignment/>
      <protection locked="0"/>
    </xf>
    <xf numFmtId="0" fontId="18" fillId="0" borderId="0" xfId="58" applyBorder="1" applyAlignment="1" applyProtection="1">
      <alignment horizontal="left" wrapText="1"/>
      <protection locked="0"/>
    </xf>
    <xf numFmtId="0" fontId="18" fillId="0" borderId="0" xfId="58" applyBorder="1" applyAlignment="1" applyProtection="1">
      <alignment wrapText="1"/>
      <protection locked="0"/>
    </xf>
    <xf numFmtId="0" fontId="18" fillId="0" borderId="0" xfId="58" applyBorder="1" applyAlignment="1" applyProtection="1">
      <alignment horizontal="center"/>
      <protection locked="0"/>
    </xf>
    <xf numFmtId="0" fontId="18" fillId="0" borderId="0" xfId="58" applyBorder="1" applyAlignment="1" applyProtection="1">
      <alignment horizontal="left" vertical="top" wrapText="1"/>
      <protection locked="0"/>
    </xf>
    <xf numFmtId="0" fontId="18" fillId="0" borderId="0" xfId="58" applyBorder="1" applyAlignment="1" applyProtection="1">
      <alignment vertical="top" wrapText="1"/>
      <protection locked="0"/>
    </xf>
    <xf numFmtId="0" fontId="18" fillId="0" borderId="0" xfId="58" applyAlignment="1" applyProtection="1">
      <alignment horizontal="left"/>
      <protection locked="0"/>
    </xf>
    <xf numFmtId="0" fontId="18" fillId="0" borderId="0" xfId="58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5" fillId="0" borderId="35" xfId="58" applyFont="1" applyBorder="1" applyProtection="1">
      <alignment/>
      <protection locked="0"/>
    </xf>
    <xf numFmtId="0" fontId="18" fillId="0" borderId="35" xfId="58" applyBorder="1" applyProtection="1">
      <alignment/>
      <protection locked="0"/>
    </xf>
    <xf numFmtId="0" fontId="35" fillId="0" borderId="35" xfId="58" applyFont="1" applyBorder="1" applyProtection="1" quotePrefix="1">
      <alignment/>
      <protection locked="0"/>
    </xf>
    <xf numFmtId="0" fontId="35" fillId="0" borderId="35" xfId="58" applyFont="1" applyBorder="1" applyAlignment="1" applyProtection="1" quotePrefix="1">
      <alignment horizontal="right"/>
      <protection locked="0"/>
    </xf>
    <xf numFmtId="0" fontId="33" fillId="0" borderId="0" xfId="58" applyFont="1" applyBorder="1" applyProtection="1">
      <alignment/>
      <protection locked="0"/>
    </xf>
    <xf numFmtId="0" fontId="18" fillId="0" borderId="0" xfId="58" applyProtection="1">
      <alignment/>
      <protection/>
    </xf>
    <xf numFmtId="172" fontId="18" fillId="0" borderId="0" xfId="44" applyNumberFormat="1" applyFont="1" applyAlignment="1" applyProtection="1">
      <alignment/>
      <protection/>
    </xf>
    <xf numFmtId="172" fontId="18" fillId="0" borderId="36" xfId="44" applyNumberFormat="1" applyFont="1" applyBorder="1" applyAlignment="1" applyProtection="1">
      <alignment/>
      <protection/>
    </xf>
    <xf numFmtId="172" fontId="33" fillId="0" borderId="0" xfId="44" applyNumberFormat="1" applyFont="1" applyAlignment="1" applyProtection="1">
      <alignment/>
      <protection/>
    </xf>
    <xf numFmtId="172" fontId="18" fillId="0" borderId="35" xfId="44" applyNumberFormat="1" applyFont="1" applyBorder="1" applyAlignment="1" applyProtection="1">
      <alignment/>
      <protection/>
    </xf>
    <xf numFmtId="172" fontId="33" fillId="0" borderId="35" xfId="44" applyNumberFormat="1" applyFont="1" applyBorder="1" applyAlignment="1" applyProtection="1">
      <alignment/>
      <protection/>
    </xf>
    <xf numFmtId="172" fontId="18" fillId="0" borderId="35" xfId="44" applyNumberFormat="1" applyFont="1" applyBorder="1" applyAlignment="1" applyProtection="1">
      <alignment/>
      <protection locked="0"/>
    </xf>
    <xf numFmtId="0" fontId="33" fillId="8" borderId="35" xfId="58" applyFont="1" applyFill="1" applyBorder="1" applyAlignment="1" applyProtection="1">
      <alignment horizontal="center"/>
      <protection locked="0"/>
    </xf>
    <xf numFmtId="181" fontId="18" fillId="0" borderId="35" xfId="61" applyNumberFormat="1" applyFont="1" applyBorder="1" applyAlignment="1" applyProtection="1">
      <alignment horizontal="right"/>
      <protection locked="0"/>
    </xf>
    <xf numFmtId="173" fontId="37" fillId="0" borderId="0" xfId="61" applyNumberFormat="1" applyFont="1" applyBorder="1" applyAlignment="1" applyProtection="1">
      <alignment/>
      <protection locked="0"/>
    </xf>
    <xf numFmtId="172" fontId="18" fillId="0" borderId="0" xfId="44" applyNumberFormat="1" applyFont="1" applyAlignment="1" applyProtection="1">
      <alignment horizontal="right"/>
      <protection/>
    </xf>
    <xf numFmtId="181" fontId="18" fillId="0" borderId="0" xfId="61" applyNumberFormat="1" applyFont="1" applyAlignment="1" applyProtection="1">
      <alignment horizontal="right"/>
      <protection/>
    </xf>
    <xf numFmtId="172" fontId="18" fillId="0" borderId="36" xfId="44" applyNumberFormat="1" applyFont="1" applyBorder="1" applyAlignment="1" applyProtection="1">
      <alignment horizontal="right"/>
      <protection/>
    </xf>
    <xf numFmtId="181" fontId="18" fillId="0" borderId="36" xfId="61" applyNumberFormat="1" applyFont="1" applyBorder="1" applyAlignment="1" applyProtection="1">
      <alignment horizontal="right"/>
      <protection/>
    </xf>
    <xf numFmtId="181" fontId="18" fillId="0" borderId="0" xfId="58" applyNumberFormat="1" applyProtection="1">
      <alignment/>
      <protection/>
    </xf>
    <xf numFmtId="172" fontId="18" fillId="0" borderId="0" xfId="58" applyNumberFormat="1" applyProtection="1">
      <alignment/>
      <protection/>
    </xf>
    <xf numFmtId="183" fontId="18" fillId="0" borderId="36" xfId="61" applyNumberFormat="1" applyFont="1" applyBorder="1" applyAlignment="1" applyProtection="1">
      <alignment horizontal="right"/>
      <protection/>
    </xf>
    <xf numFmtId="172" fontId="33" fillId="0" borderId="0" xfId="44" applyNumberFormat="1" applyFont="1" applyAlignment="1" applyProtection="1">
      <alignment horizontal="right"/>
      <protection/>
    </xf>
    <xf numFmtId="181" fontId="18" fillId="0" borderId="37" xfId="61" applyNumberFormat="1" applyFont="1" applyBorder="1" applyAlignment="1" applyProtection="1">
      <alignment horizontal="right"/>
      <protection/>
    </xf>
    <xf numFmtId="181" fontId="33" fillId="0" borderId="35" xfId="61" applyNumberFormat="1" applyFont="1" applyBorder="1" applyAlignment="1" applyProtection="1">
      <alignment horizontal="right"/>
      <protection/>
    </xf>
    <xf numFmtId="0" fontId="19" fillId="0" borderId="0" xfId="58" applyFont="1" applyProtection="1">
      <alignment/>
      <protection/>
    </xf>
    <xf numFmtId="173" fontId="36" fillId="0" borderId="0" xfId="61" applyNumberFormat="1" applyFont="1" applyAlignment="1" applyProtection="1">
      <alignment/>
      <protection/>
    </xf>
    <xf numFmtId="173" fontId="36" fillId="0" borderId="35" xfId="61" applyNumberFormat="1" applyFont="1" applyBorder="1" applyAlignment="1" applyProtection="1">
      <alignment/>
      <protection/>
    </xf>
    <xf numFmtId="0" fontId="33" fillId="0" borderId="0" xfId="58" applyFont="1" applyAlignment="1" applyProtection="1">
      <alignment horizontal="left"/>
      <protection/>
    </xf>
    <xf numFmtId="173" fontId="37" fillId="0" borderId="0" xfId="61" applyNumberFormat="1" applyFont="1" applyAlignment="1" applyProtection="1">
      <alignment/>
      <protection/>
    </xf>
    <xf numFmtId="173" fontId="37" fillId="0" borderId="35" xfId="61" applyNumberFormat="1" applyFont="1" applyBorder="1" applyAlignment="1" applyProtection="1">
      <alignment/>
      <protection/>
    </xf>
    <xf numFmtId="0" fontId="18" fillId="0" borderId="35" xfId="58" applyBorder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25" borderId="0" xfId="0" applyFont="1" applyFill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27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/>
      <protection locked="0"/>
    </xf>
    <xf numFmtId="0" fontId="14" fillId="0" borderId="29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72" fontId="14" fillId="0" borderId="38" xfId="42" applyNumberFormat="1" applyFont="1" applyBorder="1" applyAlignment="1" applyProtection="1">
      <alignment horizontal="center"/>
      <protection locked="0"/>
    </xf>
    <xf numFmtId="172" fontId="14" fillId="0" borderId="24" xfId="42" applyNumberFormat="1" applyFont="1" applyBorder="1" applyAlignment="1" applyProtection="1">
      <alignment horizontal="center"/>
      <protection locked="0"/>
    </xf>
    <xf numFmtId="175" fontId="14" fillId="0" borderId="38" xfId="0" applyNumberFormat="1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/>
      <protection locked="0"/>
    </xf>
    <xf numFmtId="43" fontId="14" fillId="0" borderId="0" xfId="0" applyNumberFormat="1" applyFont="1" applyAlignment="1" applyProtection="1">
      <alignment/>
      <protection locked="0"/>
    </xf>
    <xf numFmtId="172" fontId="14" fillId="0" borderId="0" xfId="0" applyNumberFormat="1" applyFont="1" applyAlignment="1" applyProtection="1">
      <alignment/>
      <protection locked="0"/>
    </xf>
    <xf numFmtId="0" fontId="14" fillId="4" borderId="0" xfId="0" applyFont="1" applyFill="1" applyBorder="1" applyAlignment="1" applyProtection="1">
      <alignment/>
      <protection locked="0"/>
    </xf>
    <xf numFmtId="172" fontId="14" fillId="4" borderId="38" xfId="42" applyNumberFormat="1" applyFont="1" applyFill="1" applyBorder="1" applyAlignment="1" applyProtection="1">
      <alignment horizontal="center"/>
      <protection locked="0"/>
    </xf>
    <xf numFmtId="181" fontId="14" fillId="4" borderId="38" xfId="61" applyNumberFormat="1" applyFont="1" applyFill="1" applyBorder="1" applyAlignment="1" applyProtection="1">
      <alignment horizontal="center"/>
      <protection locked="0"/>
    </xf>
    <xf numFmtId="172" fontId="14" fillId="4" borderId="24" xfId="42" applyNumberFormat="1" applyFont="1" applyFill="1" applyBorder="1" applyAlignment="1" applyProtection="1">
      <alignment horizontal="center"/>
      <protection locked="0"/>
    </xf>
    <xf numFmtId="175" fontId="14" fillId="4" borderId="38" xfId="0" applyNumberFormat="1" applyFont="1" applyFill="1" applyBorder="1" applyAlignment="1" applyProtection="1">
      <alignment/>
      <protection locked="0"/>
    </xf>
    <xf numFmtId="10" fontId="14" fillId="4" borderId="0" xfId="61" applyNumberFormat="1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6" fillId="0" borderId="38" xfId="54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173" fontId="14" fillId="0" borderId="38" xfId="42" applyNumberFormat="1" applyFont="1" applyBorder="1" applyAlignment="1" applyProtection="1">
      <alignment horizontal="center"/>
      <protection locked="0"/>
    </xf>
    <xf numFmtId="172" fontId="14" fillId="0" borderId="38" xfId="0" applyNumberFormat="1" applyFont="1" applyBorder="1" applyAlignment="1" applyProtection="1">
      <alignment/>
      <protection locked="0"/>
    </xf>
    <xf numFmtId="10" fontId="13" fillId="0" borderId="0" xfId="61" applyNumberFormat="1" applyFont="1" applyBorder="1" applyAlignment="1" applyProtection="1">
      <alignment horizontal="center"/>
      <protection locked="0"/>
    </xf>
    <xf numFmtId="181" fontId="14" fillId="0" borderId="38" xfId="0" applyNumberFormat="1" applyFont="1" applyBorder="1" applyAlignment="1" applyProtection="1">
      <alignment horizontal="center"/>
      <protection locked="0"/>
    </xf>
    <xf numFmtId="175" fontId="14" fillId="0" borderId="38" xfId="42" applyNumberFormat="1" applyFont="1" applyBorder="1" applyAlignment="1" applyProtection="1">
      <alignment horizontal="center"/>
      <protection locked="0"/>
    </xf>
    <xf numFmtId="175" fontId="14" fillId="4" borderId="38" xfId="42" applyNumberFormat="1" applyFont="1" applyFill="1" applyBorder="1" applyAlignment="1" applyProtection="1">
      <alignment horizontal="center"/>
      <protection locked="0"/>
    </xf>
    <xf numFmtId="175" fontId="14" fillId="0" borderId="38" xfId="0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5" fillId="0" borderId="29" xfId="0" applyFont="1" applyBorder="1" applyAlignment="1" applyProtection="1">
      <alignment horizontal="left"/>
      <protection locked="0"/>
    </xf>
    <xf numFmtId="175" fontId="13" fillId="0" borderId="38" xfId="42" applyNumberFormat="1" applyFont="1" applyBorder="1" applyAlignment="1" applyProtection="1">
      <alignment horizontal="center"/>
      <protection locked="0"/>
    </xf>
    <xf numFmtId="172" fontId="13" fillId="0" borderId="38" xfId="42" applyNumberFormat="1" applyFont="1" applyBorder="1" applyAlignment="1" applyProtection="1">
      <alignment horizontal="center"/>
      <protection locked="0"/>
    </xf>
    <xf numFmtId="181" fontId="13" fillId="0" borderId="38" xfId="42" applyNumberFormat="1" applyFont="1" applyBorder="1" applyAlignment="1" applyProtection="1">
      <alignment horizontal="center"/>
      <protection locked="0"/>
    </xf>
    <xf numFmtId="10" fontId="13" fillId="0" borderId="38" xfId="61" applyNumberFormat="1" applyFont="1" applyBorder="1" applyAlignment="1" applyProtection="1">
      <alignment horizontal="center"/>
      <protection locked="0"/>
    </xf>
    <xf numFmtId="181" fontId="13" fillId="0" borderId="38" xfId="61" applyNumberFormat="1" applyFont="1" applyBorder="1" applyAlignment="1" applyProtection="1">
      <alignment horizontal="center"/>
      <protection locked="0"/>
    </xf>
    <xf numFmtId="43" fontId="13" fillId="0" borderId="38" xfId="42" applyFont="1" applyBorder="1" applyAlignment="1" applyProtection="1">
      <alignment horizontal="center"/>
      <protection locked="0"/>
    </xf>
    <xf numFmtId="43" fontId="13" fillId="0" borderId="0" xfId="42" applyFont="1" applyBorder="1" applyAlignment="1" applyProtection="1">
      <alignment horizontal="center"/>
      <protection locked="0"/>
    </xf>
    <xf numFmtId="172" fontId="13" fillId="0" borderId="0" xfId="42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/>
      <protection locked="0"/>
    </xf>
    <xf numFmtId="173" fontId="14" fillId="0" borderId="0" xfId="61" applyNumberFormat="1" applyFont="1" applyBorder="1" applyAlignment="1" applyProtection="1">
      <alignment horizontal="center"/>
      <protection locked="0"/>
    </xf>
    <xf numFmtId="181" fontId="13" fillId="0" borderId="0" xfId="61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73" fontId="12" fillId="0" borderId="0" xfId="0" applyNumberFormat="1" applyFont="1" applyAlignment="1" applyProtection="1">
      <alignment horizontal="left"/>
      <protection locked="0"/>
    </xf>
    <xf numFmtId="9" fontId="2" fillId="0" borderId="0" xfId="61" applyFont="1" applyAlignment="1" applyProtection="1" quotePrefix="1">
      <alignment horizontal="left"/>
      <protection locked="0"/>
    </xf>
    <xf numFmtId="175" fontId="2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40" fillId="0" borderId="28" xfId="0" applyFont="1" applyBorder="1" applyAlignment="1" applyProtection="1">
      <alignment/>
      <protection locked="0"/>
    </xf>
    <xf numFmtId="0" fontId="40" fillId="0" borderId="26" xfId="0" applyFont="1" applyBorder="1" applyAlignment="1" applyProtection="1">
      <alignment/>
      <protection locked="0"/>
    </xf>
    <xf numFmtId="0" fontId="40" fillId="0" borderId="26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/>
      <protection locked="0"/>
    </xf>
    <xf numFmtId="0" fontId="40" fillId="0" borderId="24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0" fillId="0" borderId="30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0" fontId="14" fillId="0" borderId="2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4" fillId="4" borderId="24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29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29" xfId="0" applyFont="1" applyFill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181" fontId="14" fillId="0" borderId="38" xfId="61" applyNumberFormat="1" applyFont="1" applyBorder="1" applyAlignment="1" applyProtection="1">
      <alignment horizontal="center"/>
      <protection/>
    </xf>
    <xf numFmtId="181" fontId="14" fillId="4" borderId="38" xfId="61" applyNumberFormat="1" applyFont="1" applyFill="1" applyBorder="1" applyAlignment="1" applyProtection="1">
      <alignment horizontal="center"/>
      <protection/>
    </xf>
    <xf numFmtId="173" fontId="14" fillId="0" borderId="38" xfId="61" applyNumberFormat="1" applyFont="1" applyBorder="1" applyAlignment="1" applyProtection="1">
      <alignment horizontal="center"/>
      <protection/>
    </xf>
    <xf numFmtId="173" fontId="14" fillId="0" borderId="22" xfId="61" applyNumberFormat="1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75" fontId="14" fillId="0" borderId="38" xfId="42" applyNumberFormat="1" applyFont="1" applyBorder="1" applyAlignment="1" applyProtection="1">
      <alignment horizontal="center"/>
      <protection/>
    </xf>
    <xf numFmtId="181" fontId="14" fillId="0" borderId="38" xfId="0" applyNumberFormat="1" applyFont="1" applyBorder="1" applyAlignment="1" applyProtection="1">
      <alignment horizontal="center"/>
      <protection/>
    </xf>
    <xf numFmtId="175" fontId="13" fillId="0" borderId="38" xfId="42" applyNumberFormat="1" applyFont="1" applyBorder="1" applyAlignment="1" applyProtection="1">
      <alignment horizontal="center"/>
      <protection/>
    </xf>
    <xf numFmtId="43" fontId="13" fillId="0" borderId="38" xfId="42" applyFont="1" applyBorder="1" applyAlignment="1" applyProtection="1">
      <alignment horizontal="center"/>
      <protection/>
    </xf>
    <xf numFmtId="173" fontId="14" fillId="4" borderId="38" xfId="61" applyNumberFormat="1" applyFont="1" applyFill="1" applyBorder="1" applyAlignment="1" applyProtection="1">
      <alignment horizontal="center"/>
      <protection/>
    </xf>
    <xf numFmtId="173" fontId="14" fillId="0" borderId="23" xfId="61" applyNumberFormat="1" applyFont="1" applyBorder="1" applyAlignment="1" applyProtection="1">
      <alignment horizontal="center"/>
      <protection/>
    </xf>
    <xf numFmtId="173" fontId="14" fillId="0" borderId="38" xfId="42" applyNumberFormat="1" applyFont="1" applyBorder="1" applyAlignment="1" applyProtection="1">
      <alignment horizontal="center"/>
      <protection/>
    </xf>
    <xf numFmtId="181" fontId="13" fillId="0" borderId="22" xfId="61" applyNumberFormat="1" applyFont="1" applyBorder="1" applyAlignment="1" applyProtection="1">
      <alignment horizontal="center"/>
      <protection/>
    </xf>
    <xf numFmtId="172" fontId="14" fillId="0" borderId="38" xfId="42" applyNumberFormat="1" applyFont="1" applyBorder="1" applyAlignment="1" applyProtection="1">
      <alignment horizontal="center"/>
      <protection/>
    </xf>
    <xf numFmtId="172" fontId="14" fillId="4" borderId="38" xfId="42" applyNumberFormat="1" applyFont="1" applyFill="1" applyBorder="1" applyAlignment="1" applyProtection="1">
      <alignment horizontal="center"/>
      <protection/>
    </xf>
    <xf numFmtId="172" fontId="13" fillId="0" borderId="22" xfId="42" applyNumberFormat="1" applyFont="1" applyBorder="1" applyAlignment="1" applyProtection="1">
      <alignment horizontal="center"/>
      <protection/>
    </xf>
    <xf numFmtId="10" fontId="14" fillId="0" borderId="38" xfId="61" applyNumberFormat="1" applyFont="1" applyBorder="1" applyAlignment="1" applyProtection="1">
      <alignment horizontal="center"/>
      <protection/>
    </xf>
    <xf numFmtId="10" fontId="14" fillId="4" borderId="38" xfId="61" applyNumberFormat="1" applyFont="1" applyFill="1" applyBorder="1" applyAlignment="1" applyProtection="1">
      <alignment horizontal="center"/>
      <protection/>
    </xf>
    <xf numFmtId="10" fontId="13" fillId="0" borderId="22" xfId="61" applyNumberFormat="1" applyFont="1" applyBorder="1" applyAlignment="1" applyProtection="1">
      <alignment horizontal="center"/>
      <protection/>
    </xf>
    <xf numFmtId="10" fontId="14" fillId="0" borderId="0" xfId="61" applyNumberFormat="1" applyFont="1" applyBorder="1" applyAlignment="1" applyProtection="1">
      <alignment horizontal="center"/>
      <protection/>
    </xf>
    <xf numFmtId="10" fontId="14" fillId="4" borderId="0" xfId="61" applyNumberFormat="1" applyFont="1" applyFill="1" applyBorder="1" applyAlignment="1" applyProtection="1">
      <alignment horizontal="center"/>
      <protection/>
    </xf>
    <xf numFmtId="10" fontId="13" fillId="0" borderId="0" xfId="61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38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left"/>
      <protection/>
    </xf>
    <xf numFmtId="175" fontId="13" fillId="0" borderId="22" xfId="42" applyNumberFormat="1" applyFont="1" applyBorder="1" applyAlignment="1" applyProtection="1">
      <alignment horizontal="center"/>
      <protection/>
    </xf>
    <xf numFmtId="173" fontId="14" fillId="4" borderId="38" xfId="42" applyNumberFormat="1" applyFont="1" applyFill="1" applyBorder="1" applyAlignment="1" applyProtection="1">
      <alignment horizontal="center"/>
      <protection/>
    </xf>
    <xf numFmtId="173" fontId="14" fillId="4" borderId="38" xfId="42" applyNumberFormat="1" applyFont="1" applyFill="1" applyBorder="1" applyAlignment="1" applyProtection="1">
      <alignment horizontal="center"/>
      <protection/>
    </xf>
    <xf numFmtId="172" fontId="13" fillId="0" borderId="38" xfId="42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/>
      <protection/>
    </xf>
    <xf numFmtId="175" fontId="14" fillId="0" borderId="38" xfId="0" applyNumberFormat="1" applyFont="1" applyBorder="1" applyAlignment="1" applyProtection="1">
      <alignment/>
      <protection/>
    </xf>
    <xf numFmtId="172" fontId="13" fillId="0" borderId="23" xfId="42" applyNumberFormat="1" applyFont="1" applyBorder="1" applyAlignment="1" applyProtection="1">
      <alignment horizontal="center"/>
      <protection/>
    </xf>
    <xf numFmtId="172" fontId="13" fillId="0" borderId="0" xfId="42" applyNumberFormat="1" applyFont="1" applyBorder="1" applyAlignment="1" applyProtection="1">
      <alignment horizontal="center"/>
      <protection/>
    </xf>
    <xf numFmtId="181" fontId="13" fillId="0" borderId="23" xfId="61" applyNumberFormat="1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10" fontId="13" fillId="0" borderId="23" xfId="61" applyNumberFormat="1" applyFont="1" applyBorder="1" applyAlignment="1" applyProtection="1">
      <alignment horizontal="center"/>
      <protection/>
    </xf>
    <xf numFmtId="172" fontId="13" fillId="0" borderId="39" xfId="42" applyNumberFormat="1" applyFont="1" applyBorder="1" applyAlignment="1" applyProtection="1">
      <alignment horizontal="center"/>
      <protection/>
    </xf>
    <xf numFmtId="173" fontId="14" fillId="0" borderId="0" xfId="61" applyNumberFormat="1" applyFont="1" applyBorder="1" applyAlignment="1" applyProtection="1">
      <alignment horizontal="center"/>
      <protection/>
    </xf>
    <xf numFmtId="181" fontId="13" fillId="0" borderId="0" xfId="61" applyNumberFormat="1" applyFont="1" applyBorder="1" applyAlignment="1" applyProtection="1">
      <alignment horizontal="center"/>
      <protection/>
    </xf>
    <xf numFmtId="10" fontId="13" fillId="0" borderId="38" xfId="61" applyNumberFormat="1" applyFont="1" applyBorder="1" applyAlignment="1" applyProtection="1">
      <alignment horizontal="center"/>
      <protection/>
    </xf>
    <xf numFmtId="0" fontId="7" fillId="25" borderId="0" xfId="0" applyFont="1" applyFill="1" applyAlignment="1" applyProtection="1">
      <alignment/>
      <protection locked="0"/>
    </xf>
    <xf numFmtId="0" fontId="18" fillId="25" borderId="0" xfId="58" applyFill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58" applyFont="1">
      <alignment/>
      <protection/>
    </xf>
    <xf numFmtId="0" fontId="18" fillId="0" borderId="0" xfId="58">
      <alignment/>
      <protection/>
    </xf>
    <xf numFmtId="0" fontId="33" fillId="8" borderId="37" xfId="58" applyFont="1" applyFill="1" applyBorder="1">
      <alignment/>
      <protection/>
    </xf>
    <xf numFmtId="0" fontId="33" fillId="8" borderId="37" xfId="58" applyFont="1" applyFill="1" applyBorder="1" applyAlignment="1">
      <alignment horizontal="center" vertical="center"/>
      <protection/>
    </xf>
    <xf numFmtId="0" fontId="33" fillId="8" borderId="35" xfId="58" applyFont="1" applyFill="1" applyBorder="1">
      <alignment/>
      <protection/>
    </xf>
    <xf numFmtId="0" fontId="33" fillId="8" borderId="35" xfId="58" applyFont="1" applyFill="1" applyBorder="1" applyAlignment="1">
      <alignment horizontal="center" vertical="center"/>
      <protection/>
    </xf>
    <xf numFmtId="0" fontId="33" fillId="8" borderId="35" xfId="58" applyFont="1" applyFill="1" applyBorder="1" applyAlignment="1">
      <alignment horizontal="center"/>
      <protection/>
    </xf>
    <xf numFmtId="0" fontId="18" fillId="0" borderId="0" xfId="58" applyAlignment="1">
      <alignment horizontal="left" indent="1"/>
      <protection/>
    </xf>
    <xf numFmtId="0" fontId="33" fillId="0" borderId="0" xfId="58" applyFont="1" applyAlignment="1">
      <alignment horizontal="left"/>
      <protection/>
    </xf>
    <xf numFmtId="0" fontId="18" fillId="0" borderId="0" xfId="58" applyFont="1" applyAlignment="1">
      <alignment horizontal="left" indent="1"/>
      <protection/>
    </xf>
    <xf numFmtId="0" fontId="33" fillId="0" borderId="35" xfId="58" applyFont="1" applyBorder="1">
      <alignment/>
      <protection/>
    </xf>
    <xf numFmtId="0" fontId="18" fillId="0" borderId="35" xfId="58" applyBorder="1">
      <alignment/>
      <protection/>
    </xf>
    <xf numFmtId="0" fontId="38" fillId="0" borderId="0" xfId="58" applyFont="1">
      <alignment/>
      <protection/>
    </xf>
    <xf numFmtId="0" fontId="33" fillId="0" borderId="0" xfId="58" applyFont="1" applyBorder="1" applyAlignment="1">
      <alignment vertical="center"/>
      <protection/>
    </xf>
    <xf numFmtId="0" fontId="18" fillId="0" borderId="0" xfId="58" applyBorder="1">
      <alignment/>
      <protection/>
    </xf>
    <xf numFmtId="0" fontId="18" fillId="0" borderId="0" xfId="58" applyFill="1" applyBorder="1">
      <alignment/>
      <protection/>
    </xf>
    <xf numFmtId="0" fontId="18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/>
    </xf>
    <xf numFmtId="0" fontId="14" fillId="4" borderId="24" xfId="0" applyFont="1" applyFill="1" applyBorder="1" applyAlignment="1">
      <alignment/>
    </xf>
    <xf numFmtId="0" fontId="52" fillId="0" borderId="0" xfId="0" applyFont="1" applyAlignment="1">
      <alignment wrapText="1"/>
    </xf>
    <xf numFmtId="0" fontId="38" fillId="0" borderId="0" xfId="58" applyFont="1" applyFill="1">
      <alignment/>
      <protection/>
    </xf>
    <xf numFmtId="0" fontId="18" fillId="0" borderId="0" xfId="58" applyFill="1">
      <alignment/>
      <protection/>
    </xf>
    <xf numFmtId="0" fontId="18" fillId="0" borderId="0" xfId="58" applyFill="1" applyProtection="1">
      <alignment/>
      <protection locked="0"/>
    </xf>
    <xf numFmtId="181" fontId="14" fillId="0" borderId="38" xfId="61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14" fillId="0" borderId="34" xfId="0" applyFont="1" applyBorder="1" applyAlignment="1" applyProtection="1">
      <alignment horizontal="center" wrapText="1"/>
      <protection locked="0"/>
    </xf>
    <xf numFmtId="0" fontId="18" fillId="0" borderId="0" xfId="58" applyBorder="1" applyAlignment="1" applyProtection="1">
      <alignment horizontal="left" vertical="top" wrapText="1"/>
      <protection locked="0"/>
    </xf>
    <xf numFmtId="0" fontId="18" fillId="0" borderId="0" xfId="58" applyAlignment="1">
      <alignment horizontal="left" indent="1"/>
      <protection/>
    </xf>
    <xf numFmtId="0" fontId="33" fillId="8" borderId="37" xfId="58" applyFont="1" applyFill="1" applyBorder="1" applyAlignment="1" applyProtection="1">
      <alignment horizontal="center" vertical="center" wrapText="1"/>
      <protection locked="0"/>
    </xf>
    <xf numFmtId="0" fontId="33" fillId="8" borderId="35" xfId="58" applyFont="1" applyFill="1" applyBorder="1" applyAlignment="1" applyProtection="1">
      <alignment horizontal="center" vertical="center" wrapText="1"/>
      <protection locked="0"/>
    </xf>
    <xf numFmtId="0" fontId="33" fillId="8" borderId="37" xfId="58" applyFont="1" applyFill="1" applyBorder="1" applyAlignment="1" applyProtection="1">
      <alignment horizontal="left" vertical="top"/>
      <protection locked="0"/>
    </xf>
    <xf numFmtId="0" fontId="33" fillId="8" borderId="0" xfId="58" applyFont="1" applyFill="1" applyBorder="1" applyAlignment="1" applyProtection="1">
      <alignment horizontal="left" vertical="top"/>
      <protection locked="0"/>
    </xf>
    <xf numFmtId="0" fontId="33" fillId="8" borderId="0" xfId="58" applyFont="1" applyFill="1" applyBorder="1" applyAlignment="1" applyProtection="1">
      <alignment horizontal="center" vertical="center"/>
      <protection locked="0"/>
    </xf>
    <xf numFmtId="0" fontId="33" fillId="8" borderId="35" xfId="58" applyFont="1" applyFill="1" applyBorder="1" applyAlignment="1" applyProtection="1">
      <alignment horizontal="center" vertical="center"/>
      <protection locked="0"/>
    </xf>
    <xf numFmtId="0" fontId="33" fillId="8" borderId="36" xfId="58" applyFont="1" applyFill="1" applyBorder="1" applyAlignment="1" applyProtection="1">
      <alignment horizontal="center" vertical="center" wrapText="1"/>
      <protection locked="0"/>
    </xf>
    <xf numFmtId="0" fontId="33" fillId="0" borderId="0" xfId="58" applyFont="1" applyAlignment="1">
      <alignment horizontal="left"/>
      <protection/>
    </xf>
    <xf numFmtId="0" fontId="18" fillId="0" borderId="0" xfId="58" applyAlignment="1" quotePrefix="1">
      <alignment horizontal="left" indent="1"/>
      <protection/>
    </xf>
    <xf numFmtId="0" fontId="18" fillId="0" borderId="0" xfId="58" applyBorder="1" applyAlignment="1" applyProtection="1">
      <alignment horizontal="left"/>
      <protection locked="0"/>
    </xf>
    <xf numFmtId="0" fontId="33" fillId="0" borderId="0" xfId="58" applyFont="1" applyAlignment="1">
      <alignment horizontal="left" vertical="center"/>
      <protection/>
    </xf>
    <xf numFmtId="0" fontId="18" fillId="0" borderId="0" xfId="58" applyBorder="1" applyAlignment="1" applyProtection="1">
      <alignment horizontal="left" wrapText="1"/>
      <protection locked="0"/>
    </xf>
    <xf numFmtId="0" fontId="33" fillId="0" borderId="0" xfId="58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3" fillId="0" borderId="35" xfId="58" applyFont="1" applyBorder="1" applyAlignment="1" applyProtection="1">
      <alignment horizontal="right"/>
      <protection/>
    </xf>
    <xf numFmtId="0" fontId="33" fillId="8" borderId="36" xfId="58" applyFont="1" applyFill="1" applyBorder="1" applyAlignment="1">
      <alignment horizontal="center" vertical="center" wrapText="1"/>
      <protection/>
    </xf>
    <xf numFmtId="0" fontId="33" fillId="8" borderId="37" xfId="58" applyFont="1" applyFill="1" applyBorder="1" applyAlignment="1">
      <alignment horizontal="left" vertical="top"/>
      <protection/>
    </xf>
    <xf numFmtId="0" fontId="33" fillId="8" borderId="35" xfId="58" applyFont="1" applyFill="1" applyBorder="1" applyAlignment="1">
      <alignment horizontal="left" vertical="top"/>
      <protection/>
    </xf>
    <xf numFmtId="0" fontId="18" fillId="0" borderId="0" xfId="58" applyFont="1" applyAlignment="1">
      <alignment horizontal="left" indent="1"/>
      <protection/>
    </xf>
    <xf numFmtId="0" fontId="33" fillId="0" borderId="37" xfId="58" applyFont="1" applyBorder="1" applyAlignment="1">
      <alignment horizontal="left"/>
      <protection/>
    </xf>
    <xf numFmtId="0" fontId="1" fillId="26" borderId="33" xfId="0" applyFont="1" applyFill="1" applyBorder="1" applyAlignment="1">
      <alignment horizontal="center"/>
    </xf>
    <xf numFmtId="0" fontId="1" fillId="26" borderId="36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FR DashBoard v2 (4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IFR DashBoard v2 (4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9"/>
          <c:w val="0.925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Sommaire!$I$9:$J$9</c:f>
              <c:strCache>
                <c:ptCount val="1"/>
                <c:pt idx="0">
                  <c:v>Maternelle à 3e année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Sommaire!$M$9</c:f>
              <c:numCache/>
            </c:numRef>
          </c:val>
        </c:ser>
        <c:ser>
          <c:idx val="1"/>
          <c:order val="1"/>
          <c:tx>
            <c:strRef>
              <c:f>Sommaire!$I$10:$J$10</c:f>
              <c:strCache>
                <c:ptCount val="1"/>
                <c:pt idx="0">
                  <c:v>4-8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Sommaire!$M$10</c:f>
              <c:numCache/>
            </c:numRef>
          </c:val>
        </c:ser>
        <c:ser>
          <c:idx val="2"/>
          <c:order val="2"/>
          <c:tx>
            <c:strRef>
              <c:f>Sommaire!$I$11</c:f>
              <c:strCache>
                <c:ptCount val="1"/>
                <c:pt idx="0">
                  <c:v>Total Élémentaire</c:v>
                </c:pt>
              </c:strCache>
            </c:strRef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Sommaire!$M$11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Sommaire!$M$8</c:f>
              <c:numCache/>
            </c:numRef>
          </c:val>
        </c:ser>
        <c:ser>
          <c:idx val="4"/>
          <c:order val="4"/>
          <c:tx>
            <c:strRef>
              <c:f>Sommaire!$I$15</c:f>
              <c:strCache>
                <c:ptCount val="1"/>
                <c:pt idx="0">
                  <c:v>Total secondaire</c:v>
                </c:pt>
              </c:strCache>
            </c:strRef>
          </c:tx>
          <c:spPr>
            <a:pattFill prst="narHorz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Sommaire!$M$15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Sommaire!$M$12</c:f>
              <c:numCache/>
            </c:numRef>
          </c:val>
        </c:ser>
        <c:ser>
          <c:idx val="6"/>
          <c:order val="6"/>
          <c:tx>
            <c:v>Total</c:v>
          </c:tx>
          <c:spPr>
            <a:pattFill prst="nar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Sommaire!$M$17</c:f>
              <c:numCache/>
            </c:numRef>
          </c:val>
        </c:ser>
        <c:axId val="12772484"/>
        <c:axId val="59976101"/>
      </c:barChart>
      <c:catAx>
        <c:axId val="1277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969696"/>
            </a:solidFill>
          </a:ln>
        </c:spPr>
        <c:crossAx val="59976101"/>
        <c:crosses val="autoZero"/>
        <c:auto val="1"/>
        <c:lblOffset val="100"/>
        <c:tickLblSkip val="1"/>
        <c:noMultiLvlLbl val="0"/>
      </c:catAx>
      <c:valAx>
        <c:axId val="59976101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CE1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2"/>
          <c:w val="0.9362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Sommaire!$P$9</c:f>
              <c:strCache>
                <c:ptCount val="1"/>
                <c:pt idx="0">
                  <c:v>Enseignants 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Sommaire!$T$9</c:f>
              <c:numCache/>
            </c:numRef>
          </c:val>
        </c:ser>
        <c:ser>
          <c:idx val="1"/>
          <c:order val="1"/>
          <c:tx>
            <c:strRef>
              <c:f>Sommaire!$P$10</c:f>
              <c:strCache>
                <c:ptCount val="1"/>
                <c:pt idx="0">
                  <c:v>Non lié aux enseignants 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Sommaire!$T$10</c:f>
              <c:numCache/>
            </c:numRef>
          </c:val>
        </c:ser>
        <c:ser>
          <c:idx val="2"/>
          <c:order val="2"/>
          <c:tx>
            <c:strRef>
              <c:f>Sommaire!$P$11</c:f>
              <c:strCache>
                <c:ptCount val="1"/>
                <c:pt idx="0">
                  <c:v>Total Classe </c:v>
                </c:pt>
              </c:strCache>
            </c:strRef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Sommaire!$T$11</c:f>
              <c:numCache/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Sommaire!$P$12</c:f>
              <c:strCache>
                <c:ptCount val="1"/>
                <c:pt idx="0">
                  <c:v>Hors classe</c:v>
                </c:pt>
              </c:strCache>
            </c:strRef>
          </c:tx>
          <c:spPr>
            <a:pattFill prst="narHorz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Sommaire!$T$12</c:f>
              <c:numCache/>
            </c:numRef>
          </c:val>
        </c:ser>
        <c:ser>
          <c:idx val="5"/>
          <c:order val="5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Total</c:v>
          </c:tx>
          <c:spPr>
            <a:pattFill prst="nar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Sommaire!$T$13</c:f>
              <c:numCache/>
            </c:numRef>
          </c:val>
        </c:ser>
        <c:axId val="16179214"/>
        <c:axId val="40231935"/>
      </c:barChart>
      <c:catAx>
        <c:axId val="16179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969696"/>
            </a:solidFill>
          </a:ln>
        </c:spPr>
        <c:crossAx val="40231935"/>
        <c:crosses val="autoZero"/>
        <c:auto val="1"/>
        <c:lblOffset val="100"/>
        <c:tickLblSkip val="1"/>
        <c:noMultiLvlLbl val="0"/>
      </c:catAx>
      <c:valAx>
        <c:axId val="4023193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92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CE1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19</xdr:row>
      <xdr:rowOff>142875</xdr:rowOff>
    </xdr:from>
    <xdr:to>
      <xdr:col>13</xdr:col>
      <xdr:colOff>590550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7296150" y="4143375"/>
        <a:ext cx="38385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19</xdr:row>
      <xdr:rowOff>161925</xdr:rowOff>
    </xdr:from>
    <xdr:to>
      <xdr:col>20</xdr:col>
      <xdr:colOff>600075</xdr:colOff>
      <xdr:row>35</xdr:row>
      <xdr:rowOff>152400</xdr:rowOff>
    </xdr:to>
    <xdr:graphicFrame>
      <xdr:nvGraphicFramePr>
        <xdr:cNvPr id="2" name="Chart 3"/>
        <xdr:cNvGraphicFramePr/>
      </xdr:nvGraphicFramePr>
      <xdr:xfrm>
        <a:off x="11487150" y="4162425"/>
        <a:ext cx="38100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140625" defaultRowHeight="12.75" outlineLevelCol="1"/>
  <cols>
    <col min="1" max="1" width="2.28125" style="164" customWidth="1"/>
    <col min="2" max="2" width="38.7109375" style="164" customWidth="1"/>
    <col min="3" max="3" width="13.7109375" style="164" customWidth="1"/>
    <col min="4" max="4" width="14.28125" style="164" customWidth="1" outlineLevel="1"/>
    <col min="5" max="5" width="13.28125" style="164" customWidth="1"/>
    <col min="6" max="6" width="12.7109375" style="164" bestFit="1" customWidth="1"/>
    <col min="7" max="7" width="11.140625" style="164" bestFit="1" customWidth="1"/>
    <col min="8" max="8" width="2.421875" style="164" customWidth="1"/>
    <col min="9" max="9" width="1.7109375" style="164" customWidth="1"/>
    <col min="10" max="10" width="19.57421875" style="164" customWidth="1"/>
    <col min="11" max="14" width="9.421875" style="164" customWidth="1"/>
    <col min="15" max="15" width="3.00390625" style="164" customWidth="1"/>
    <col min="16" max="16" width="2.00390625" style="164" customWidth="1"/>
    <col min="17" max="17" width="19.57421875" style="164" customWidth="1"/>
    <col min="18" max="21" width="9.421875" style="164" customWidth="1"/>
    <col min="22" max="22" width="3.421875" style="164" customWidth="1"/>
    <col min="23" max="16384" width="9.140625" style="164" customWidth="1"/>
  </cols>
  <sheetData>
    <row r="1" ht="23.25">
      <c r="D1" s="211" t="s">
        <v>144</v>
      </c>
    </row>
    <row r="2" spans="1:2" ht="15.75">
      <c r="A2" s="403" t="s">
        <v>33</v>
      </c>
      <c r="B2" s="404"/>
    </row>
    <row r="3" spans="1:21" ht="19.5" thickBot="1">
      <c r="A3" s="174" t="s">
        <v>34</v>
      </c>
      <c r="B3" s="175"/>
      <c r="C3" s="175"/>
      <c r="D3" s="175"/>
      <c r="E3" s="175"/>
      <c r="F3" s="176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7" t="s">
        <v>71</v>
      </c>
    </row>
    <row r="4" spans="2:7" ht="9" customHeight="1">
      <c r="B4" s="165"/>
      <c r="C4" s="165"/>
      <c r="D4" s="165"/>
      <c r="E4" s="165"/>
      <c r="F4" s="165"/>
      <c r="G4" s="165"/>
    </row>
    <row r="5" spans="1:21" ht="15.75" thickBot="1">
      <c r="A5" s="178" t="s">
        <v>35</v>
      </c>
      <c r="C5" s="175"/>
      <c r="D5" s="175"/>
      <c r="E5" s="175"/>
      <c r="F5" s="175"/>
      <c r="G5" s="175"/>
      <c r="I5" s="407" t="s">
        <v>38</v>
      </c>
      <c r="J5" s="408"/>
      <c r="K5" s="408"/>
      <c r="L5" s="408"/>
      <c r="M5" s="408"/>
      <c r="N5" s="408"/>
      <c r="P5" s="407" t="s">
        <v>40</v>
      </c>
      <c r="Q5" s="408"/>
      <c r="R5" s="408"/>
      <c r="S5" s="408"/>
      <c r="T5" s="408"/>
      <c r="U5" s="408"/>
    </row>
    <row r="6" spans="1:21" ht="30.75" customHeight="1" thickBot="1">
      <c r="A6" s="441" t="s">
        <v>36</v>
      </c>
      <c r="B6" s="441"/>
      <c r="C6" s="443" t="s">
        <v>19</v>
      </c>
      <c r="D6" s="439" t="s">
        <v>145</v>
      </c>
      <c r="E6" s="443" t="s">
        <v>37</v>
      </c>
      <c r="F6" s="445" t="s">
        <v>204</v>
      </c>
      <c r="G6" s="445"/>
      <c r="I6" s="409" t="s">
        <v>20</v>
      </c>
      <c r="J6" s="409"/>
      <c r="K6" s="410" t="s">
        <v>19</v>
      </c>
      <c r="L6" s="410" t="s">
        <v>39</v>
      </c>
      <c r="M6" s="454" t="s">
        <v>205</v>
      </c>
      <c r="N6" s="454"/>
      <c r="P6" s="455" t="s">
        <v>41</v>
      </c>
      <c r="Q6" s="455"/>
      <c r="R6" s="410" t="s">
        <v>19</v>
      </c>
      <c r="S6" s="410" t="s">
        <v>42</v>
      </c>
      <c r="T6" s="454" t="s">
        <v>205</v>
      </c>
      <c r="U6" s="454"/>
    </row>
    <row r="7" spans="1:21" ht="15.75" thickBot="1">
      <c r="A7" s="442"/>
      <c r="B7" s="442"/>
      <c r="C7" s="444"/>
      <c r="D7" s="440"/>
      <c r="E7" s="444"/>
      <c r="F7" s="186" t="s">
        <v>21</v>
      </c>
      <c r="G7" s="186" t="s">
        <v>22</v>
      </c>
      <c r="I7" s="411"/>
      <c r="J7" s="411"/>
      <c r="K7" s="412"/>
      <c r="L7" s="412"/>
      <c r="M7" s="413" t="s">
        <v>23</v>
      </c>
      <c r="N7" s="413" t="s">
        <v>22</v>
      </c>
      <c r="P7" s="456"/>
      <c r="Q7" s="456"/>
      <c r="R7" s="412"/>
      <c r="S7" s="412"/>
      <c r="T7" s="413" t="s">
        <v>23</v>
      </c>
      <c r="U7" s="413" t="s">
        <v>22</v>
      </c>
    </row>
    <row r="8" spans="1:21" ht="15" customHeight="1">
      <c r="A8" s="407" t="s">
        <v>43</v>
      </c>
      <c r="B8" s="408"/>
      <c r="I8" s="458" t="s">
        <v>61</v>
      </c>
      <c r="J8" s="458"/>
      <c r="K8" s="179"/>
      <c r="L8" s="179"/>
      <c r="M8" s="199">
        <v>0</v>
      </c>
      <c r="N8" s="179"/>
      <c r="P8" s="407" t="s">
        <v>67</v>
      </c>
      <c r="Q8" s="179"/>
      <c r="R8" s="179"/>
      <c r="S8" s="179"/>
      <c r="T8" s="179"/>
      <c r="U8" s="179"/>
    </row>
    <row r="9" spans="1:21" ht="17.25">
      <c r="A9" s="438" t="s">
        <v>44</v>
      </c>
      <c r="B9" s="438"/>
      <c r="C9" s="180">
        <f>'Sommaire des fonds'!G75-C10-C11</f>
        <v>140250000</v>
      </c>
      <c r="D9" s="180">
        <f>'Sommaire des fonds'!I75-D10-D11</f>
        <v>140500000</v>
      </c>
      <c r="E9" s="180">
        <f>'Sommaire des fonds'!J75-E10-E11</f>
        <v>141650000</v>
      </c>
      <c r="F9" s="189">
        <f>IF(D9=0,E9-C9,E9-D9)</f>
        <v>1150000</v>
      </c>
      <c r="G9" s="190">
        <f>IF(D9=0,F9/C9,F9/D9)</f>
        <v>0.008185053380782919</v>
      </c>
      <c r="I9" s="457" t="s">
        <v>62</v>
      </c>
      <c r="J9" s="438"/>
      <c r="K9" s="180">
        <f>'Inscription - personnel data'!C10</f>
        <v>4000</v>
      </c>
      <c r="L9" s="180">
        <f>'Inscription - personnel data'!D10</f>
        <v>4100</v>
      </c>
      <c r="M9" s="180">
        <f>L9-K9</f>
        <v>100</v>
      </c>
      <c r="N9" s="200">
        <f>+M9/K9</f>
        <v>0.025</v>
      </c>
      <c r="P9" s="414" t="s">
        <v>68</v>
      </c>
      <c r="Q9" s="179"/>
      <c r="R9" s="180">
        <f>'Inscription - personnel data'!C24</f>
        <v>600</v>
      </c>
      <c r="S9" s="180">
        <f>'Inscription - personnel data'!D24</f>
        <v>590</v>
      </c>
      <c r="T9" s="180">
        <f>S9-R9</f>
        <v>-10</v>
      </c>
      <c r="U9" s="200">
        <f>+T9/R9</f>
        <v>-0.016666666666666666</v>
      </c>
    </row>
    <row r="10" spans="1:21" ht="15" customHeight="1" thickBot="1">
      <c r="A10" s="438" t="s">
        <v>45</v>
      </c>
      <c r="B10" s="438"/>
      <c r="C10" s="180">
        <f>'Sommaire des fonds'!G46</f>
        <v>19750000</v>
      </c>
      <c r="D10" s="180">
        <f>'Sommaire des fonds'!I46</f>
        <v>19900000</v>
      </c>
      <c r="E10" s="180">
        <f>'Sommaire des fonds'!J46</f>
        <v>20500000</v>
      </c>
      <c r="F10" s="189">
        <f>IF(D10=0,E10-C10,E10-D10)</f>
        <v>600000</v>
      </c>
      <c r="G10" s="190">
        <f>IF(D10=0,F10/C10,F10/D10)</f>
        <v>0.03015075376884422</v>
      </c>
      <c r="I10" s="447" t="s">
        <v>24</v>
      </c>
      <c r="J10" s="447"/>
      <c r="K10" s="183">
        <f>'Inscription - personnel data'!C11</f>
        <v>4500</v>
      </c>
      <c r="L10" s="183">
        <f>'Inscription - personnel data'!D11</f>
        <v>4450</v>
      </c>
      <c r="M10" s="183">
        <f>L10-K10</f>
        <v>-50</v>
      </c>
      <c r="N10" s="201">
        <f>+M10/K10</f>
        <v>-0.011111111111111112</v>
      </c>
      <c r="P10" s="414" t="s">
        <v>69</v>
      </c>
      <c r="Q10" s="179"/>
      <c r="R10" s="183">
        <f>'Inscription - personnel data'!C25</f>
        <v>180</v>
      </c>
      <c r="S10" s="183">
        <f>'Inscription - personnel data'!D25</f>
        <v>195</v>
      </c>
      <c r="T10" s="183">
        <f>S10-R10</f>
        <v>15</v>
      </c>
      <c r="U10" s="201">
        <f>+T10/R10</f>
        <v>0.08333333333333333</v>
      </c>
    </row>
    <row r="11" spans="1:21" ht="15.75" thickBot="1">
      <c r="A11" s="438" t="s">
        <v>53</v>
      </c>
      <c r="B11" s="438"/>
      <c r="C11" s="180">
        <f>'Sommaire des fonds'!G64</f>
        <v>3000000</v>
      </c>
      <c r="D11" s="180">
        <f>'Sommaire des fonds'!I64</f>
        <v>3300000</v>
      </c>
      <c r="E11" s="180">
        <f>'Sommaire des fonds'!J64</f>
        <v>3500000</v>
      </c>
      <c r="F11" s="189">
        <f>IF(D11=0,E11-C11,E11-D11)</f>
        <v>200000</v>
      </c>
      <c r="G11" s="190">
        <f>IF(D11=0,F11/C11,F11/D11)</f>
        <v>0.06060606060606061</v>
      </c>
      <c r="I11" s="446" t="str">
        <f>"Total "&amp;I8</f>
        <v>Total Élémentaire</v>
      </c>
      <c r="J11" s="446"/>
      <c r="K11" s="182">
        <f>+K10+K9</f>
        <v>8500</v>
      </c>
      <c r="L11" s="182">
        <f>+L10+L9</f>
        <v>8550</v>
      </c>
      <c r="M11" s="182">
        <f>L11-K11</f>
        <v>50</v>
      </c>
      <c r="N11" s="203">
        <f>+M11/K11</f>
        <v>0.0058823529411764705</v>
      </c>
      <c r="P11" s="415" t="str">
        <f>"Total "&amp;P8</f>
        <v>Total Classe </v>
      </c>
      <c r="Q11" s="179"/>
      <c r="R11" s="182">
        <f>+R10+R9</f>
        <v>780</v>
      </c>
      <c r="S11" s="182">
        <f>+S10+S9</f>
        <v>785</v>
      </c>
      <c r="T11" s="182">
        <f>+S11-R11</f>
        <v>5</v>
      </c>
      <c r="U11" s="203">
        <f>+T11/R11</f>
        <v>0.00641025641025641</v>
      </c>
    </row>
    <row r="12" spans="1:21" ht="15.75" customHeight="1" thickBot="1">
      <c r="A12" s="446" t="s">
        <v>47</v>
      </c>
      <c r="B12" s="446"/>
      <c r="C12" s="181">
        <f>SUM(C9:C11)</f>
        <v>163000000</v>
      </c>
      <c r="D12" s="181">
        <f>SUM(D9:D11)</f>
        <v>163700000</v>
      </c>
      <c r="E12" s="181">
        <f>SUM(E9:E11)</f>
        <v>165650000</v>
      </c>
      <c r="F12" s="191">
        <f>SUM(F9:F11)</f>
        <v>1950000</v>
      </c>
      <c r="G12" s="192">
        <f>IF(D12=0,F12/C12,F12/D12)</f>
        <v>0.011912034208918754</v>
      </c>
      <c r="I12" s="415" t="s">
        <v>63</v>
      </c>
      <c r="J12" s="415"/>
      <c r="K12" s="179"/>
      <c r="L12" s="179"/>
      <c r="M12" s="199">
        <v>0</v>
      </c>
      <c r="N12" s="179"/>
      <c r="P12" s="407" t="s">
        <v>70</v>
      </c>
      <c r="Q12" s="179"/>
      <c r="R12" s="184">
        <f>'Inscription - personnel data'!C27</f>
        <v>200</v>
      </c>
      <c r="S12" s="184">
        <f>'Inscription - personnel data'!D27</f>
        <v>198</v>
      </c>
      <c r="T12" s="184">
        <f>S12-R12</f>
        <v>-2</v>
      </c>
      <c r="U12" s="204">
        <f>+T12/R12</f>
        <v>-0.01</v>
      </c>
    </row>
    <row r="13" spans="1:21" ht="15.75" thickBot="1">
      <c r="A13" s="407" t="s">
        <v>48</v>
      </c>
      <c r="B13" s="408"/>
      <c r="C13" s="179"/>
      <c r="D13" s="179"/>
      <c r="E13" s="179"/>
      <c r="F13" s="179"/>
      <c r="G13" s="193"/>
      <c r="I13" s="438" t="s">
        <v>64</v>
      </c>
      <c r="J13" s="447"/>
      <c r="K13" s="180">
        <f>'Inscription - personnel data'!C14</f>
        <v>4800</v>
      </c>
      <c r="L13" s="180">
        <f>'Inscription - personnel data'!D14</f>
        <v>4750</v>
      </c>
      <c r="M13" s="180">
        <f>L13-K13</f>
        <v>-50</v>
      </c>
      <c r="N13" s="200">
        <f>+M13/K13</f>
        <v>-0.010416666666666666</v>
      </c>
      <c r="P13" s="417" t="s">
        <v>25</v>
      </c>
      <c r="Q13" s="205"/>
      <c r="R13" s="184">
        <f>+R12+R11</f>
        <v>980</v>
      </c>
      <c r="S13" s="184">
        <f>+S12+S11</f>
        <v>983</v>
      </c>
      <c r="T13" s="184">
        <f>+T12+T11</f>
        <v>3</v>
      </c>
      <c r="U13" s="204">
        <f>+T13/R13</f>
        <v>0.003061224489795918</v>
      </c>
    </row>
    <row r="14" spans="1:16" ht="15.75" thickBot="1">
      <c r="A14" s="414" t="s">
        <v>174</v>
      </c>
      <c r="B14" s="408"/>
      <c r="C14" s="180">
        <f>'Sommaire des despenses'!I29</f>
        <v>128500000</v>
      </c>
      <c r="D14" s="180">
        <f>'Sommaire des despenses'!K29</f>
        <v>128750000</v>
      </c>
      <c r="E14" s="180">
        <f>'Sommaire des despenses'!L29</f>
        <v>129750000</v>
      </c>
      <c r="F14" s="189">
        <f aca="true" t="shared" si="0" ref="F14:F22">IF(D14=0,E14-C14,E14-D14)</f>
        <v>1000000</v>
      </c>
      <c r="G14" s="190">
        <f aca="true" t="shared" si="1" ref="G14:G22">IF(D14=0,F14/C14,F14/D14)</f>
        <v>0.007766990291262136</v>
      </c>
      <c r="I14" s="438" t="s">
        <v>65</v>
      </c>
      <c r="J14" s="447"/>
      <c r="K14" s="183">
        <f>'Inscription - personnel data'!C15</f>
        <v>1200</v>
      </c>
      <c r="L14" s="183">
        <f>'Inscription - personnel data'!D15</f>
        <v>1225</v>
      </c>
      <c r="M14" s="183">
        <f>L14-K14</f>
        <v>25</v>
      </c>
      <c r="N14" s="201">
        <f>IF(K14=0,0,M14/K14)</f>
        <v>0.020833333333333332</v>
      </c>
      <c r="P14" s="419" t="s">
        <v>175</v>
      </c>
    </row>
    <row r="15" spans="1:14" ht="15">
      <c r="A15" s="416" t="s">
        <v>50</v>
      </c>
      <c r="B15" s="408"/>
      <c r="C15" s="180">
        <f>'Sommaire des despenses'!I37</f>
        <v>7000000</v>
      </c>
      <c r="D15" s="180">
        <f>'Sommaire des despenses'!K37</f>
        <v>7000000</v>
      </c>
      <c r="E15" s="180">
        <f>'Sommaire des despenses'!L37</f>
        <v>6450000</v>
      </c>
      <c r="F15" s="189">
        <f t="shared" si="0"/>
        <v>-550000</v>
      </c>
      <c r="G15" s="190">
        <f t="shared" si="1"/>
        <v>-0.07857142857142857</v>
      </c>
      <c r="I15" s="446" t="s">
        <v>66</v>
      </c>
      <c r="J15" s="446"/>
      <c r="K15" s="182">
        <f>SUM(K13:K14)</f>
        <v>6000</v>
      </c>
      <c r="L15" s="182">
        <f>SUM(L13:L14)</f>
        <v>5975</v>
      </c>
      <c r="M15" s="182">
        <f>L15-K15</f>
        <v>-25</v>
      </c>
      <c r="N15" s="203">
        <f>M15/K15</f>
        <v>-0.004166666666666667</v>
      </c>
    </row>
    <row r="16" spans="1:14" ht="15">
      <c r="A16" s="414" t="s">
        <v>51</v>
      </c>
      <c r="B16" s="408"/>
      <c r="C16" s="180">
        <f>'Sommaire des despenses'!I39</f>
        <v>5500000</v>
      </c>
      <c r="D16" s="180">
        <f>'Sommaire des despenses'!K39</f>
        <v>5300000</v>
      </c>
      <c r="E16" s="180">
        <f>'Sommaire des despenses'!L39</f>
        <v>5400000</v>
      </c>
      <c r="F16" s="189">
        <f t="shared" si="0"/>
        <v>100000</v>
      </c>
      <c r="G16" s="190">
        <f t="shared" si="1"/>
        <v>0.018867924528301886</v>
      </c>
      <c r="I16" s="202"/>
      <c r="J16" s="202"/>
      <c r="K16" s="182"/>
      <c r="L16" s="182"/>
      <c r="M16" s="182"/>
      <c r="N16" s="203"/>
    </row>
    <row r="17" spans="1:14" ht="15" customHeight="1" thickBot="1">
      <c r="A17" s="414" t="s">
        <v>173</v>
      </c>
      <c r="B17" s="408"/>
      <c r="C17" s="180">
        <f>'Sommaire des despenses'!I47</f>
        <v>22000000</v>
      </c>
      <c r="D17" s="180">
        <f>'Sommaire des despenses'!K47</f>
        <v>21200000</v>
      </c>
      <c r="E17" s="180">
        <f>'Sommaire des despenses'!L47</f>
        <v>22500000</v>
      </c>
      <c r="F17" s="189">
        <f t="shared" si="0"/>
        <v>1300000</v>
      </c>
      <c r="G17" s="190">
        <f t="shared" si="1"/>
        <v>0.06132075471698113</v>
      </c>
      <c r="I17" s="453" t="s">
        <v>25</v>
      </c>
      <c r="J17" s="453"/>
      <c r="K17" s="184">
        <f>SUM(K11,K15)</f>
        <v>14500</v>
      </c>
      <c r="L17" s="184">
        <f>SUM(L11,L15)</f>
        <v>14525</v>
      </c>
      <c r="M17" s="184">
        <f>L17-K17</f>
        <v>25</v>
      </c>
      <c r="N17" s="204">
        <f>+M17/K17</f>
        <v>0.0017241379310344827</v>
      </c>
    </row>
    <row r="18" spans="1:9" ht="15">
      <c r="A18" s="416" t="s">
        <v>53</v>
      </c>
      <c r="B18" s="408"/>
      <c r="C18" s="180">
        <f>'Sommaire des despenses'!I55</f>
        <v>2100000</v>
      </c>
      <c r="D18" s="180">
        <f>'Sommaire des despenses'!K55</f>
        <v>2100000</v>
      </c>
      <c r="E18" s="180">
        <f>'Sommaire des despenses'!L55</f>
        <v>2000000</v>
      </c>
      <c r="F18" s="194">
        <f t="shared" si="0"/>
        <v>-100000</v>
      </c>
      <c r="G18" s="190">
        <f t="shared" si="1"/>
        <v>-0.047619047619047616</v>
      </c>
      <c r="I18" s="419" t="s">
        <v>171</v>
      </c>
    </row>
    <row r="19" spans="1:21" ht="15" customHeight="1" thickBot="1">
      <c r="A19" s="416" t="s">
        <v>54</v>
      </c>
      <c r="B19" s="408"/>
      <c r="C19" s="180">
        <f>'Sommaire des despenses'!I58</f>
        <v>-750000</v>
      </c>
      <c r="D19" s="180">
        <f>'Sommaire des despenses'!K58</f>
        <v>-750000</v>
      </c>
      <c r="E19" s="180">
        <f>'Sommaire des despenses'!L58</f>
        <v>-750000</v>
      </c>
      <c r="F19" s="194">
        <f t="shared" si="0"/>
        <v>0</v>
      </c>
      <c r="G19" s="190">
        <f t="shared" si="1"/>
        <v>0</v>
      </c>
      <c r="I19" s="449" t="s">
        <v>208</v>
      </c>
      <c r="J19" s="449"/>
      <c r="K19" s="449"/>
      <c r="L19" s="449"/>
      <c r="M19" s="449"/>
      <c r="N19" s="449"/>
      <c r="O19" s="408"/>
      <c r="P19" s="449" t="s">
        <v>209</v>
      </c>
      <c r="Q19" s="449"/>
      <c r="R19" s="449"/>
      <c r="S19" s="449"/>
      <c r="T19" s="449"/>
      <c r="U19" s="449"/>
    </row>
    <row r="20" spans="1:21" ht="15.75" thickBot="1">
      <c r="A20" s="407" t="s">
        <v>55</v>
      </c>
      <c r="B20" s="408"/>
      <c r="C20" s="181">
        <f>SUM(C14:C19)</f>
        <v>164350000</v>
      </c>
      <c r="D20" s="181">
        <f>SUM(D14:D19)</f>
        <v>163600000</v>
      </c>
      <c r="E20" s="181">
        <f>SUM(E14:E19)</f>
        <v>165350000</v>
      </c>
      <c r="F20" s="181">
        <f>SUM(F14:F19)</f>
        <v>1750000</v>
      </c>
      <c r="G20" s="195">
        <f>IF(D20=0,F20/C20,F20/D20)</f>
        <v>0.010696821515892421</v>
      </c>
      <c r="I20" s="449"/>
      <c r="J20" s="449"/>
      <c r="K20" s="449"/>
      <c r="L20" s="449"/>
      <c r="M20" s="449"/>
      <c r="N20" s="449"/>
      <c r="O20" s="408"/>
      <c r="P20" s="449"/>
      <c r="Q20" s="449"/>
      <c r="R20" s="449"/>
      <c r="S20" s="449"/>
      <c r="T20" s="449"/>
      <c r="U20" s="449"/>
    </row>
    <row r="21" spans="1:21" ht="15" customHeight="1">
      <c r="A21" s="407" t="s">
        <v>56</v>
      </c>
      <c r="B21" s="408"/>
      <c r="C21" s="182">
        <f>C12-C20</f>
        <v>-1350000</v>
      </c>
      <c r="D21" s="182">
        <f>D12-D20</f>
        <v>100000</v>
      </c>
      <c r="E21" s="182">
        <f>E12-E20</f>
        <v>300000</v>
      </c>
      <c r="F21" s="196">
        <f t="shared" si="0"/>
        <v>200000</v>
      </c>
      <c r="G21" s="197">
        <f t="shared" si="1"/>
        <v>2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2" spans="1:21" ht="15" customHeight="1" thickBot="1">
      <c r="A22" s="414" t="s">
        <v>172</v>
      </c>
      <c r="B22" s="408"/>
      <c r="C22" s="185">
        <v>5000000</v>
      </c>
      <c r="D22" s="185">
        <v>4800000</v>
      </c>
      <c r="E22" s="185">
        <v>4800000</v>
      </c>
      <c r="F22" s="185">
        <f t="shared" si="0"/>
        <v>0</v>
      </c>
      <c r="G22" s="187">
        <f t="shared" si="1"/>
        <v>0</v>
      </c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</row>
    <row r="23" spans="1:21" ht="15" customHeight="1" thickBot="1">
      <c r="A23" s="417" t="s">
        <v>57</v>
      </c>
      <c r="B23" s="418"/>
      <c r="C23" s="184">
        <f>SUM(C21:C22)</f>
        <v>3650000</v>
      </c>
      <c r="D23" s="184">
        <f>SUM(D21:D22)</f>
        <v>4900000</v>
      </c>
      <c r="E23" s="184">
        <f>SUM(E21:E22)</f>
        <v>5100000</v>
      </c>
      <c r="F23" s="184">
        <f>SUM(F21:F22)</f>
        <v>200000</v>
      </c>
      <c r="G23" s="198">
        <f>IF(D23=0,F23/C23,F23/D23)</f>
        <v>0.04081632653061224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</row>
    <row r="24" spans="1:21" ht="15" customHeight="1">
      <c r="A24" s="431" t="s">
        <v>213</v>
      </c>
      <c r="B24" s="432"/>
      <c r="C24" s="433"/>
      <c r="D24" s="433"/>
      <c r="E24" s="433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</row>
    <row r="25" spans="9:21" ht="15" customHeight="1"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</row>
    <row r="26" spans="1:21" ht="15" customHeight="1">
      <c r="A26" s="420" t="s">
        <v>200</v>
      </c>
      <c r="B26" s="165"/>
      <c r="C26" s="165"/>
      <c r="D26" s="165"/>
      <c r="E26" s="165"/>
      <c r="F26" s="165"/>
      <c r="G26" s="165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</row>
    <row r="27" spans="1:21" ht="15">
      <c r="A27" s="421" t="s">
        <v>26</v>
      </c>
      <c r="B27" s="450"/>
      <c r="C27" s="450"/>
      <c r="D27" s="450"/>
      <c r="E27" s="450"/>
      <c r="F27" s="450"/>
      <c r="G27" s="450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1:21" ht="15" customHeight="1">
      <c r="A28" s="421"/>
      <c r="B28" s="450"/>
      <c r="C28" s="450"/>
      <c r="D28" s="450"/>
      <c r="E28" s="450"/>
      <c r="F28" s="450"/>
      <c r="G28" s="450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1:21" ht="15" customHeight="1">
      <c r="A29" s="421"/>
      <c r="B29" s="450"/>
      <c r="C29" s="450"/>
      <c r="D29" s="450"/>
      <c r="E29" s="450"/>
      <c r="F29" s="450"/>
      <c r="G29" s="450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1" ht="15" customHeight="1">
      <c r="A30" s="420" t="s">
        <v>201</v>
      </c>
      <c r="B30" s="165"/>
      <c r="C30" s="165"/>
      <c r="D30" s="165"/>
      <c r="E30" s="165"/>
      <c r="F30" s="165"/>
      <c r="G30" s="165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</row>
    <row r="31" spans="1:21" ht="15" customHeight="1">
      <c r="A31" s="421" t="s">
        <v>26</v>
      </c>
      <c r="B31" s="450"/>
      <c r="C31" s="450"/>
      <c r="D31" s="450"/>
      <c r="E31" s="450"/>
      <c r="F31" s="450"/>
      <c r="G31" s="450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</row>
    <row r="32" spans="1:21" ht="15">
      <c r="A32" s="421"/>
      <c r="B32" s="450"/>
      <c r="C32" s="450"/>
      <c r="D32" s="450"/>
      <c r="E32" s="450"/>
      <c r="F32" s="450"/>
      <c r="G32" s="450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</row>
    <row r="33" spans="1:21" ht="15">
      <c r="A33" s="421"/>
      <c r="B33" s="452"/>
      <c r="C33" s="452"/>
      <c r="D33" s="452"/>
      <c r="E33" s="452"/>
      <c r="F33" s="452"/>
      <c r="G33" s="452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ht="15">
      <c r="A34" s="420" t="s">
        <v>202</v>
      </c>
      <c r="B34" s="166"/>
      <c r="C34" s="168"/>
      <c r="D34" s="168"/>
      <c r="E34" s="168"/>
      <c r="F34" s="168"/>
      <c r="G34" s="168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 ht="15" customHeight="1">
      <c r="A35" s="422" t="s">
        <v>26</v>
      </c>
      <c r="B35" s="437"/>
      <c r="C35" s="437"/>
      <c r="D35" s="437"/>
      <c r="E35" s="437"/>
      <c r="F35" s="437"/>
      <c r="G35" s="437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15" customHeight="1">
      <c r="A36" s="421"/>
      <c r="B36" s="437"/>
      <c r="C36" s="437"/>
      <c r="D36" s="437"/>
      <c r="E36" s="437"/>
      <c r="F36" s="437"/>
      <c r="G36" s="437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5.75" customHeight="1">
      <c r="A37" s="420" t="s">
        <v>203</v>
      </c>
      <c r="B37" s="168"/>
      <c r="C37" s="170"/>
      <c r="D37" s="170"/>
      <c r="E37" s="170"/>
      <c r="F37" s="170"/>
      <c r="G37" s="170"/>
      <c r="I37" s="407" t="s">
        <v>210</v>
      </c>
      <c r="J37" s="408"/>
      <c r="K37" s="408"/>
      <c r="L37" s="408"/>
      <c r="M37" s="408"/>
      <c r="N37" s="408"/>
      <c r="O37" s="408"/>
      <c r="P37" s="407" t="s">
        <v>211</v>
      </c>
      <c r="Q37" s="408"/>
      <c r="R37" s="179"/>
      <c r="S37" s="179"/>
      <c r="T37" s="179"/>
      <c r="U37" s="179"/>
    </row>
    <row r="38" spans="1:22" ht="15" customHeight="1">
      <c r="A38" s="421" t="s">
        <v>26</v>
      </c>
      <c r="B38" s="450"/>
      <c r="C38" s="450"/>
      <c r="D38" s="450"/>
      <c r="E38" s="450"/>
      <c r="F38" s="450"/>
      <c r="G38" s="450"/>
      <c r="I38" s="165" t="s">
        <v>26</v>
      </c>
      <c r="J38" s="450"/>
      <c r="K38" s="450"/>
      <c r="L38" s="450"/>
      <c r="M38" s="450"/>
      <c r="N38" s="450"/>
      <c r="P38" s="165" t="s">
        <v>26</v>
      </c>
      <c r="Q38" s="437"/>
      <c r="R38" s="437"/>
      <c r="S38" s="437"/>
      <c r="T38" s="437"/>
      <c r="U38" s="437"/>
      <c r="V38" s="165"/>
    </row>
    <row r="39" spans="1:22" ht="15" customHeight="1">
      <c r="A39" s="421"/>
      <c r="B39" s="450"/>
      <c r="C39" s="450"/>
      <c r="D39" s="450"/>
      <c r="E39" s="450"/>
      <c r="F39" s="450"/>
      <c r="G39" s="450"/>
      <c r="I39" s="165"/>
      <c r="J39" s="450"/>
      <c r="K39" s="450"/>
      <c r="L39" s="450"/>
      <c r="M39" s="450"/>
      <c r="N39" s="450"/>
      <c r="P39" s="165"/>
      <c r="Q39" s="437"/>
      <c r="R39" s="437"/>
      <c r="S39" s="437"/>
      <c r="T39" s="437"/>
      <c r="U39" s="437"/>
      <c r="V39" s="165"/>
    </row>
    <row r="40" spans="1:22" ht="15">
      <c r="A40" s="420"/>
      <c r="B40" s="451"/>
      <c r="C40" s="451"/>
      <c r="D40" s="451"/>
      <c r="E40" s="451"/>
      <c r="F40" s="451"/>
      <c r="G40" s="451"/>
      <c r="I40" s="165" t="s">
        <v>26</v>
      </c>
      <c r="J40" s="437"/>
      <c r="K40" s="437"/>
      <c r="L40" s="437"/>
      <c r="M40" s="437"/>
      <c r="N40" s="437"/>
      <c r="P40" s="165"/>
      <c r="Q40" s="437"/>
      <c r="R40" s="437"/>
      <c r="S40" s="437"/>
      <c r="T40" s="437"/>
      <c r="U40" s="437"/>
      <c r="V40" s="165"/>
    </row>
    <row r="41" spans="1:22" ht="15" customHeight="1">
      <c r="A41" s="420" t="s">
        <v>58</v>
      </c>
      <c r="B41" s="167"/>
      <c r="C41" s="167"/>
      <c r="D41" s="167"/>
      <c r="E41" s="167"/>
      <c r="F41" s="167"/>
      <c r="G41" s="167"/>
      <c r="I41" s="165"/>
      <c r="J41" s="437"/>
      <c r="K41" s="437"/>
      <c r="L41" s="437"/>
      <c r="M41" s="437"/>
      <c r="N41" s="437"/>
      <c r="P41" s="165"/>
      <c r="Q41" s="437"/>
      <c r="R41" s="437"/>
      <c r="S41" s="437"/>
      <c r="T41" s="437"/>
      <c r="U41" s="437"/>
      <c r="V41" s="165"/>
    </row>
    <row r="42" spans="1:22" ht="15">
      <c r="A42" s="165" t="s">
        <v>26</v>
      </c>
      <c r="B42" s="448"/>
      <c r="C42" s="448"/>
      <c r="D42" s="448"/>
      <c r="E42" s="448"/>
      <c r="F42" s="448"/>
      <c r="G42" s="448"/>
      <c r="I42" s="165"/>
      <c r="J42" s="169"/>
      <c r="K42" s="169"/>
      <c r="L42" s="169"/>
      <c r="M42" s="169"/>
      <c r="N42" s="169"/>
      <c r="P42" s="165"/>
      <c r="Q42" s="172"/>
      <c r="R42" s="172"/>
      <c r="S42" s="172"/>
      <c r="T42" s="172"/>
      <c r="U42" s="172"/>
      <c r="V42" s="165"/>
    </row>
    <row r="43" spans="1:7" ht="15">
      <c r="A43" s="165"/>
      <c r="B43" s="448"/>
      <c r="C43" s="448"/>
      <c r="D43" s="448"/>
      <c r="E43" s="448"/>
      <c r="F43" s="448"/>
      <c r="G43" s="448"/>
    </row>
    <row r="44" spans="2:10" ht="15">
      <c r="B44" s="171"/>
      <c r="C44" s="167"/>
      <c r="D44" s="167"/>
      <c r="E44" s="167"/>
      <c r="F44" s="167"/>
      <c r="G44" s="167"/>
      <c r="I44" s="423" t="s">
        <v>59</v>
      </c>
      <c r="J44" s="408"/>
    </row>
    <row r="45" spans="1:10" ht="15">
      <c r="A45" s="165" t="s">
        <v>26</v>
      </c>
      <c r="B45" s="172"/>
      <c r="C45" s="167"/>
      <c r="D45" s="167"/>
      <c r="E45" s="167"/>
      <c r="F45" s="167"/>
      <c r="G45" s="167"/>
      <c r="I45" s="424" t="s">
        <v>60</v>
      </c>
      <c r="J45" s="408"/>
    </row>
    <row r="53" spans="3:7" ht="15">
      <c r="C53" s="178"/>
      <c r="D53" s="178"/>
      <c r="E53" s="178"/>
      <c r="F53" s="178"/>
      <c r="G53" s="188"/>
    </row>
    <row r="82" spans="2:4" ht="15">
      <c r="B82" s="165"/>
      <c r="C82" s="165"/>
      <c r="D82" s="165"/>
    </row>
  </sheetData>
  <sheetProtection formatCells="0" formatColumns="0" formatRows="0" insertColumns="0" insertRows="0"/>
  <mergeCells count="34">
    <mergeCell ref="T6:U6"/>
    <mergeCell ref="M6:N6"/>
    <mergeCell ref="P6:Q7"/>
    <mergeCell ref="I9:J9"/>
    <mergeCell ref="I10:J10"/>
    <mergeCell ref="I11:J11"/>
    <mergeCell ref="I8:J8"/>
    <mergeCell ref="I15:J15"/>
    <mergeCell ref="P19:U20"/>
    <mergeCell ref="Q38:U39"/>
    <mergeCell ref="Q40:U41"/>
    <mergeCell ref="J40:N41"/>
    <mergeCell ref="J38:N39"/>
    <mergeCell ref="I17:J17"/>
    <mergeCell ref="I14:J14"/>
    <mergeCell ref="I13:J13"/>
    <mergeCell ref="B43:G43"/>
    <mergeCell ref="I19:N20"/>
    <mergeCell ref="B27:G28"/>
    <mergeCell ref="B38:G39"/>
    <mergeCell ref="B29:G29"/>
    <mergeCell ref="B40:G40"/>
    <mergeCell ref="B42:G42"/>
    <mergeCell ref="B31:G33"/>
    <mergeCell ref="B35:G36"/>
    <mergeCell ref="A10:B10"/>
    <mergeCell ref="D6:D7"/>
    <mergeCell ref="A6:B7"/>
    <mergeCell ref="C6:C7"/>
    <mergeCell ref="F6:G6"/>
    <mergeCell ref="E6:E7"/>
    <mergeCell ref="A9:B9"/>
    <mergeCell ref="A12:B12"/>
    <mergeCell ref="A11:B11"/>
  </mergeCells>
  <printOptions horizontalCentered="1" verticalCentered="1"/>
  <pageMargins left="0.511811023622047" right="0.34" top="0.236220472440945" bottom="0.236220472440945" header="0" footer="0.118110236220472"/>
  <pageSetup fitToHeight="1" fitToWidth="1" horizontalDpi="600" verticalDpi="600" orientation="landscape" paperSize="5" scale="74" r:id="rId2"/>
  <headerFooter>
    <oddFooter>&amp;RPage &amp;P of &amp;N</oddFooter>
  </headerFooter>
  <ignoredErrors>
    <ignoredError sqref="N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2"/>
  <sheetViews>
    <sheetView showGridLines="0" zoomScale="80" zoomScaleNormal="80" zoomScalePageLayoutView="0" workbookViewId="0" topLeftCell="A1">
      <pane xSplit="4" ySplit="10" topLeftCell="E11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E37" sqref="E37"/>
    </sheetView>
  </sheetViews>
  <sheetFormatPr defaultColWidth="8.8515625" defaultRowHeight="12.75" outlineLevelCol="1"/>
  <cols>
    <col min="1" max="1" width="3.8515625" style="206" customWidth="1"/>
    <col min="2" max="2" width="15.140625" style="206" customWidth="1"/>
    <col min="3" max="3" width="10.00390625" style="206" customWidth="1"/>
    <col min="4" max="4" width="7.140625" style="206" customWidth="1"/>
    <col min="5" max="5" width="14.28125" style="206" customWidth="1" outlineLevel="1"/>
    <col min="6" max="6" width="15.140625" style="206" customWidth="1" outlineLevel="1"/>
    <col min="7" max="7" width="10.28125" style="207" customWidth="1" outlineLevel="1"/>
    <col min="8" max="8" width="1.7109375" style="206" customWidth="1" outlineLevel="1"/>
    <col min="9" max="9" width="14.00390625" style="206" customWidth="1"/>
    <col min="10" max="10" width="11.28125" style="207" customWidth="1"/>
    <col min="11" max="11" width="14.7109375" style="207" customWidth="1" outlineLevel="1"/>
    <col min="12" max="12" width="13.57421875" style="206" bestFit="1" customWidth="1"/>
    <col min="13" max="13" width="12.57421875" style="206" customWidth="1"/>
    <col min="14" max="14" width="11.421875" style="206" customWidth="1"/>
    <col min="15" max="15" width="0.9921875" style="206" customWidth="1"/>
    <col min="16" max="16" width="8.8515625" style="208" customWidth="1"/>
    <col min="17" max="17" width="2.421875" style="206" customWidth="1"/>
    <col min="18" max="18" width="13.28125" style="206" customWidth="1" outlineLevel="1"/>
    <col min="19" max="19" width="9.8515625" style="206" customWidth="1"/>
    <col min="20" max="20" width="0.9921875" style="206" customWidth="1"/>
    <col min="21" max="21" width="13.28125" style="206" customWidth="1" outlineLevel="1"/>
    <col min="22" max="22" width="9.57421875" style="206" customWidth="1"/>
    <col min="23" max="23" width="0.9921875" style="206" customWidth="1"/>
    <col min="24" max="24" width="11.57421875" style="206" customWidth="1"/>
    <col min="25" max="25" width="1.28515625" style="206" customWidth="1"/>
    <col min="26" max="26" width="21.140625" style="206" customWidth="1"/>
    <col min="27" max="27" width="3.00390625" style="206" customWidth="1"/>
    <col min="28" max="28" width="34.140625" style="206" hidden="1" customWidth="1"/>
    <col min="29" max="29" width="8.8515625" style="206" customWidth="1"/>
    <col min="30" max="31" width="11.28125" style="206" bestFit="1" customWidth="1"/>
    <col min="32" max="35" width="8.8515625" style="206" customWidth="1"/>
    <col min="36" max="37" width="9.57421875" style="206" bestFit="1" customWidth="1"/>
    <col min="38" max="16384" width="8.8515625" style="206" customWidth="1"/>
  </cols>
  <sheetData>
    <row r="1" spans="18:21" ht="15.75" customHeight="1">
      <c r="R1" s="209" t="s">
        <v>169</v>
      </c>
      <c r="U1" s="209" t="s">
        <v>169</v>
      </c>
    </row>
    <row r="2" spans="5:21" ht="22.5">
      <c r="E2" s="210" t="s">
        <v>146</v>
      </c>
      <c r="F2" s="210" t="s">
        <v>143</v>
      </c>
      <c r="G2" s="210" t="s">
        <v>143</v>
      </c>
      <c r="H2" s="210" t="s">
        <v>143</v>
      </c>
      <c r="J2" s="210" t="s">
        <v>143</v>
      </c>
      <c r="K2" s="211" t="s">
        <v>144</v>
      </c>
      <c r="R2" s="210" t="s">
        <v>143</v>
      </c>
      <c r="U2" s="210" t="s">
        <v>143</v>
      </c>
    </row>
    <row r="3" ht="15.75">
      <c r="A3" s="173" t="str">
        <f>Sommaire!A2</f>
        <v>Nom du conseil scolaire</v>
      </c>
    </row>
    <row r="4" spans="1:32" ht="15.75">
      <c r="A4" s="212" t="s">
        <v>88</v>
      </c>
      <c r="B4" s="212"/>
      <c r="C4" s="213"/>
      <c r="D4" s="213"/>
      <c r="E4" s="213"/>
      <c r="F4" s="213"/>
      <c r="G4" s="214"/>
      <c r="H4" s="213"/>
      <c r="I4" s="213"/>
      <c r="J4" s="214"/>
      <c r="K4" s="214"/>
      <c r="L4" s="213"/>
      <c r="M4" s="213"/>
      <c r="N4" s="213"/>
      <c r="S4" s="213"/>
      <c r="T4" s="213"/>
      <c r="V4" s="213"/>
      <c r="W4" s="213"/>
      <c r="X4" s="213"/>
      <c r="Z4" s="215"/>
      <c r="AD4" s="216"/>
      <c r="AF4" s="217" t="s">
        <v>4</v>
      </c>
    </row>
    <row r="5" spans="1:24" ht="16.5" thickBot="1">
      <c r="A5" s="212" t="str">
        <f>Sommaire!U3</f>
        <v>Pour la période se terminant le 31 mai 2015</v>
      </c>
      <c r="B5" s="212"/>
      <c r="C5" s="218"/>
      <c r="D5" s="218"/>
      <c r="E5" s="218"/>
      <c r="F5" s="218"/>
      <c r="G5" s="219"/>
      <c r="H5" s="220"/>
      <c r="I5" s="218"/>
      <c r="J5" s="219"/>
      <c r="K5" s="219"/>
      <c r="L5" s="218"/>
      <c r="M5" s="218"/>
      <c r="N5" s="218"/>
      <c r="S5" s="218"/>
      <c r="T5" s="218"/>
      <c r="U5" s="218"/>
      <c r="V5" s="218"/>
      <c r="W5" s="218"/>
      <c r="X5" s="218"/>
    </row>
    <row r="6" spans="1:27" ht="16.5" thickBot="1">
      <c r="A6" s="173" t="s">
        <v>109</v>
      </c>
      <c r="B6" s="212"/>
      <c r="C6" s="218"/>
      <c r="D6" s="218"/>
      <c r="E6" s="218"/>
      <c r="F6" s="218"/>
      <c r="G6" s="219"/>
      <c r="H6" s="220"/>
      <c r="I6" s="459" t="s">
        <v>72</v>
      </c>
      <c r="J6" s="460"/>
      <c r="K6" s="460"/>
      <c r="L6" s="460"/>
      <c r="M6" s="460"/>
      <c r="N6" s="460"/>
      <c r="O6" s="460"/>
      <c r="P6" s="461"/>
      <c r="S6" s="459" t="s">
        <v>73</v>
      </c>
      <c r="T6" s="460"/>
      <c r="U6" s="460"/>
      <c r="V6" s="460"/>
      <c r="W6" s="460"/>
      <c r="X6" s="460"/>
      <c r="Y6" s="460"/>
      <c r="Z6" s="460"/>
      <c r="AA6" s="461"/>
    </row>
    <row r="7" spans="1:30" ht="16.5" thickBot="1">
      <c r="A7" s="173"/>
      <c r="C7" s="218"/>
      <c r="D7" s="218"/>
      <c r="E7" s="221"/>
      <c r="F7" s="221"/>
      <c r="G7" s="222"/>
      <c r="H7" s="223"/>
      <c r="I7" s="221" t="s">
        <v>9</v>
      </c>
      <c r="J7" s="222" t="s">
        <v>12</v>
      </c>
      <c r="K7" s="222"/>
      <c r="L7" s="221" t="s">
        <v>10</v>
      </c>
      <c r="M7" s="224" t="s">
        <v>27</v>
      </c>
      <c r="N7" s="222" t="s">
        <v>16</v>
      </c>
      <c r="O7" s="221"/>
      <c r="P7" s="221"/>
      <c r="Q7" s="221"/>
      <c r="R7" s="221" t="s">
        <v>5</v>
      </c>
      <c r="S7" s="221" t="s">
        <v>17</v>
      </c>
      <c r="T7" s="221"/>
      <c r="U7" s="221" t="s">
        <v>13</v>
      </c>
      <c r="V7" s="221" t="s">
        <v>11</v>
      </c>
      <c r="W7" s="221"/>
      <c r="X7" s="221" t="s">
        <v>18</v>
      </c>
      <c r="Y7" s="225"/>
      <c r="Z7" s="225"/>
      <c r="AA7" s="225"/>
      <c r="AB7" s="225"/>
      <c r="AC7" s="225"/>
      <c r="AD7" s="225"/>
    </row>
    <row r="8" spans="1:28" s="228" customFormat="1" ht="42.75" customHeight="1" thickBot="1">
      <c r="A8" s="226"/>
      <c r="B8" s="226"/>
      <c r="C8" s="226"/>
      <c r="D8" s="226"/>
      <c r="E8" s="462" t="s">
        <v>31</v>
      </c>
      <c r="F8" s="463"/>
      <c r="G8" s="464"/>
      <c r="H8" s="227"/>
      <c r="I8" s="465" t="s">
        <v>32</v>
      </c>
      <c r="J8" s="466"/>
      <c r="K8" s="466"/>
      <c r="L8" s="466"/>
      <c r="M8" s="466"/>
      <c r="N8" s="467"/>
      <c r="P8" s="229"/>
      <c r="R8" s="436" t="s">
        <v>106</v>
      </c>
      <c r="S8" s="230" t="s">
        <v>104</v>
      </c>
      <c r="T8" s="231"/>
      <c r="U8" s="436" t="s">
        <v>107</v>
      </c>
      <c r="V8" s="230" t="s">
        <v>105</v>
      </c>
      <c r="W8" s="232"/>
      <c r="X8" s="468" t="s">
        <v>102</v>
      </c>
      <c r="Y8" s="234"/>
      <c r="Z8" s="471" t="s">
        <v>103</v>
      </c>
      <c r="AA8" s="472"/>
      <c r="AB8" s="235"/>
    </row>
    <row r="9" spans="1:28" s="228" customFormat="1" ht="21" customHeight="1" thickBot="1">
      <c r="A9" s="226"/>
      <c r="B9" s="226"/>
      <c r="C9" s="226"/>
      <c r="D9" s="226"/>
      <c r="E9" s="129" t="s">
        <v>3</v>
      </c>
      <c r="F9" s="54" t="s">
        <v>108</v>
      </c>
      <c r="G9" s="129" t="s">
        <v>206</v>
      </c>
      <c r="H9" s="236"/>
      <c r="I9" s="82"/>
      <c r="J9" s="83"/>
      <c r="K9" s="83"/>
      <c r="L9" s="84"/>
      <c r="M9" s="477" t="s">
        <v>206</v>
      </c>
      <c r="N9" s="478"/>
      <c r="P9" s="479" t="s">
        <v>110</v>
      </c>
      <c r="R9" s="235"/>
      <c r="S9" s="237"/>
      <c r="T9" s="231"/>
      <c r="U9" s="235"/>
      <c r="V9" s="237"/>
      <c r="W9" s="232"/>
      <c r="X9" s="469"/>
      <c r="Y9" s="234"/>
      <c r="Z9" s="473"/>
      <c r="AA9" s="474"/>
      <c r="AB9" s="238" t="s">
        <v>15</v>
      </c>
    </row>
    <row r="10" spans="1:28" s="228" customFormat="1" ht="54" customHeight="1">
      <c r="A10" s="226"/>
      <c r="B10" s="226"/>
      <c r="C10" s="226"/>
      <c r="D10" s="226"/>
      <c r="E10" s="233"/>
      <c r="F10" s="233"/>
      <c r="G10" s="239"/>
      <c r="H10" s="236"/>
      <c r="I10" s="72" t="s">
        <v>85</v>
      </c>
      <c r="J10" s="143" t="s">
        <v>212</v>
      </c>
      <c r="K10" s="72" t="s">
        <v>39</v>
      </c>
      <c r="L10" s="85" t="s">
        <v>99</v>
      </c>
      <c r="M10" s="68" t="s">
        <v>86</v>
      </c>
      <c r="N10" s="68" t="s">
        <v>87</v>
      </c>
      <c r="O10" s="241"/>
      <c r="P10" s="480"/>
      <c r="Q10" s="241"/>
      <c r="R10" s="427" t="s">
        <v>111</v>
      </c>
      <c r="S10" s="240" t="s">
        <v>100</v>
      </c>
      <c r="T10" s="242"/>
      <c r="U10" s="427" t="s">
        <v>112</v>
      </c>
      <c r="V10" s="240" t="s">
        <v>101</v>
      </c>
      <c r="W10" s="236"/>
      <c r="X10" s="470"/>
      <c r="Y10" s="243"/>
      <c r="Z10" s="475"/>
      <c r="AA10" s="476"/>
      <c r="AB10" s="244"/>
    </row>
    <row r="11" spans="1:28" s="228" customFormat="1" ht="15">
      <c r="A11" s="245" t="s">
        <v>2</v>
      </c>
      <c r="B11" s="246"/>
      <c r="C11" s="246"/>
      <c r="D11" s="247"/>
      <c r="E11" s="248"/>
      <c r="F11" s="248"/>
      <c r="G11" s="248"/>
      <c r="H11" s="249"/>
      <c r="I11" s="250"/>
      <c r="J11" s="251"/>
      <c r="K11" s="250"/>
      <c r="L11" s="248"/>
      <c r="M11" s="248"/>
      <c r="N11" s="248"/>
      <c r="O11" s="234"/>
      <c r="P11" s="252"/>
      <c r="Q11" s="234"/>
      <c r="R11" s="253"/>
      <c r="S11" s="248"/>
      <c r="T11" s="231"/>
      <c r="U11" s="254"/>
      <c r="V11" s="248"/>
      <c r="W11" s="249"/>
      <c r="X11" s="248"/>
      <c r="Y11" s="234"/>
      <c r="Z11" s="255"/>
      <c r="AA11" s="256"/>
      <c r="AB11" s="235"/>
    </row>
    <row r="12" spans="1:28" s="228" customFormat="1" ht="4.5" customHeight="1">
      <c r="A12" s="257"/>
      <c r="B12" s="258"/>
      <c r="C12" s="258"/>
      <c r="D12" s="259"/>
      <c r="E12" s="260"/>
      <c r="F12" s="260"/>
      <c r="G12" s="260"/>
      <c r="H12" s="249"/>
      <c r="I12" s="261"/>
      <c r="J12" s="260"/>
      <c r="K12" s="261"/>
      <c r="L12" s="260"/>
      <c r="M12" s="260"/>
      <c r="N12" s="260"/>
      <c r="O12" s="234"/>
      <c r="P12" s="262"/>
      <c r="Q12" s="234"/>
      <c r="R12" s="263"/>
      <c r="S12" s="260"/>
      <c r="T12" s="234"/>
      <c r="U12" s="263"/>
      <c r="V12" s="260"/>
      <c r="W12" s="249"/>
      <c r="X12" s="260"/>
      <c r="Y12" s="234"/>
      <c r="Z12" s="264"/>
      <c r="AA12" s="265"/>
      <c r="AB12" s="263"/>
    </row>
    <row r="13" spans="1:28" s="228" customFormat="1" ht="15">
      <c r="A13" s="257" t="s">
        <v>176</v>
      </c>
      <c r="B13" s="258"/>
      <c r="C13" s="258"/>
      <c r="D13" s="259"/>
      <c r="E13" s="262"/>
      <c r="F13" s="262"/>
      <c r="G13" s="260"/>
      <c r="H13" s="249"/>
      <c r="I13" s="266"/>
      <c r="J13" s="260"/>
      <c r="K13" s="266"/>
      <c r="L13" s="262"/>
      <c r="M13" s="262"/>
      <c r="N13" s="262"/>
      <c r="P13" s="262"/>
      <c r="R13" s="263"/>
      <c r="S13" s="262"/>
      <c r="T13" s="234"/>
      <c r="U13" s="263"/>
      <c r="V13" s="262"/>
      <c r="W13" s="267"/>
      <c r="X13" s="262"/>
      <c r="Y13" s="234"/>
      <c r="Z13" s="264"/>
      <c r="AA13" s="265"/>
      <c r="AB13" s="263"/>
    </row>
    <row r="14" spans="1:37" s="228" customFormat="1" ht="15" customHeight="1">
      <c r="A14" s="340" t="s">
        <v>93</v>
      </c>
      <c r="B14" s="341"/>
      <c r="C14" s="341"/>
      <c r="D14" s="342"/>
      <c r="E14" s="268">
        <v>90000000</v>
      </c>
      <c r="F14" s="268">
        <v>91000000</v>
      </c>
      <c r="G14" s="361">
        <f aca="true" t="shared" si="0" ref="G14:G27">IF(E14=0,0,(F14-E14)/E14)</f>
        <v>0.011111111111111112</v>
      </c>
      <c r="H14" s="249"/>
      <c r="I14" s="269">
        <v>90500000</v>
      </c>
      <c r="J14" s="361">
        <f aca="true" t="shared" si="1" ref="J14:J27">IF(F14=0,0,(I14-F14)/F14)</f>
        <v>-0.005494505494505495</v>
      </c>
      <c r="K14" s="269">
        <v>90750000</v>
      </c>
      <c r="L14" s="268">
        <v>91000000</v>
      </c>
      <c r="M14" s="374">
        <f>IF(K14=0,L14-I14,L14-K14)</f>
        <v>250000</v>
      </c>
      <c r="N14" s="361">
        <f>IF(K14=0,M14/I14,M14/K14)</f>
        <v>0.0027548209366391185</v>
      </c>
      <c r="P14" s="262" t="s">
        <v>9</v>
      </c>
      <c r="R14" s="270">
        <v>81000000</v>
      </c>
      <c r="S14" s="377">
        <f aca="true" t="shared" si="2" ref="S14:S27">IF(L14=0,0,R14/L14)</f>
        <v>0.8901098901098901</v>
      </c>
      <c r="T14" s="234"/>
      <c r="U14" s="270">
        <v>80500000</v>
      </c>
      <c r="V14" s="377">
        <f aca="true" t="shared" si="3" ref="V14:V27">IF(F14=0,0,U14/F14)</f>
        <v>0.8846153846153846</v>
      </c>
      <c r="W14" s="380"/>
      <c r="X14" s="361">
        <f>S14-V14</f>
        <v>0.005494505494505475</v>
      </c>
      <c r="Y14" s="234"/>
      <c r="Z14" s="271"/>
      <c r="AA14" s="272"/>
      <c r="AB14" s="273"/>
      <c r="AD14" s="274"/>
      <c r="AE14" s="274"/>
      <c r="AH14" s="275"/>
      <c r="AJ14" s="275"/>
      <c r="AK14" s="275"/>
    </row>
    <row r="15" spans="1:37" s="228" customFormat="1" ht="15">
      <c r="A15" s="343" t="s">
        <v>113</v>
      </c>
      <c r="B15" s="344"/>
      <c r="C15" s="344"/>
      <c r="D15" s="345"/>
      <c r="E15" s="277">
        <v>2000000</v>
      </c>
      <c r="F15" s="277">
        <v>2000000</v>
      </c>
      <c r="G15" s="362">
        <f t="shared" si="0"/>
        <v>0</v>
      </c>
      <c r="H15" s="249"/>
      <c r="I15" s="279">
        <v>2000000</v>
      </c>
      <c r="J15" s="362">
        <f t="shared" si="1"/>
        <v>0</v>
      </c>
      <c r="K15" s="279">
        <v>2000000</v>
      </c>
      <c r="L15" s="277">
        <v>2500000</v>
      </c>
      <c r="M15" s="375">
        <f aca="true" t="shared" si="4" ref="M15:M27">IF(K15=0,L15-I15,L15-K15)</f>
        <v>500000</v>
      </c>
      <c r="N15" s="362">
        <f aca="true" t="shared" si="5" ref="N15:N27">IF(K15=0,M15/I15,M15/K15)</f>
        <v>0.25</v>
      </c>
      <c r="P15" s="262" t="s">
        <v>10</v>
      </c>
      <c r="R15" s="280">
        <v>2500000</v>
      </c>
      <c r="S15" s="378">
        <f t="shared" si="2"/>
        <v>1</v>
      </c>
      <c r="T15" s="276"/>
      <c r="U15" s="280">
        <v>1800000</v>
      </c>
      <c r="V15" s="378">
        <f t="shared" si="3"/>
        <v>0.9</v>
      </c>
      <c r="W15" s="381"/>
      <c r="X15" s="362">
        <f aca="true" t="shared" si="6" ref="X15:X22">S15-V15</f>
        <v>0.09999999999999998</v>
      </c>
      <c r="Y15" s="234"/>
      <c r="Z15" s="271"/>
      <c r="AA15" s="272"/>
      <c r="AB15" s="273"/>
      <c r="AD15" s="274"/>
      <c r="AE15" s="274"/>
      <c r="AH15" s="275"/>
      <c r="AJ15" s="275"/>
      <c r="AK15" s="275"/>
    </row>
    <row r="16" spans="1:37" s="228" customFormat="1" ht="14.25">
      <c r="A16" s="340" t="s">
        <v>177</v>
      </c>
      <c r="B16" s="341"/>
      <c r="C16" s="341"/>
      <c r="D16" s="342"/>
      <c r="E16" s="268">
        <v>7000000</v>
      </c>
      <c r="F16" s="268">
        <v>7000000</v>
      </c>
      <c r="G16" s="361">
        <f t="shared" si="0"/>
        <v>0</v>
      </c>
      <c r="H16" s="249"/>
      <c r="I16" s="269">
        <v>7000000</v>
      </c>
      <c r="J16" s="361">
        <f t="shared" si="1"/>
        <v>0</v>
      </c>
      <c r="K16" s="269">
        <v>7000000</v>
      </c>
      <c r="L16" s="268">
        <v>7000000</v>
      </c>
      <c r="M16" s="374">
        <f t="shared" si="4"/>
        <v>0</v>
      </c>
      <c r="N16" s="361">
        <f t="shared" si="5"/>
        <v>0</v>
      </c>
      <c r="P16" s="262"/>
      <c r="R16" s="270">
        <v>6300000</v>
      </c>
      <c r="S16" s="377">
        <f t="shared" si="2"/>
        <v>0.9</v>
      </c>
      <c r="T16" s="234"/>
      <c r="U16" s="270">
        <v>6300000</v>
      </c>
      <c r="V16" s="377">
        <f t="shared" si="3"/>
        <v>0.9</v>
      </c>
      <c r="W16" s="380"/>
      <c r="X16" s="361">
        <f t="shared" si="6"/>
        <v>0</v>
      </c>
      <c r="Y16" s="234"/>
      <c r="Z16" s="271"/>
      <c r="AA16" s="282"/>
      <c r="AB16" s="273"/>
      <c r="AD16" s="274"/>
      <c r="AE16" s="274"/>
      <c r="AH16" s="275"/>
      <c r="AJ16" s="275"/>
      <c r="AK16" s="275"/>
    </row>
    <row r="17" spans="1:37" s="228" customFormat="1" ht="14.25">
      <c r="A17" s="343" t="s">
        <v>178</v>
      </c>
      <c r="B17" s="344"/>
      <c r="C17" s="344"/>
      <c r="D17" s="345"/>
      <c r="E17" s="277">
        <v>2000000</v>
      </c>
      <c r="F17" s="277">
        <v>2000000</v>
      </c>
      <c r="G17" s="362">
        <f t="shared" si="0"/>
        <v>0</v>
      </c>
      <c r="H17" s="249"/>
      <c r="I17" s="279">
        <v>2000000</v>
      </c>
      <c r="J17" s="362">
        <f t="shared" si="1"/>
        <v>0</v>
      </c>
      <c r="K17" s="279">
        <v>2000000</v>
      </c>
      <c r="L17" s="277">
        <v>2500000</v>
      </c>
      <c r="M17" s="375">
        <f t="shared" si="4"/>
        <v>500000</v>
      </c>
      <c r="N17" s="362">
        <f t="shared" si="5"/>
        <v>0.25</v>
      </c>
      <c r="P17" s="262"/>
      <c r="R17" s="280">
        <v>2250000</v>
      </c>
      <c r="S17" s="378">
        <f t="shared" si="2"/>
        <v>0.9</v>
      </c>
      <c r="T17" s="276"/>
      <c r="U17" s="280">
        <v>1800000</v>
      </c>
      <c r="V17" s="378">
        <f t="shared" si="3"/>
        <v>0.9</v>
      </c>
      <c r="W17" s="381"/>
      <c r="X17" s="362">
        <f t="shared" si="6"/>
        <v>0</v>
      </c>
      <c r="Y17" s="234"/>
      <c r="Z17" s="271"/>
      <c r="AA17" s="282"/>
      <c r="AB17" s="283"/>
      <c r="AD17" s="274"/>
      <c r="AE17" s="274"/>
      <c r="AH17" s="275"/>
      <c r="AJ17" s="275"/>
      <c r="AK17" s="275"/>
    </row>
    <row r="18" spans="1:37" s="228" customFormat="1" ht="14.25">
      <c r="A18" s="340" t="s">
        <v>114</v>
      </c>
      <c r="B18" s="341"/>
      <c r="C18" s="341"/>
      <c r="D18" s="342"/>
      <c r="E18" s="268">
        <v>2000000</v>
      </c>
      <c r="F18" s="268">
        <v>2000000</v>
      </c>
      <c r="G18" s="361">
        <f t="shared" si="0"/>
        <v>0</v>
      </c>
      <c r="H18" s="249"/>
      <c r="I18" s="269">
        <v>2000000</v>
      </c>
      <c r="J18" s="361">
        <f t="shared" si="1"/>
        <v>0</v>
      </c>
      <c r="K18" s="269">
        <v>2000000</v>
      </c>
      <c r="L18" s="268">
        <v>2000000</v>
      </c>
      <c r="M18" s="374">
        <f t="shared" si="4"/>
        <v>0</v>
      </c>
      <c r="N18" s="361">
        <f t="shared" si="5"/>
        <v>0</v>
      </c>
      <c r="P18" s="262"/>
      <c r="R18" s="270">
        <v>1800000</v>
      </c>
      <c r="S18" s="377">
        <f t="shared" si="2"/>
        <v>0.9</v>
      </c>
      <c r="T18" s="234"/>
      <c r="U18" s="270">
        <v>1800000</v>
      </c>
      <c r="V18" s="377">
        <f t="shared" si="3"/>
        <v>0.9</v>
      </c>
      <c r="W18" s="380"/>
      <c r="X18" s="361">
        <f t="shared" si="6"/>
        <v>0</v>
      </c>
      <c r="Y18" s="234"/>
      <c r="Z18" s="271"/>
      <c r="AA18" s="282"/>
      <c r="AB18" s="263"/>
      <c r="AD18" s="274"/>
      <c r="AE18" s="274"/>
      <c r="AH18" s="275"/>
      <c r="AJ18" s="275"/>
      <c r="AK18" s="275"/>
    </row>
    <row r="19" spans="1:37" s="228" customFormat="1" ht="14.25">
      <c r="A19" s="343" t="s">
        <v>115</v>
      </c>
      <c r="B19" s="344"/>
      <c r="C19" s="344"/>
      <c r="D19" s="345"/>
      <c r="E19" s="277">
        <v>4000000</v>
      </c>
      <c r="F19" s="277">
        <v>4000000</v>
      </c>
      <c r="G19" s="362">
        <f t="shared" si="0"/>
        <v>0</v>
      </c>
      <c r="H19" s="249"/>
      <c r="I19" s="279">
        <v>4000000</v>
      </c>
      <c r="J19" s="362">
        <f t="shared" si="1"/>
        <v>0</v>
      </c>
      <c r="K19" s="279">
        <v>4000000</v>
      </c>
      <c r="L19" s="277">
        <v>4000000</v>
      </c>
      <c r="M19" s="375">
        <f t="shared" si="4"/>
        <v>0</v>
      </c>
      <c r="N19" s="362">
        <f t="shared" si="5"/>
        <v>0</v>
      </c>
      <c r="P19" s="262"/>
      <c r="R19" s="280">
        <v>3600000</v>
      </c>
      <c r="S19" s="378">
        <f t="shared" si="2"/>
        <v>0.9</v>
      </c>
      <c r="T19" s="276"/>
      <c r="U19" s="280">
        <v>3600000</v>
      </c>
      <c r="V19" s="378">
        <f t="shared" si="3"/>
        <v>0.9</v>
      </c>
      <c r="W19" s="381"/>
      <c r="X19" s="362">
        <f t="shared" si="6"/>
        <v>0</v>
      </c>
      <c r="Y19" s="234"/>
      <c r="Z19" s="271"/>
      <c r="AA19" s="282"/>
      <c r="AB19" s="263"/>
      <c r="AD19" s="274"/>
      <c r="AE19" s="274"/>
      <c r="AH19" s="275"/>
      <c r="AJ19" s="275"/>
      <c r="AK19" s="275"/>
    </row>
    <row r="20" spans="1:37" s="228" customFormat="1" ht="14.25">
      <c r="A20" s="340" t="s">
        <v>116</v>
      </c>
      <c r="B20" s="341"/>
      <c r="C20" s="341"/>
      <c r="D20" s="342"/>
      <c r="E20" s="268">
        <v>3000000</v>
      </c>
      <c r="F20" s="268">
        <v>3000000</v>
      </c>
      <c r="G20" s="361">
        <f t="shared" si="0"/>
        <v>0</v>
      </c>
      <c r="H20" s="249"/>
      <c r="I20" s="269">
        <v>3000000</v>
      </c>
      <c r="J20" s="361">
        <f t="shared" si="1"/>
        <v>0</v>
      </c>
      <c r="K20" s="269">
        <v>3000000</v>
      </c>
      <c r="L20" s="268">
        <v>2500000</v>
      </c>
      <c r="M20" s="374">
        <f t="shared" si="4"/>
        <v>-500000</v>
      </c>
      <c r="N20" s="361">
        <f t="shared" si="5"/>
        <v>-0.16666666666666666</v>
      </c>
      <c r="P20" s="262"/>
      <c r="R20" s="270">
        <v>2250000</v>
      </c>
      <c r="S20" s="377">
        <f t="shared" si="2"/>
        <v>0.9</v>
      </c>
      <c r="T20" s="234"/>
      <c r="U20" s="270">
        <v>2700000</v>
      </c>
      <c r="V20" s="377">
        <f t="shared" si="3"/>
        <v>0.9</v>
      </c>
      <c r="W20" s="380"/>
      <c r="X20" s="361">
        <f t="shared" si="6"/>
        <v>0</v>
      </c>
      <c r="Y20" s="234"/>
      <c r="Z20" s="271"/>
      <c r="AA20" s="282"/>
      <c r="AB20" s="284"/>
      <c r="AD20" s="274"/>
      <c r="AE20" s="274"/>
      <c r="AH20" s="275"/>
      <c r="AJ20" s="275"/>
      <c r="AK20" s="275"/>
    </row>
    <row r="21" spans="1:37" s="228" customFormat="1" ht="14.25">
      <c r="A21" s="343" t="s">
        <v>117</v>
      </c>
      <c r="B21" s="344"/>
      <c r="C21" s="344"/>
      <c r="D21" s="345"/>
      <c r="E21" s="277">
        <v>1000000</v>
      </c>
      <c r="F21" s="277">
        <v>1000000</v>
      </c>
      <c r="G21" s="362">
        <f t="shared" si="0"/>
        <v>0</v>
      </c>
      <c r="H21" s="249"/>
      <c r="I21" s="279">
        <v>1000000</v>
      </c>
      <c r="J21" s="362">
        <f t="shared" si="1"/>
        <v>0</v>
      </c>
      <c r="K21" s="279">
        <v>1000000</v>
      </c>
      <c r="L21" s="277">
        <v>1250000</v>
      </c>
      <c r="M21" s="375">
        <f t="shared" si="4"/>
        <v>250000</v>
      </c>
      <c r="N21" s="362">
        <f t="shared" si="5"/>
        <v>0.25</v>
      </c>
      <c r="P21" s="262"/>
      <c r="R21" s="280">
        <v>1125000</v>
      </c>
      <c r="S21" s="378">
        <f t="shared" si="2"/>
        <v>0.9</v>
      </c>
      <c r="T21" s="276"/>
      <c r="U21" s="280">
        <v>900000</v>
      </c>
      <c r="V21" s="378">
        <f t="shared" si="3"/>
        <v>0.9</v>
      </c>
      <c r="W21" s="381"/>
      <c r="X21" s="362">
        <f t="shared" si="6"/>
        <v>0</v>
      </c>
      <c r="Y21" s="234"/>
      <c r="Z21" s="271"/>
      <c r="AA21" s="282"/>
      <c r="AB21" s="284"/>
      <c r="AD21" s="274"/>
      <c r="AE21" s="274"/>
      <c r="AH21" s="275"/>
      <c r="AJ21" s="275"/>
      <c r="AK21" s="275"/>
    </row>
    <row r="22" spans="1:37" s="228" customFormat="1" ht="14.25">
      <c r="A22" s="340" t="s">
        <v>118</v>
      </c>
      <c r="B22" s="341"/>
      <c r="C22" s="341"/>
      <c r="D22" s="342"/>
      <c r="E22" s="268">
        <v>2000000</v>
      </c>
      <c r="F22" s="268">
        <v>2000000</v>
      </c>
      <c r="G22" s="361">
        <f t="shared" si="0"/>
        <v>0</v>
      </c>
      <c r="H22" s="249"/>
      <c r="I22" s="268">
        <v>2000000</v>
      </c>
      <c r="J22" s="361">
        <f t="shared" si="1"/>
        <v>0</v>
      </c>
      <c r="K22" s="268">
        <v>2000000</v>
      </c>
      <c r="L22" s="268">
        <v>2000000</v>
      </c>
      <c r="M22" s="374">
        <f t="shared" si="4"/>
        <v>0</v>
      </c>
      <c r="N22" s="361">
        <f t="shared" si="5"/>
        <v>0</v>
      </c>
      <c r="P22" s="262"/>
      <c r="R22" s="270">
        <v>1800000</v>
      </c>
      <c r="S22" s="377">
        <f t="shared" si="2"/>
        <v>0.9</v>
      </c>
      <c r="T22" s="234"/>
      <c r="U22" s="270">
        <v>1800000</v>
      </c>
      <c r="V22" s="377">
        <f t="shared" si="3"/>
        <v>0.9</v>
      </c>
      <c r="W22" s="380"/>
      <c r="X22" s="361">
        <f t="shared" si="6"/>
        <v>0</v>
      </c>
      <c r="Y22" s="234"/>
      <c r="Z22" s="271"/>
      <c r="AA22" s="282"/>
      <c r="AB22" s="284"/>
      <c r="AD22" s="274"/>
      <c r="AE22" s="274"/>
      <c r="AH22" s="275"/>
      <c r="AJ22" s="275"/>
      <c r="AK22" s="275"/>
    </row>
    <row r="23" spans="1:37" s="228" customFormat="1" ht="14.25">
      <c r="A23" s="343" t="s">
        <v>119</v>
      </c>
      <c r="B23" s="344"/>
      <c r="C23" s="344"/>
      <c r="D23" s="345"/>
      <c r="E23" s="277">
        <v>10000000</v>
      </c>
      <c r="F23" s="277">
        <v>10000000</v>
      </c>
      <c r="G23" s="362">
        <f t="shared" si="0"/>
        <v>0</v>
      </c>
      <c r="H23" s="249"/>
      <c r="I23" s="279">
        <v>10000000</v>
      </c>
      <c r="J23" s="362">
        <f t="shared" si="1"/>
        <v>0</v>
      </c>
      <c r="K23" s="279">
        <v>10000000</v>
      </c>
      <c r="L23" s="277">
        <v>10000000</v>
      </c>
      <c r="M23" s="375">
        <f t="shared" si="4"/>
        <v>0</v>
      </c>
      <c r="N23" s="362">
        <f t="shared" si="5"/>
        <v>0</v>
      </c>
      <c r="P23" s="262"/>
      <c r="R23" s="280">
        <v>9000000</v>
      </c>
      <c r="S23" s="378">
        <f t="shared" si="2"/>
        <v>0.9</v>
      </c>
      <c r="T23" s="276"/>
      <c r="U23" s="280">
        <v>9000000</v>
      </c>
      <c r="V23" s="378">
        <f t="shared" si="3"/>
        <v>0.9</v>
      </c>
      <c r="W23" s="381"/>
      <c r="X23" s="362">
        <f>S23-V23</f>
        <v>0</v>
      </c>
      <c r="Y23" s="234"/>
      <c r="Z23" s="271"/>
      <c r="AA23" s="282"/>
      <c r="AB23" s="284"/>
      <c r="AD23" s="274"/>
      <c r="AE23" s="274"/>
      <c r="AH23" s="275"/>
      <c r="AJ23" s="275"/>
      <c r="AK23" s="275"/>
    </row>
    <row r="24" spans="1:37" s="228" customFormat="1" ht="14.25">
      <c r="A24" s="340" t="s">
        <v>120</v>
      </c>
      <c r="B24" s="341"/>
      <c r="C24" s="341"/>
      <c r="D24" s="342"/>
      <c r="E24" s="268">
        <v>1000000</v>
      </c>
      <c r="F24" s="268">
        <v>1000000</v>
      </c>
      <c r="G24" s="361">
        <f t="shared" si="0"/>
        <v>0</v>
      </c>
      <c r="H24" s="249"/>
      <c r="I24" s="269">
        <v>1000000</v>
      </c>
      <c r="J24" s="361">
        <f t="shared" si="1"/>
        <v>0</v>
      </c>
      <c r="K24" s="269">
        <v>1000000</v>
      </c>
      <c r="L24" s="268">
        <v>1000000</v>
      </c>
      <c r="M24" s="374">
        <f t="shared" si="4"/>
        <v>0</v>
      </c>
      <c r="N24" s="361">
        <f t="shared" si="5"/>
        <v>0</v>
      </c>
      <c r="P24" s="262"/>
      <c r="R24" s="270">
        <v>900000</v>
      </c>
      <c r="S24" s="377">
        <f t="shared" si="2"/>
        <v>0.9</v>
      </c>
      <c r="T24" s="234"/>
      <c r="U24" s="270">
        <v>900000</v>
      </c>
      <c r="V24" s="377">
        <f t="shared" si="3"/>
        <v>0.9</v>
      </c>
      <c r="W24" s="380"/>
      <c r="X24" s="361">
        <f>S24-V24</f>
        <v>0</v>
      </c>
      <c r="Y24" s="234"/>
      <c r="Z24" s="271"/>
      <c r="AA24" s="282"/>
      <c r="AB24" s="273"/>
      <c r="AD24" s="274"/>
      <c r="AE24" s="274"/>
      <c r="AH24" s="275"/>
      <c r="AJ24" s="275"/>
      <c r="AK24" s="275"/>
    </row>
    <row r="25" spans="1:37" s="228" customFormat="1" ht="14.25">
      <c r="A25" s="343" t="s">
        <v>121</v>
      </c>
      <c r="B25" s="344"/>
      <c r="C25" s="344"/>
      <c r="D25" s="345"/>
      <c r="E25" s="277">
        <v>1000000</v>
      </c>
      <c r="F25" s="277">
        <v>1000000</v>
      </c>
      <c r="G25" s="362">
        <f t="shared" si="0"/>
        <v>0</v>
      </c>
      <c r="H25" s="249"/>
      <c r="I25" s="279">
        <v>1000000</v>
      </c>
      <c r="J25" s="362">
        <f t="shared" si="1"/>
        <v>0</v>
      </c>
      <c r="K25" s="279">
        <v>1000000</v>
      </c>
      <c r="L25" s="277">
        <v>1000000</v>
      </c>
      <c r="M25" s="375">
        <f t="shared" si="4"/>
        <v>0</v>
      </c>
      <c r="N25" s="362">
        <f t="shared" si="5"/>
        <v>0</v>
      </c>
      <c r="P25" s="262"/>
      <c r="R25" s="280">
        <v>900000</v>
      </c>
      <c r="S25" s="378">
        <f t="shared" si="2"/>
        <v>0.9</v>
      </c>
      <c r="T25" s="276"/>
      <c r="U25" s="280">
        <v>900000</v>
      </c>
      <c r="V25" s="378">
        <f t="shared" si="3"/>
        <v>0.9</v>
      </c>
      <c r="W25" s="381"/>
      <c r="X25" s="362">
        <f>S25-V25</f>
        <v>0</v>
      </c>
      <c r="Y25" s="234"/>
      <c r="Z25" s="271"/>
      <c r="AA25" s="282"/>
      <c r="AB25" s="284"/>
      <c r="AD25" s="274"/>
      <c r="AE25" s="274"/>
      <c r="AH25" s="275"/>
      <c r="AJ25" s="275"/>
      <c r="AK25" s="275"/>
    </row>
    <row r="26" spans="1:37" s="228" customFormat="1" ht="14.25">
      <c r="A26" s="340" t="s">
        <v>122</v>
      </c>
      <c r="B26" s="341"/>
      <c r="C26" s="341"/>
      <c r="D26" s="342"/>
      <c r="E26" s="268">
        <v>2000000</v>
      </c>
      <c r="F26" s="268">
        <v>2000000</v>
      </c>
      <c r="G26" s="361">
        <f t="shared" si="0"/>
        <v>0</v>
      </c>
      <c r="H26" s="249"/>
      <c r="I26" s="269">
        <v>2000000</v>
      </c>
      <c r="J26" s="361">
        <f t="shared" si="1"/>
        <v>0</v>
      </c>
      <c r="K26" s="269">
        <v>2000000</v>
      </c>
      <c r="L26" s="268">
        <v>2000000</v>
      </c>
      <c r="M26" s="374">
        <f t="shared" si="4"/>
        <v>0</v>
      </c>
      <c r="N26" s="361">
        <f t="shared" si="5"/>
        <v>0</v>
      </c>
      <c r="P26" s="262"/>
      <c r="R26" s="270">
        <v>1800000</v>
      </c>
      <c r="S26" s="377">
        <f t="shared" si="2"/>
        <v>0.9</v>
      </c>
      <c r="T26" s="234"/>
      <c r="U26" s="270">
        <v>1800000</v>
      </c>
      <c r="V26" s="377">
        <f t="shared" si="3"/>
        <v>0.9</v>
      </c>
      <c r="W26" s="380"/>
      <c r="X26" s="361">
        <f>S26-V26</f>
        <v>0</v>
      </c>
      <c r="Y26" s="234"/>
      <c r="Z26" s="271"/>
      <c r="AA26" s="282"/>
      <c r="AB26" s="273"/>
      <c r="AD26" s="274"/>
      <c r="AE26" s="274"/>
      <c r="AH26" s="275"/>
      <c r="AJ26" s="275"/>
      <c r="AK26" s="275"/>
    </row>
    <row r="27" spans="1:37" s="228" customFormat="1" ht="14.25">
      <c r="A27" s="343" t="s">
        <v>179</v>
      </c>
      <c r="B27" s="346"/>
      <c r="C27" s="346"/>
      <c r="D27" s="347"/>
      <c r="E27" s="277">
        <v>1000000</v>
      </c>
      <c r="F27" s="277">
        <v>1000000</v>
      </c>
      <c r="G27" s="362">
        <f t="shared" si="0"/>
        <v>0</v>
      </c>
      <c r="H27" s="249"/>
      <c r="I27" s="277">
        <v>1000000</v>
      </c>
      <c r="J27" s="362">
        <f t="shared" si="1"/>
        <v>0</v>
      </c>
      <c r="K27" s="277">
        <v>1000000</v>
      </c>
      <c r="L27" s="277">
        <v>1000000</v>
      </c>
      <c r="M27" s="375">
        <f t="shared" si="4"/>
        <v>0</v>
      </c>
      <c r="N27" s="362">
        <f t="shared" si="5"/>
        <v>0</v>
      </c>
      <c r="P27" s="262"/>
      <c r="R27" s="280">
        <v>900000</v>
      </c>
      <c r="S27" s="378">
        <f t="shared" si="2"/>
        <v>0.9</v>
      </c>
      <c r="T27" s="276"/>
      <c r="U27" s="280">
        <v>900000</v>
      </c>
      <c r="V27" s="378">
        <f t="shared" si="3"/>
        <v>0.9</v>
      </c>
      <c r="W27" s="381"/>
      <c r="X27" s="362">
        <f>S27-V27</f>
        <v>0</v>
      </c>
      <c r="Y27" s="234"/>
      <c r="Z27" s="271"/>
      <c r="AA27" s="282"/>
      <c r="AB27" s="263"/>
      <c r="AD27" s="274"/>
      <c r="AE27" s="274"/>
      <c r="AH27" s="275"/>
      <c r="AJ27" s="275"/>
      <c r="AK27" s="275"/>
    </row>
    <row r="28" spans="1:37" s="228" customFormat="1" ht="3.75" customHeight="1">
      <c r="A28" s="348"/>
      <c r="B28" s="349"/>
      <c r="C28" s="349"/>
      <c r="D28" s="350"/>
      <c r="E28" s="268"/>
      <c r="F28" s="268"/>
      <c r="G28" s="363"/>
      <c r="H28" s="249"/>
      <c r="I28" s="268"/>
      <c r="J28" s="372"/>
      <c r="K28" s="268"/>
      <c r="L28" s="268"/>
      <c r="M28" s="374"/>
      <c r="N28" s="361"/>
      <c r="P28" s="262"/>
      <c r="R28" s="286"/>
      <c r="S28" s="377"/>
      <c r="T28" s="234"/>
      <c r="U28" s="270"/>
      <c r="V28" s="377"/>
      <c r="W28" s="380"/>
      <c r="X28" s="361"/>
      <c r="Y28" s="234"/>
      <c r="Z28" s="271"/>
      <c r="AA28" s="282"/>
      <c r="AB28" s="263"/>
      <c r="AH28" s="275"/>
      <c r="AJ28" s="275"/>
      <c r="AK28" s="275"/>
    </row>
    <row r="29" spans="1:37" s="228" customFormat="1" ht="18.75" customHeight="1">
      <c r="A29" s="428" t="s">
        <v>180</v>
      </c>
      <c r="B29" s="352"/>
      <c r="C29" s="352"/>
      <c r="D29" s="353"/>
      <c r="E29" s="376">
        <f>SUM(E14:E28)</f>
        <v>128000000</v>
      </c>
      <c r="F29" s="376">
        <f>SUM(F14:F28)</f>
        <v>129000000</v>
      </c>
      <c r="G29" s="364">
        <f>(F29-E29)/E29</f>
        <v>0.0078125</v>
      </c>
      <c r="H29" s="383"/>
      <c r="I29" s="376">
        <f>SUM(I14:I28)</f>
        <v>128500000</v>
      </c>
      <c r="J29" s="373">
        <f>IF(F29=0,0,(I29-F29)/F29)</f>
        <v>-0.003875968992248062</v>
      </c>
      <c r="K29" s="376">
        <f>SUM(K14:K27)</f>
        <v>128750000</v>
      </c>
      <c r="L29" s="376">
        <f>SUM(L14:L27)</f>
        <v>129750000</v>
      </c>
      <c r="M29" s="376">
        <f>SUM(M14:M27)</f>
        <v>1000000</v>
      </c>
      <c r="N29" s="373">
        <f>IF(K29=0,M29/I29,M29/K29)</f>
        <v>0.007766990291262136</v>
      </c>
      <c r="O29" s="384"/>
      <c r="P29" s="385"/>
      <c r="Q29" s="384"/>
      <c r="R29" s="376">
        <f>SUM(R14:R28)</f>
        <v>116125000</v>
      </c>
      <c r="S29" s="379">
        <f>R29/L29</f>
        <v>0.894990366088632</v>
      </c>
      <c r="T29" s="341"/>
      <c r="U29" s="376">
        <f>SUM(U14:U28)</f>
        <v>114700000</v>
      </c>
      <c r="V29" s="379">
        <f>U29/F29</f>
        <v>0.8891472868217054</v>
      </c>
      <c r="W29" s="382"/>
      <c r="X29" s="373">
        <f>S29-V29</f>
        <v>0.005843079266926621</v>
      </c>
      <c r="Y29" s="341"/>
      <c r="Z29" s="386" t="str">
        <f>IF(ABS(S29-V29)&lt;$Z$61,"Selon les prévisions",IF(S29&gt;V29,"Supérieure aux prévisions","Inférieur aux prévisions"))</f>
        <v>Supérieure aux prévisions</v>
      </c>
      <c r="AA29" s="282"/>
      <c r="AB29" s="263"/>
      <c r="AH29" s="275"/>
      <c r="AJ29" s="275"/>
      <c r="AK29" s="275"/>
    </row>
    <row r="30" spans="1:37" s="228" customFormat="1" ht="14.25">
      <c r="A30" s="348"/>
      <c r="B30" s="349"/>
      <c r="C30" s="349"/>
      <c r="D30" s="350"/>
      <c r="E30" s="262"/>
      <c r="F30" s="262"/>
      <c r="G30" s="365"/>
      <c r="H30" s="249"/>
      <c r="I30" s="262"/>
      <c r="J30" s="260"/>
      <c r="K30" s="262"/>
      <c r="L30" s="262"/>
      <c r="M30" s="262"/>
      <c r="N30" s="288"/>
      <c r="P30" s="262"/>
      <c r="R30" s="263"/>
      <c r="S30" s="262"/>
      <c r="T30" s="234"/>
      <c r="U30" s="270"/>
      <c r="V30" s="262"/>
      <c r="W30" s="267"/>
      <c r="X30" s="288"/>
      <c r="Y30" s="234"/>
      <c r="Z30" s="271"/>
      <c r="AA30" s="265"/>
      <c r="AB30" s="263"/>
      <c r="AH30" s="275"/>
      <c r="AJ30" s="275"/>
      <c r="AK30" s="275"/>
    </row>
    <row r="31" spans="1:37" s="228" customFormat="1" ht="15">
      <c r="A31" s="428" t="s">
        <v>0</v>
      </c>
      <c r="B31" s="352"/>
      <c r="C31" s="352"/>
      <c r="D31" s="353"/>
      <c r="E31" s="262"/>
      <c r="F31" s="262"/>
      <c r="G31" s="365"/>
      <c r="H31" s="249"/>
      <c r="I31" s="262"/>
      <c r="J31" s="260"/>
      <c r="K31" s="262"/>
      <c r="L31" s="262"/>
      <c r="M31" s="262"/>
      <c r="N31" s="288"/>
      <c r="P31" s="262"/>
      <c r="R31" s="263"/>
      <c r="S31" s="262"/>
      <c r="T31" s="234"/>
      <c r="U31" s="270"/>
      <c r="V31" s="262"/>
      <c r="W31" s="267"/>
      <c r="X31" s="288"/>
      <c r="Y31" s="234"/>
      <c r="Z31" s="271"/>
      <c r="AA31" s="265"/>
      <c r="AB31" s="263"/>
      <c r="AH31" s="275"/>
      <c r="AJ31" s="275"/>
      <c r="AK31" s="275"/>
    </row>
    <row r="32" spans="1:37" s="228" customFormat="1" ht="14.25">
      <c r="A32" s="74" t="s">
        <v>123</v>
      </c>
      <c r="B32" s="349"/>
      <c r="C32" s="349"/>
      <c r="D32" s="350"/>
      <c r="E32" s="289">
        <v>1000000</v>
      </c>
      <c r="F32" s="289">
        <v>1000000</v>
      </c>
      <c r="G32" s="361">
        <f>IF(E32=0,0,(F32-E32)/E32)</f>
        <v>0</v>
      </c>
      <c r="H32" s="249"/>
      <c r="I32" s="268">
        <v>1000000</v>
      </c>
      <c r="J32" s="372">
        <f>IF(F32=0,0,(I32-F32)/F32)</f>
        <v>0</v>
      </c>
      <c r="K32" s="268">
        <v>1000000</v>
      </c>
      <c r="L32" s="268">
        <v>900000</v>
      </c>
      <c r="M32" s="374">
        <f>IF(K32=0,L32-I32,L32-K32)</f>
        <v>-100000</v>
      </c>
      <c r="N32" s="361">
        <f>IF(K32=0,M32/I32,M32/K32)</f>
        <v>-0.1</v>
      </c>
      <c r="P32" s="262"/>
      <c r="R32" s="270">
        <v>750000</v>
      </c>
      <c r="S32" s="377">
        <f>IF(L32=0,0,R32/L32)</f>
        <v>0.8333333333333334</v>
      </c>
      <c r="T32" s="234"/>
      <c r="U32" s="270">
        <v>900000</v>
      </c>
      <c r="V32" s="377">
        <f>IF(F32=0,0,U32/F32)</f>
        <v>0.9</v>
      </c>
      <c r="W32" s="380"/>
      <c r="X32" s="361">
        <f>S32-V32</f>
        <v>-0.06666666666666665</v>
      </c>
      <c r="Y32" s="234"/>
      <c r="Z32" s="271"/>
      <c r="AA32" s="282"/>
      <c r="AB32" s="263"/>
      <c r="AD32" s="274"/>
      <c r="AE32" s="275"/>
      <c r="AH32" s="275"/>
      <c r="AJ32" s="275"/>
      <c r="AK32" s="275"/>
    </row>
    <row r="33" spans="1:37" s="228" customFormat="1" ht="14.25">
      <c r="A33" s="429" t="s">
        <v>124</v>
      </c>
      <c r="B33" s="346"/>
      <c r="C33" s="346"/>
      <c r="D33" s="347"/>
      <c r="E33" s="290">
        <v>2000000</v>
      </c>
      <c r="F33" s="290">
        <v>2000000</v>
      </c>
      <c r="G33" s="362">
        <f>IF(E33=0,0,(F33-E33)/E33)</f>
        <v>0</v>
      </c>
      <c r="H33" s="249"/>
      <c r="I33" s="277">
        <v>2000000</v>
      </c>
      <c r="J33" s="388">
        <f>IF(F33=0,0,(I33-F33)/F33)</f>
        <v>0</v>
      </c>
      <c r="K33" s="277">
        <v>2000000</v>
      </c>
      <c r="L33" s="277">
        <v>1800000</v>
      </c>
      <c r="M33" s="375">
        <f>IF(K33=0,L33-I33,L33-K33)</f>
        <v>-200000</v>
      </c>
      <c r="N33" s="362">
        <f>IF(K33=0,M33/I33,M33/K33)</f>
        <v>-0.1</v>
      </c>
      <c r="P33" s="262"/>
      <c r="R33" s="280">
        <v>1620000</v>
      </c>
      <c r="S33" s="378">
        <f>IF(L33=0,0,R33/L33)</f>
        <v>0.9</v>
      </c>
      <c r="T33" s="276"/>
      <c r="U33" s="280">
        <v>1800000</v>
      </c>
      <c r="V33" s="378">
        <f>IF(F33=0,0,U33/F33)</f>
        <v>0.9</v>
      </c>
      <c r="W33" s="381"/>
      <c r="X33" s="362">
        <f>S33-V33</f>
        <v>0</v>
      </c>
      <c r="Y33" s="234"/>
      <c r="Z33" s="271"/>
      <c r="AA33" s="282"/>
      <c r="AB33" s="263"/>
      <c r="AD33" s="274"/>
      <c r="AE33" s="275"/>
      <c r="AH33" s="275"/>
      <c r="AJ33" s="275"/>
      <c r="AK33" s="275"/>
    </row>
    <row r="34" spans="1:37" s="228" customFormat="1" ht="14.25">
      <c r="A34" s="74" t="s">
        <v>125</v>
      </c>
      <c r="B34" s="349"/>
      <c r="C34" s="349"/>
      <c r="D34" s="350"/>
      <c r="E34" s="289">
        <v>3000000</v>
      </c>
      <c r="F34" s="289">
        <v>3000000</v>
      </c>
      <c r="G34" s="361">
        <f>IF(E34=0,0,(F34-E34)/E34)</f>
        <v>0</v>
      </c>
      <c r="H34" s="249"/>
      <c r="I34" s="268">
        <v>3000000</v>
      </c>
      <c r="J34" s="372">
        <f>IF(F34=0,0,(I34-F34)/F34)</f>
        <v>0</v>
      </c>
      <c r="K34" s="268">
        <v>3000000</v>
      </c>
      <c r="L34" s="268">
        <v>2750000</v>
      </c>
      <c r="M34" s="374">
        <f>IF(K34=0,L34-I34,L34-K34)</f>
        <v>-250000</v>
      </c>
      <c r="N34" s="361">
        <f>IF(K34=0,M34/I34,M34/K34)</f>
        <v>-0.08333333333333333</v>
      </c>
      <c r="P34" s="262"/>
      <c r="R34" s="270">
        <v>2500000</v>
      </c>
      <c r="S34" s="377">
        <f>IF(L34=0,0,R34/L34)</f>
        <v>0.9090909090909091</v>
      </c>
      <c r="T34" s="234"/>
      <c r="U34" s="270">
        <v>2700000</v>
      </c>
      <c r="V34" s="377">
        <f>IF(F34=0,0,U34/F34)</f>
        <v>0.9</v>
      </c>
      <c r="W34" s="380"/>
      <c r="X34" s="361">
        <f>S34-V34</f>
        <v>0.009090909090909038</v>
      </c>
      <c r="Y34" s="234"/>
      <c r="Z34" s="271"/>
      <c r="AA34" s="282"/>
      <c r="AB34" s="263"/>
      <c r="AD34" s="274"/>
      <c r="AE34" s="275"/>
      <c r="AH34" s="275"/>
      <c r="AJ34" s="275"/>
      <c r="AK34" s="275"/>
    </row>
    <row r="35" spans="1:37" s="228" customFormat="1" ht="14.25">
      <c r="A35" s="343" t="s">
        <v>179</v>
      </c>
      <c r="B35" s="346"/>
      <c r="C35" s="346"/>
      <c r="D35" s="347"/>
      <c r="E35" s="290">
        <v>1000000</v>
      </c>
      <c r="F35" s="290">
        <v>1000000</v>
      </c>
      <c r="G35" s="362">
        <f>IF(E35=0,0,(F35-E35)/E35)</f>
        <v>0</v>
      </c>
      <c r="H35" s="249"/>
      <c r="I35" s="277">
        <v>1000000</v>
      </c>
      <c r="J35" s="388">
        <f>IF(F35=0,0,(I35-F35)/F35)</f>
        <v>0</v>
      </c>
      <c r="K35" s="277">
        <v>1000000</v>
      </c>
      <c r="L35" s="277">
        <v>1000000</v>
      </c>
      <c r="M35" s="375">
        <f>IF(K35=0,L35-I35,L35-K35)</f>
        <v>0</v>
      </c>
      <c r="N35" s="362">
        <f>IF(K35=0,M35/I35,M35/K35)</f>
        <v>0</v>
      </c>
      <c r="P35" s="262"/>
      <c r="R35" s="280">
        <v>900000</v>
      </c>
      <c r="S35" s="378">
        <f>IF(L35=0,0,R35/L35)</f>
        <v>0.9</v>
      </c>
      <c r="T35" s="276"/>
      <c r="U35" s="280">
        <v>900000</v>
      </c>
      <c r="V35" s="378">
        <f>IF(F35=0,0,U35/F35)</f>
        <v>0.9</v>
      </c>
      <c r="W35" s="381"/>
      <c r="X35" s="362">
        <f>S35-V35</f>
        <v>0</v>
      </c>
      <c r="Y35" s="234"/>
      <c r="Z35" s="271"/>
      <c r="AA35" s="282"/>
      <c r="AB35" s="263"/>
      <c r="AD35" s="274"/>
      <c r="AE35" s="275"/>
      <c r="AH35" s="275"/>
      <c r="AJ35" s="275"/>
      <c r="AK35" s="275"/>
    </row>
    <row r="36" spans="1:37" s="228" customFormat="1" ht="6" customHeight="1">
      <c r="A36" s="348"/>
      <c r="B36" s="349"/>
      <c r="C36" s="349"/>
      <c r="D36" s="350"/>
      <c r="E36" s="289"/>
      <c r="F36" s="289"/>
      <c r="G36" s="363"/>
      <c r="H36" s="249"/>
      <c r="I36" s="268"/>
      <c r="J36" s="285"/>
      <c r="K36" s="268"/>
      <c r="L36" s="268"/>
      <c r="M36" s="374"/>
      <c r="N36" s="361"/>
      <c r="P36" s="262"/>
      <c r="R36" s="286"/>
      <c r="S36" s="377"/>
      <c r="T36" s="234"/>
      <c r="U36" s="270"/>
      <c r="V36" s="377"/>
      <c r="W36" s="380"/>
      <c r="X36" s="361"/>
      <c r="Y36" s="234"/>
      <c r="Z36" s="271"/>
      <c r="AA36" s="282"/>
      <c r="AB36" s="263"/>
      <c r="AD36" s="274"/>
      <c r="AE36" s="275"/>
      <c r="AH36" s="275"/>
      <c r="AJ36" s="275"/>
      <c r="AK36" s="275"/>
    </row>
    <row r="37" spans="1:37" s="228" customFormat="1" ht="18" customHeight="1">
      <c r="A37" s="351" t="s">
        <v>181</v>
      </c>
      <c r="B37" s="352"/>
      <c r="C37" s="352"/>
      <c r="D37" s="353"/>
      <c r="E37" s="387">
        <f>SUM(E32:E36)</f>
        <v>7000000</v>
      </c>
      <c r="F37" s="387">
        <f>SUM(F32:F36)</f>
        <v>7000000</v>
      </c>
      <c r="G37" s="364">
        <f>IF(E37=0,0,(F37-E37)/E37)</f>
        <v>0</v>
      </c>
      <c r="H37" s="383"/>
      <c r="I37" s="376">
        <f>SUM(I32:I36)</f>
        <v>7000000</v>
      </c>
      <c r="J37" s="373">
        <f>IF(F37=0,0,(I37-F37)/F37)</f>
        <v>0</v>
      </c>
      <c r="K37" s="376">
        <f>SUM(K32:K35)</f>
        <v>7000000</v>
      </c>
      <c r="L37" s="376">
        <f>SUM(L32:L35)</f>
        <v>6450000</v>
      </c>
      <c r="M37" s="376">
        <f>SUM(M32:M35)</f>
        <v>-550000</v>
      </c>
      <c r="N37" s="373">
        <f>IF(K37=0,M37/I37,M37/K37)</f>
        <v>-0.07857142857142857</v>
      </c>
      <c r="O37" s="384"/>
      <c r="P37" s="385"/>
      <c r="Q37" s="384"/>
      <c r="R37" s="376">
        <f>SUM(R32:R36)</f>
        <v>5770000</v>
      </c>
      <c r="S37" s="379">
        <f>R37/L37</f>
        <v>0.8945736434108527</v>
      </c>
      <c r="T37" s="341"/>
      <c r="U37" s="376">
        <f>SUM(U32:U36)</f>
        <v>6300000</v>
      </c>
      <c r="V37" s="379">
        <f>U37/F37</f>
        <v>0.9</v>
      </c>
      <c r="W37" s="382"/>
      <c r="X37" s="373">
        <f>S37-V37</f>
        <v>-0.005426356589147363</v>
      </c>
      <c r="Y37" s="341"/>
      <c r="Z37" s="386" t="str">
        <f>IF(ABS(S37-V37)&lt;$Z$61,"Selon les prévisions",IF(S37&gt;V37,"Supérieure aux prévisions","Inférieur aux prévisions"))</f>
        <v>Inférieur aux prévisions</v>
      </c>
      <c r="AA37" s="282"/>
      <c r="AB37" s="263"/>
      <c r="AD37" s="274"/>
      <c r="AE37" s="275"/>
      <c r="AH37" s="275"/>
      <c r="AJ37" s="275"/>
      <c r="AK37" s="275"/>
    </row>
    <row r="38" spans="1:37" s="228" customFormat="1" ht="14.25">
      <c r="A38" s="340"/>
      <c r="B38" s="341"/>
      <c r="C38" s="341"/>
      <c r="D38" s="342"/>
      <c r="E38" s="289"/>
      <c r="F38" s="289"/>
      <c r="G38" s="366"/>
      <c r="H38" s="249"/>
      <c r="I38" s="262"/>
      <c r="J38" s="260"/>
      <c r="K38" s="262"/>
      <c r="L38" s="262"/>
      <c r="M38" s="262"/>
      <c r="N38" s="288"/>
      <c r="P38" s="262"/>
      <c r="R38" s="286"/>
      <c r="S38" s="262"/>
      <c r="T38" s="234"/>
      <c r="U38" s="270"/>
      <c r="V38" s="262"/>
      <c r="W38" s="267"/>
      <c r="X38" s="288"/>
      <c r="Y38" s="234"/>
      <c r="Z38" s="271"/>
      <c r="AA38" s="265"/>
      <c r="AB38" s="263"/>
      <c r="AD38" s="274"/>
      <c r="AE38" s="275"/>
      <c r="AH38" s="275"/>
      <c r="AJ38" s="275"/>
      <c r="AK38" s="275"/>
    </row>
    <row r="39" spans="1:37" s="228" customFormat="1" ht="17.25" customHeight="1">
      <c r="A39" s="354" t="s">
        <v>126</v>
      </c>
      <c r="B39" s="355"/>
      <c r="C39" s="355"/>
      <c r="D39" s="356"/>
      <c r="E39" s="376">
        <v>5000000</v>
      </c>
      <c r="F39" s="376">
        <v>5250000</v>
      </c>
      <c r="G39" s="364">
        <f>IF(E39=0,0,(F39-E39)/E39)</f>
        <v>0.05</v>
      </c>
      <c r="H39" s="383"/>
      <c r="I39" s="376">
        <v>5500000</v>
      </c>
      <c r="J39" s="373">
        <f>IF(F39=0,0,(I39-F39)/F39)</f>
        <v>0.047619047619047616</v>
      </c>
      <c r="K39" s="376">
        <v>5300000</v>
      </c>
      <c r="L39" s="376">
        <v>5400000</v>
      </c>
      <c r="M39" s="376">
        <f>IF(K39=0,L39-I39,L39-K39)</f>
        <v>100000</v>
      </c>
      <c r="N39" s="373">
        <f>IF(K39=0,M39/I39,M39/K39)</f>
        <v>0.018867924528301886</v>
      </c>
      <c r="O39" s="384"/>
      <c r="P39" s="385"/>
      <c r="Q39" s="384"/>
      <c r="R39" s="376">
        <v>4860000</v>
      </c>
      <c r="S39" s="379">
        <f>IF(L39=0,0,R39/L39)</f>
        <v>0.9</v>
      </c>
      <c r="T39" s="341"/>
      <c r="U39" s="376">
        <v>4725000</v>
      </c>
      <c r="V39" s="379">
        <f>IF(F39=0,0,U39/F39)</f>
        <v>0.9</v>
      </c>
      <c r="W39" s="382"/>
      <c r="X39" s="373">
        <f>S39-V39</f>
        <v>0</v>
      </c>
      <c r="Y39" s="234"/>
      <c r="Z39" s="386" t="str">
        <f>IF(ABS(S39-V39)&lt;$Z$61,"Selon les prévisions",IF(S39&gt;V39,"Supérieure aux prévisions","Inférieur aux prévisions"))</f>
        <v>Selon les prévisions</v>
      </c>
      <c r="AA39" s="282"/>
      <c r="AB39" s="263"/>
      <c r="AD39" s="274"/>
      <c r="AE39" s="275"/>
      <c r="AH39" s="275"/>
      <c r="AJ39" s="275"/>
      <c r="AK39" s="275"/>
    </row>
    <row r="40" spans="1:37" s="228" customFormat="1" ht="14.25">
      <c r="A40" s="340"/>
      <c r="B40" s="341"/>
      <c r="C40" s="341"/>
      <c r="D40" s="342"/>
      <c r="E40" s="291"/>
      <c r="F40" s="291"/>
      <c r="G40" s="367"/>
      <c r="H40" s="249"/>
      <c r="I40" s="262"/>
      <c r="J40" s="260"/>
      <c r="K40" s="262"/>
      <c r="L40" s="262"/>
      <c r="M40" s="262"/>
      <c r="N40" s="288"/>
      <c r="P40" s="262"/>
      <c r="R40" s="263"/>
      <c r="S40" s="262"/>
      <c r="T40" s="234"/>
      <c r="U40" s="270"/>
      <c r="V40" s="262"/>
      <c r="W40" s="267"/>
      <c r="X40" s="288"/>
      <c r="Y40" s="234"/>
      <c r="Z40" s="271"/>
      <c r="AA40" s="265"/>
      <c r="AB40" s="263"/>
      <c r="AD40" s="274"/>
      <c r="AE40" s="275"/>
      <c r="AH40" s="275"/>
      <c r="AJ40" s="275"/>
      <c r="AK40" s="275"/>
    </row>
    <row r="41" spans="1:37" s="228" customFormat="1" ht="15">
      <c r="A41" s="351" t="s">
        <v>130</v>
      </c>
      <c r="B41" s="341"/>
      <c r="C41" s="341"/>
      <c r="D41" s="342"/>
      <c r="E41" s="291"/>
      <c r="F41" s="291"/>
      <c r="G41" s="367"/>
      <c r="H41" s="249"/>
      <c r="I41" s="262"/>
      <c r="J41" s="260"/>
      <c r="K41" s="262"/>
      <c r="L41" s="262"/>
      <c r="M41" s="262"/>
      <c r="N41" s="288"/>
      <c r="P41" s="262"/>
      <c r="R41" s="263"/>
      <c r="S41" s="262"/>
      <c r="T41" s="234"/>
      <c r="U41" s="270"/>
      <c r="V41" s="262"/>
      <c r="W41" s="267"/>
      <c r="X41" s="288"/>
      <c r="Y41" s="234"/>
      <c r="Z41" s="271"/>
      <c r="AA41" s="265"/>
      <c r="AB41" s="263"/>
      <c r="AD41" s="274"/>
      <c r="AE41" s="275"/>
      <c r="AH41" s="275"/>
      <c r="AJ41" s="275"/>
      <c r="AK41" s="275"/>
    </row>
    <row r="42" spans="1:37" s="228" customFormat="1" ht="14.25">
      <c r="A42" s="343" t="s">
        <v>127</v>
      </c>
      <c r="B42" s="344"/>
      <c r="C42" s="344"/>
      <c r="D42" s="345"/>
      <c r="E42" s="290">
        <v>15000000</v>
      </c>
      <c r="F42" s="290">
        <v>15500000</v>
      </c>
      <c r="G42" s="362">
        <f>IF(E42=0,0,(F42-E42)/E42)</f>
        <v>0.03333333333333333</v>
      </c>
      <c r="H42" s="267"/>
      <c r="I42" s="277">
        <v>16000000</v>
      </c>
      <c r="J42" s="362">
        <f>IF(F42=0,0,(I42-F42)/F42)</f>
        <v>0.03225806451612903</v>
      </c>
      <c r="K42" s="277">
        <v>15900000</v>
      </c>
      <c r="L42" s="277">
        <v>16500000</v>
      </c>
      <c r="M42" s="375">
        <f>IF(K42=0,L42-I42,L42-K42)</f>
        <v>600000</v>
      </c>
      <c r="N42" s="362">
        <f>IF(K42=0,M42/I42,M42/K42)</f>
        <v>0.03773584905660377</v>
      </c>
      <c r="P42" s="262" t="s">
        <v>29</v>
      </c>
      <c r="R42" s="277">
        <v>14850000</v>
      </c>
      <c r="S42" s="378">
        <f>IF(L42=0,0,R42/L42)</f>
        <v>0.9</v>
      </c>
      <c r="T42" s="276"/>
      <c r="U42" s="280">
        <v>13950000</v>
      </c>
      <c r="V42" s="378">
        <f>IF(F42=0,0,U42/F42)</f>
        <v>0.9</v>
      </c>
      <c r="W42" s="381"/>
      <c r="X42" s="362">
        <f>S42-V42</f>
        <v>0</v>
      </c>
      <c r="Y42" s="234"/>
      <c r="Z42" s="292"/>
      <c r="AA42" s="293"/>
      <c r="AB42" s="263"/>
      <c r="AD42" s="274"/>
      <c r="AE42" s="275"/>
      <c r="AH42" s="275"/>
      <c r="AJ42" s="275"/>
      <c r="AK42" s="275"/>
    </row>
    <row r="43" spans="1:37" s="228" customFormat="1" ht="14.25">
      <c r="A43" s="348" t="s">
        <v>131</v>
      </c>
      <c r="B43" s="349"/>
      <c r="C43" s="349"/>
      <c r="D43" s="350"/>
      <c r="E43" s="289">
        <v>2000000</v>
      </c>
      <c r="F43" s="289">
        <v>2000000</v>
      </c>
      <c r="G43" s="361">
        <f>IF(E43=0,0,(F43-E43)/E43)</f>
        <v>0</v>
      </c>
      <c r="H43" s="249"/>
      <c r="I43" s="268">
        <v>2000000</v>
      </c>
      <c r="J43" s="361">
        <f>IF(F43=0,0,(I43-F43)/F43)</f>
        <v>0</v>
      </c>
      <c r="K43" s="268">
        <v>1300000</v>
      </c>
      <c r="L43" s="268">
        <v>2000000</v>
      </c>
      <c r="M43" s="374">
        <f>IF(K43=0,L43-I43,L43-K43)</f>
        <v>700000</v>
      </c>
      <c r="N43" s="361">
        <f>IF(K43=0,M43/I43,M43/K43)</f>
        <v>0.5384615384615384</v>
      </c>
      <c r="P43" s="262"/>
      <c r="R43" s="268">
        <v>1800000</v>
      </c>
      <c r="S43" s="377">
        <f>IF(L43=0,0,R43/L43)</f>
        <v>0.9</v>
      </c>
      <c r="T43" s="234"/>
      <c r="U43" s="270">
        <v>1800000</v>
      </c>
      <c r="V43" s="377">
        <f>IF(F43=0,0,U43/F43)</f>
        <v>0.9</v>
      </c>
      <c r="W43" s="380"/>
      <c r="X43" s="361">
        <f>S43-V43</f>
        <v>0</v>
      </c>
      <c r="Y43" s="234"/>
      <c r="Z43" s="271"/>
      <c r="AA43" s="282"/>
      <c r="AB43" s="263"/>
      <c r="AD43" s="274"/>
      <c r="AE43" s="275"/>
      <c r="AH43" s="275"/>
      <c r="AJ43" s="275"/>
      <c r="AK43" s="275"/>
    </row>
    <row r="44" spans="1:37" s="228" customFormat="1" ht="14.25">
      <c r="A44" s="343" t="s">
        <v>132</v>
      </c>
      <c r="B44" s="344"/>
      <c r="C44" s="344"/>
      <c r="D44" s="345"/>
      <c r="E44" s="290">
        <v>3000000</v>
      </c>
      <c r="F44" s="290">
        <v>3000000</v>
      </c>
      <c r="G44" s="362">
        <f>IF(E44=0,0,(F44-E44)/E44)</f>
        <v>0</v>
      </c>
      <c r="H44" s="267"/>
      <c r="I44" s="277">
        <v>3000000</v>
      </c>
      <c r="J44" s="362">
        <f>IF(F44=0,0,(I44-F44)/F44)</f>
        <v>0</v>
      </c>
      <c r="K44" s="277">
        <v>3000000</v>
      </c>
      <c r="L44" s="277">
        <v>3000000</v>
      </c>
      <c r="M44" s="375">
        <f>IF(K44=0,L44-I44,L44-K44)</f>
        <v>0</v>
      </c>
      <c r="N44" s="362">
        <f>IF(K44=0,M44/I44,M44/K44)</f>
        <v>0</v>
      </c>
      <c r="P44" s="262" t="s">
        <v>29</v>
      </c>
      <c r="R44" s="277">
        <v>2700000</v>
      </c>
      <c r="S44" s="378">
        <f>IF(L44=0,0,R44/L44)</f>
        <v>0.9</v>
      </c>
      <c r="T44" s="276"/>
      <c r="U44" s="280">
        <v>2700000</v>
      </c>
      <c r="V44" s="378">
        <f>IF(F44=0,0,U44/F44)</f>
        <v>0.9</v>
      </c>
      <c r="W44" s="381"/>
      <c r="X44" s="362">
        <f>S44-V44</f>
        <v>0</v>
      </c>
      <c r="Y44" s="234"/>
      <c r="Z44" s="292"/>
      <c r="AA44" s="293"/>
      <c r="AB44" s="263"/>
      <c r="AD44" s="274"/>
      <c r="AE44" s="275"/>
      <c r="AH44" s="275"/>
      <c r="AJ44" s="275"/>
      <c r="AK44" s="275"/>
    </row>
    <row r="45" spans="1:37" s="228" customFormat="1" ht="14.25">
      <c r="A45" s="348" t="s">
        <v>129</v>
      </c>
      <c r="B45" s="349"/>
      <c r="C45" s="349"/>
      <c r="D45" s="350"/>
      <c r="E45" s="289">
        <v>1000000</v>
      </c>
      <c r="F45" s="289">
        <v>1000000</v>
      </c>
      <c r="G45" s="361">
        <f>IF(E45=0,0,(F45-E45)/E45)</f>
        <v>0</v>
      </c>
      <c r="H45" s="249"/>
      <c r="I45" s="268">
        <v>1000000</v>
      </c>
      <c r="J45" s="361">
        <f>IF(F45=0,0,(I45-F45)/F45)</f>
        <v>0</v>
      </c>
      <c r="K45" s="268">
        <v>1000000</v>
      </c>
      <c r="L45" s="268">
        <v>1000000</v>
      </c>
      <c r="M45" s="374">
        <f>IF(K45=0,L45-I45,L45-K45)</f>
        <v>0</v>
      </c>
      <c r="N45" s="361">
        <f>IF(K45=0,M45/I45,M45/K45)</f>
        <v>0</v>
      </c>
      <c r="P45" s="262"/>
      <c r="R45" s="268">
        <v>900000</v>
      </c>
      <c r="S45" s="377">
        <f>IF(L45=0,0,R45/L45)</f>
        <v>0.9</v>
      </c>
      <c r="T45" s="234"/>
      <c r="U45" s="270">
        <v>900000</v>
      </c>
      <c r="V45" s="377">
        <f>IF(F45=0,0,U45/F45)</f>
        <v>0.9</v>
      </c>
      <c r="W45" s="380"/>
      <c r="X45" s="361">
        <f>S45-V45</f>
        <v>0</v>
      </c>
      <c r="Y45" s="234"/>
      <c r="Z45" s="271"/>
      <c r="AA45" s="282"/>
      <c r="AB45" s="263"/>
      <c r="AD45" s="274"/>
      <c r="AE45" s="275"/>
      <c r="AH45" s="275"/>
      <c r="AJ45" s="275"/>
      <c r="AK45" s="275"/>
    </row>
    <row r="46" spans="1:37" s="228" customFormat="1" ht="6" customHeight="1">
      <c r="A46" s="348"/>
      <c r="B46" s="349"/>
      <c r="C46" s="349"/>
      <c r="D46" s="350"/>
      <c r="E46" s="289"/>
      <c r="F46" s="289"/>
      <c r="G46" s="363"/>
      <c r="H46" s="249"/>
      <c r="I46" s="268"/>
      <c r="J46" s="372"/>
      <c r="K46" s="268"/>
      <c r="L46" s="268"/>
      <c r="M46" s="374"/>
      <c r="N46" s="361"/>
      <c r="P46" s="262"/>
      <c r="R46" s="286"/>
      <c r="S46" s="377"/>
      <c r="T46" s="234"/>
      <c r="U46" s="270"/>
      <c r="V46" s="377"/>
      <c r="W46" s="380"/>
      <c r="X46" s="361"/>
      <c r="Y46" s="234"/>
      <c r="Z46" s="271"/>
      <c r="AA46" s="282"/>
      <c r="AB46" s="263"/>
      <c r="AD46" s="274"/>
      <c r="AE46" s="275"/>
      <c r="AH46" s="275"/>
      <c r="AJ46" s="275"/>
      <c r="AK46" s="275"/>
    </row>
    <row r="47" spans="1:37" s="228" customFormat="1" ht="18" customHeight="1">
      <c r="A47" s="351" t="s">
        <v>128</v>
      </c>
      <c r="B47" s="352"/>
      <c r="C47" s="352"/>
      <c r="D47" s="353"/>
      <c r="E47" s="387">
        <f>SUM(E42:E46)</f>
        <v>21000000</v>
      </c>
      <c r="F47" s="387">
        <f>SUM(F42:F46)</f>
        <v>21500000</v>
      </c>
      <c r="G47" s="364">
        <f>IF(E47=0,0,(F47-E47)/E47)</f>
        <v>0.023809523809523808</v>
      </c>
      <c r="H47" s="249"/>
      <c r="I47" s="376">
        <f>SUM(I42:I46)</f>
        <v>22000000</v>
      </c>
      <c r="J47" s="373">
        <f>IF(F47=0,0,(I47-F47)/F47)</f>
        <v>0.023255813953488372</v>
      </c>
      <c r="K47" s="376">
        <f>SUM(K42:K45)</f>
        <v>21200000</v>
      </c>
      <c r="L47" s="376">
        <f>SUM(L42:L45)</f>
        <v>22500000</v>
      </c>
      <c r="M47" s="376">
        <f>SUM(M42:M45)</f>
        <v>1300000</v>
      </c>
      <c r="N47" s="373">
        <f>IF(K47=0,M47/I47,M47/K47)</f>
        <v>0.06132075471698113</v>
      </c>
      <c r="P47" s="262"/>
      <c r="R47" s="376">
        <f>SUM(R42:R46)</f>
        <v>20250000</v>
      </c>
      <c r="S47" s="379">
        <f>R47/L47</f>
        <v>0.9</v>
      </c>
      <c r="T47" s="341"/>
      <c r="U47" s="376">
        <f>SUM(U42:U46)</f>
        <v>19350000</v>
      </c>
      <c r="V47" s="379">
        <f>U47/F47</f>
        <v>0.9</v>
      </c>
      <c r="W47" s="382"/>
      <c r="X47" s="373">
        <f>S47-V47</f>
        <v>0</v>
      </c>
      <c r="Y47" s="341"/>
      <c r="Z47" s="386" t="str">
        <f>IF(ABS(S47-V47)&lt;$Z$61,"Selon les prévisions",IF(S47&gt;V47,"Supérieure aux prévisions","Inférieur aux prévisions"))</f>
        <v>Selon les prévisions</v>
      </c>
      <c r="AA47" s="282"/>
      <c r="AB47" s="263"/>
      <c r="AD47" s="274"/>
      <c r="AE47" s="275"/>
      <c r="AH47" s="275"/>
      <c r="AJ47" s="275"/>
      <c r="AK47" s="275"/>
    </row>
    <row r="48" spans="1:37" s="228" customFormat="1" ht="15">
      <c r="A48" s="351"/>
      <c r="B48" s="352"/>
      <c r="C48" s="352"/>
      <c r="D48" s="353"/>
      <c r="E48" s="294"/>
      <c r="F48" s="294"/>
      <c r="G48" s="368"/>
      <c r="H48" s="249"/>
      <c r="I48" s="295"/>
      <c r="J48" s="295"/>
      <c r="K48" s="295"/>
      <c r="L48" s="295"/>
      <c r="M48" s="295"/>
      <c r="N48" s="296"/>
      <c r="P48" s="262"/>
      <c r="R48" s="263"/>
      <c r="S48" s="297"/>
      <c r="T48" s="234"/>
      <c r="U48" s="270"/>
      <c r="V48" s="297"/>
      <c r="W48" s="287"/>
      <c r="X48" s="298"/>
      <c r="Y48" s="234"/>
      <c r="Z48" s="271"/>
      <c r="AA48" s="265"/>
      <c r="AB48" s="263"/>
      <c r="AD48" s="274"/>
      <c r="AE48" s="275"/>
      <c r="AH48" s="275"/>
      <c r="AJ48" s="275"/>
      <c r="AK48" s="275"/>
    </row>
    <row r="49" spans="1:37" s="228" customFormat="1" ht="15">
      <c r="A49" s="351" t="s">
        <v>53</v>
      </c>
      <c r="B49" s="352"/>
      <c r="C49" s="352"/>
      <c r="D49" s="353"/>
      <c r="E49" s="299"/>
      <c r="F49" s="299"/>
      <c r="G49" s="369"/>
      <c r="H49" s="300"/>
      <c r="I49" s="295"/>
      <c r="J49" s="295"/>
      <c r="K49" s="295"/>
      <c r="L49" s="295"/>
      <c r="M49" s="295"/>
      <c r="N49" s="296"/>
      <c r="P49" s="262"/>
      <c r="R49" s="263"/>
      <c r="S49" s="297"/>
      <c r="T49" s="234"/>
      <c r="U49" s="270"/>
      <c r="V49" s="297"/>
      <c r="W49" s="287"/>
      <c r="X49" s="298"/>
      <c r="Y49" s="234"/>
      <c r="Z49" s="271"/>
      <c r="AA49" s="265"/>
      <c r="AB49" s="263"/>
      <c r="AD49" s="274"/>
      <c r="AE49" s="275"/>
      <c r="AH49" s="275"/>
      <c r="AJ49" s="275"/>
      <c r="AK49" s="275"/>
    </row>
    <row r="50" spans="1:37" s="228" customFormat="1" ht="14.25">
      <c r="A50" s="343" t="s">
        <v>133</v>
      </c>
      <c r="B50" s="344"/>
      <c r="C50" s="344"/>
      <c r="D50" s="345"/>
      <c r="E50" s="290">
        <v>1000000</v>
      </c>
      <c r="F50" s="290">
        <v>1000000</v>
      </c>
      <c r="G50" s="370">
        <f>IF(E50=0,0,(F50-E50)/E50)</f>
        <v>0</v>
      </c>
      <c r="H50" s="267"/>
      <c r="I50" s="277">
        <v>1100000</v>
      </c>
      <c r="J50" s="389">
        <f>IF(F50=0,0,(I50-F50)/F50)</f>
        <v>0.1</v>
      </c>
      <c r="K50" s="277">
        <v>1100000</v>
      </c>
      <c r="L50" s="277">
        <v>1000000</v>
      </c>
      <c r="M50" s="375">
        <f>IF(K50=0,L50-I50,L50-K50)</f>
        <v>-100000</v>
      </c>
      <c r="N50" s="362">
        <f>IF(K50=0,M50/I50,M50/K50)</f>
        <v>-0.09090909090909091</v>
      </c>
      <c r="P50" s="262"/>
      <c r="R50" s="277">
        <v>900000</v>
      </c>
      <c r="S50" s="378">
        <f>IF(L50=0,0,R50/L50)</f>
        <v>0.9</v>
      </c>
      <c r="T50" s="276"/>
      <c r="U50" s="280">
        <v>900000</v>
      </c>
      <c r="V50" s="378">
        <f>IF(F50=0,0,U50/F50)</f>
        <v>0.9</v>
      </c>
      <c r="W50" s="281"/>
      <c r="X50" s="278">
        <f>S50-V50</f>
        <v>0</v>
      </c>
      <c r="Y50" s="234"/>
      <c r="Z50" s="292"/>
      <c r="AA50" s="293"/>
      <c r="AB50" s="263"/>
      <c r="AD50" s="274"/>
      <c r="AE50" s="275"/>
      <c r="AH50" s="275"/>
      <c r="AJ50" s="275"/>
      <c r="AK50" s="275"/>
    </row>
    <row r="51" spans="1:37" s="228" customFormat="1" ht="15">
      <c r="A51" s="340" t="s">
        <v>134</v>
      </c>
      <c r="B51" s="352"/>
      <c r="C51" s="352"/>
      <c r="D51" s="353"/>
      <c r="E51" s="268">
        <v>500000</v>
      </c>
      <c r="F51" s="268">
        <v>500000</v>
      </c>
      <c r="G51" s="361">
        <f>IF(E51=0,0,(F51-E51)/E51)</f>
        <v>0</v>
      </c>
      <c r="H51" s="300"/>
      <c r="I51" s="268">
        <v>500000</v>
      </c>
      <c r="J51" s="361">
        <f>IF(F51=0,0,(I51-F51)/F51)</f>
        <v>0</v>
      </c>
      <c r="K51" s="268">
        <v>500000</v>
      </c>
      <c r="L51" s="268">
        <v>500000</v>
      </c>
      <c r="M51" s="374">
        <f>IF(K51=0,L51-I51,L51-K51)</f>
        <v>0</v>
      </c>
      <c r="N51" s="361">
        <f>IF(K51=0,M51/I51,M51/K51)</f>
        <v>0</v>
      </c>
      <c r="P51" s="262"/>
      <c r="R51" s="268">
        <v>450000</v>
      </c>
      <c r="S51" s="377">
        <f>IF(L51=0,0,R51/L51)</f>
        <v>0.9</v>
      </c>
      <c r="T51" s="234"/>
      <c r="U51" s="270">
        <v>450000</v>
      </c>
      <c r="V51" s="377">
        <f>IF(F51=0,0,U51/F51)</f>
        <v>0.9</v>
      </c>
      <c r="W51" s="287"/>
      <c r="X51" s="434">
        <f>S51-V51</f>
        <v>0</v>
      </c>
      <c r="Y51" s="234"/>
      <c r="Z51" s="271"/>
      <c r="AA51" s="265"/>
      <c r="AB51" s="263"/>
      <c r="AD51" s="274"/>
      <c r="AE51" s="275"/>
      <c r="AH51" s="275"/>
      <c r="AJ51" s="275"/>
      <c r="AK51" s="275"/>
    </row>
    <row r="52" spans="1:37" s="228" customFormat="1" ht="14.25">
      <c r="A52" s="343" t="s">
        <v>135</v>
      </c>
      <c r="B52" s="344"/>
      <c r="C52" s="344"/>
      <c r="D52" s="345"/>
      <c r="E52" s="290">
        <v>100000</v>
      </c>
      <c r="F52" s="290">
        <v>100000</v>
      </c>
      <c r="G52" s="370">
        <f>IF(E52=0,0,(F52-E52)/E52)</f>
        <v>0</v>
      </c>
      <c r="H52" s="267"/>
      <c r="I52" s="277">
        <v>100000</v>
      </c>
      <c r="J52" s="389">
        <f>IF(F52=0,0,(I52-F52)/F52)</f>
        <v>0</v>
      </c>
      <c r="K52" s="277">
        <v>100000</v>
      </c>
      <c r="L52" s="277">
        <v>100000</v>
      </c>
      <c r="M52" s="375">
        <f>IF(K52=0,L52-I52,L52-K52)</f>
        <v>0</v>
      </c>
      <c r="N52" s="362">
        <f>IF(K52=0,M52/I52,M52/K52)</f>
        <v>0</v>
      </c>
      <c r="P52" s="262"/>
      <c r="R52" s="277">
        <v>90000</v>
      </c>
      <c r="S52" s="378">
        <f>IF(L52=0,0,R52/L52)</f>
        <v>0.9</v>
      </c>
      <c r="T52" s="276"/>
      <c r="U52" s="280">
        <v>90000</v>
      </c>
      <c r="V52" s="378">
        <f>IF(F52=0,0,U52/F52)</f>
        <v>0.9</v>
      </c>
      <c r="W52" s="281"/>
      <c r="X52" s="278">
        <f>S52-V52</f>
        <v>0</v>
      </c>
      <c r="Y52" s="234"/>
      <c r="Z52" s="292"/>
      <c r="AA52" s="293"/>
      <c r="AB52" s="263"/>
      <c r="AD52" s="274"/>
      <c r="AE52" s="275"/>
      <c r="AH52" s="275"/>
      <c r="AJ52" s="275"/>
      <c r="AK52" s="275"/>
    </row>
    <row r="53" spans="1:37" s="228" customFormat="1" ht="15">
      <c r="A53" s="340" t="s">
        <v>136</v>
      </c>
      <c r="B53" s="352"/>
      <c r="C53" s="352"/>
      <c r="D53" s="353"/>
      <c r="E53" s="268">
        <v>400000</v>
      </c>
      <c r="F53" s="268">
        <v>400000</v>
      </c>
      <c r="G53" s="361">
        <f>IF(E53=0,0,(F53-E53)/E53)</f>
        <v>0</v>
      </c>
      <c r="H53" s="300"/>
      <c r="I53" s="268">
        <v>400000</v>
      </c>
      <c r="J53" s="361">
        <f>IF(F53=0,0,(I53-F53)/F53)</f>
        <v>0</v>
      </c>
      <c r="K53" s="268">
        <v>400000</v>
      </c>
      <c r="L53" s="268">
        <v>400000</v>
      </c>
      <c r="M53" s="374">
        <f>IF(K53=0,L53-I53,L53-K53)</f>
        <v>0</v>
      </c>
      <c r="N53" s="361">
        <f>IF(K53=0,M53/I53,M53/K53)</f>
        <v>0</v>
      </c>
      <c r="P53" s="262"/>
      <c r="R53" s="268">
        <v>360000</v>
      </c>
      <c r="S53" s="377">
        <f>IF(L53=0,0,R53/L53)</f>
        <v>0.9</v>
      </c>
      <c r="T53" s="234"/>
      <c r="U53" s="270">
        <v>360000</v>
      </c>
      <c r="V53" s="377">
        <f>IF(F53=0,0,U53/F53)</f>
        <v>0.9</v>
      </c>
      <c r="W53" s="287"/>
      <c r="X53" s="434">
        <f>S53-V53</f>
        <v>0</v>
      </c>
      <c r="Y53" s="234"/>
      <c r="Z53" s="271"/>
      <c r="AA53" s="265"/>
      <c r="AB53" s="263"/>
      <c r="AD53" s="274"/>
      <c r="AE53" s="275"/>
      <c r="AH53" s="275"/>
      <c r="AJ53" s="275"/>
      <c r="AK53" s="275"/>
    </row>
    <row r="54" spans="1:37" s="228" customFormat="1" ht="6" customHeight="1">
      <c r="A54" s="340"/>
      <c r="B54" s="352"/>
      <c r="C54" s="352"/>
      <c r="D54" s="353"/>
      <c r="E54" s="295"/>
      <c r="F54" s="295"/>
      <c r="G54" s="369"/>
      <c r="H54" s="300"/>
      <c r="I54" s="295"/>
      <c r="J54" s="390"/>
      <c r="K54" s="295"/>
      <c r="L54" s="295"/>
      <c r="M54" s="374"/>
      <c r="N54" s="361"/>
      <c r="P54" s="262"/>
      <c r="R54" s="263"/>
      <c r="S54" s="402"/>
      <c r="T54" s="234"/>
      <c r="U54" s="270"/>
      <c r="V54" s="402"/>
      <c r="W54" s="287"/>
      <c r="X54" s="298"/>
      <c r="Y54" s="234"/>
      <c r="Z54" s="271"/>
      <c r="AA54" s="265"/>
      <c r="AB54" s="263"/>
      <c r="AD54" s="274"/>
      <c r="AE54" s="275"/>
      <c r="AH54" s="275"/>
      <c r="AJ54" s="275"/>
      <c r="AK54" s="275"/>
    </row>
    <row r="55" spans="1:31" s="228" customFormat="1" ht="15">
      <c r="A55" s="351" t="s">
        <v>137</v>
      </c>
      <c r="B55" s="352"/>
      <c r="C55" s="352"/>
      <c r="D55" s="353"/>
      <c r="E55" s="376">
        <f>SUM(E50:E53)</f>
        <v>2000000</v>
      </c>
      <c r="F55" s="376">
        <f>SUM(F50:F53)</f>
        <v>2000000</v>
      </c>
      <c r="G55" s="364">
        <f>IF(E55=0,0,(F55-E55)/E55)</f>
        <v>0</v>
      </c>
      <c r="H55" s="383"/>
      <c r="I55" s="376">
        <f>SUM(I50:I54)</f>
        <v>2100000</v>
      </c>
      <c r="J55" s="373">
        <f>IF(F55=0,0,(I55-F55)/F55)</f>
        <v>0.05</v>
      </c>
      <c r="K55" s="376">
        <f>SUM(K50:K53)</f>
        <v>2100000</v>
      </c>
      <c r="L55" s="376">
        <f>SUM(L50:L53)</f>
        <v>2000000</v>
      </c>
      <c r="M55" s="376">
        <f>SUM(M50:M53)</f>
        <v>-100000</v>
      </c>
      <c r="N55" s="373">
        <f>IF(K55=0,M55/I55,M55/K55)</f>
        <v>-0.047619047619047616</v>
      </c>
      <c r="O55" s="384"/>
      <c r="P55" s="385"/>
      <c r="Q55" s="384"/>
      <c r="R55" s="376">
        <f>SUM(R50:R54)</f>
        <v>1800000</v>
      </c>
      <c r="S55" s="379">
        <f>R55/L55</f>
        <v>0.9</v>
      </c>
      <c r="T55" s="341"/>
      <c r="U55" s="376">
        <f>SUM(U50:U54)</f>
        <v>1800000</v>
      </c>
      <c r="V55" s="379">
        <f>U55/F55</f>
        <v>0.9</v>
      </c>
      <c r="W55" s="382"/>
      <c r="X55" s="373">
        <f>S55-V55</f>
        <v>0</v>
      </c>
      <c r="Y55" s="234"/>
      <c r="Z55" s="271" t="str">
        <f>IF(ABS(S55-V55)&lt;$Z$61,"Selon les prévisions",IF(S55&gt;V55,"Supérieure aux prévisions","Inférieur aux prévisions"))</f>
        <v>Selon les prévisions</v>
      </c>
      <c r="AA55" s="282"/>
      <c r="AB55" s="263"/>
      <c r="AD55" s="274"/>
      <c r="AE55" s="275"/>
    </row>
    <row r="56" spans="1:31" s="228" customFormat="1" ht="14.25">
      <c r="A56" s="340"/>
      <c r="B56" s="341"/>
      <c r="C56" s="341"/>
      <c r="D56" s="342"/>
      <c r="E56" s="385"/>
      <c r="F56" s="385"/>
      <c r="G56" s="365"/>
      <c r="H56" s="391"/>
      <c r="I56" s="385"/>
      <c r="J56" s="365"/>
      <c r="K56" s="385"/>
      <c r="L56" s="385"/>
      <c r="M56" s="385"/>
      <c r="N56" s="367"/>
      <c r="O56" s="384"/>
      <c r="P56" s="385"/>
      <c r="Q56" s="384"/>
      <c r="R56" s="392"/>
      <c r="S56" s="385"/>
      <c r="T56" s="341"/>
      <c r="U56" s="393"/>
      <c r="V56" s="385"/>
      <c r="W56" s="391"/>
      <c r="X56" s="367"/>
      <c r="Y56" s="234"/>
      <c r="Z56" s="271"/>
      <c r="AA56" s="265"/>
      <c r="AB56" s="263"/>
      <c r="AD56" s="274"/>
      <c r="AE56" s="275"/>
    </row>
    <row r="57" spans="1:31" s="228" customFormat="1" ht="15">
      <c r="A57" s="357" t="s">
        <v>138</v>
      </c>
      <c r="B57" s="358"/>
      <c r="C57" s="358"/>
      <c r="D57" s="359"/>
      <c r="E57" s="394">
        <f>E29+E37+E39+E47+E55</f>
        <v>163000000</v>
      </c>
      <c r="F57" s="394">
        <f>F29+F37+F39+F47+F55</f>
        <v>164750000</v>
      </c>
      <c r="G57" s="371">
        <f>(F57-E57)/E57</f>
        <v>0.010736196319018405</v>
      </c>
      <c r="H57" s="395"/>
      <c r="I57" s="394">
        <f>I29+I37+I39+I47+I55</f>
        <v>165100000</v>
      </c>
      <c r="J57" s="396">
        <f>(I57-F57)/F57</f>
        <v>0.0021244309559939304</v>
      </c>
      <c r="K57" s="394">
        <f>K29+K37+K39+K47+K55</f>
        <v>164350000</v>
      </c>
      <c r="L57" s="394">
        <f>L29+L37+L39+L47+L55</f>
        <v>166100000</v>
      </c>
      <c r="M57" s="394">
        <f>M29+M37+M39+M47+M55</f>
        <v>1750000</v>
      </c>
      <c r="N57" s="396">
        <f>IF(K57=0,M57/I57,M57/K57)</f>
        <v>0.01064800730149072</v>
      </c>
      <c r="O57" s="384"/>
      <c r="P57" s="397"/>
      <c r="Q57" s="384"/>
      <c r="R57" s="394">
        <f>R29+R37+R39+R47+R55</f>
        <v>148805000</v>
      </c>
      <c r="S57" s="396">
        <f>R57/L57</f>
        <v>0.8958759783263095</v>
      </c>
      <c r="T57" s="341"/>
      <c r="U57" s="394">
        <f>U29+U37+U39+U47+U55</f>
        <v>146875000</v>
      </c>
      <c r="V57" s="398">
        <f>U57/F57</f>
        <v>0.8915022761760243</v>
      </c>
      <c r="W57" s="382"/>
      <c r="X57" s="396">
        <f>S57-V57</f>
        <v>0.004373702150285208</v>
      </c>
      <c r="Y57" s="234"/>
      <c r="Z57" s="302" t="str">
        <f>IF(ABS(S57-V57)&lt;$Z$61,"Selon les prévisions",IF(S57&gt;V57,"Supérieure aux prévisions","Inférieur aux prévisions"))</f>
        <v>Selon les prévisions</v>
      </c>
      <c r="AA57" s="303"/>
      <c r="AB57" s="304"/>
      <c r="AD57" s="274"/>
      <c r="AE57" s="275"/>
    </row>
    <row r="58" spans="1:31" s="228" customFormat="1" ht="15">
      <c r="A58" s="352"/>
      <c r="B58" s="352"/>
      <c r="C58" s="352"/>
      <c r="D58" s="360" t="s">
        <v>54</v>
      </c>
      <c r="E58" s="301">
        <v>-800000</v>
      </c>
      <c r="F58" s="301">
        <v>-800000</v>
      </c>
      <c r="G58" s="305"/>
      <c r="H58" s="301"/>
      <c r="I58" s="301">
        <v>-750000</v>
      </c>
      <c r="J58" s="306"/>
      <c r="K58" s="301">
        <v>-750000</v>
      </c>
      <c r="L58" s="301">
        <v>-750000</v>
      </c>
      <c r="M58" s="301"/>
      <c r="N58" s="306"/>
      <c r="P58" s="267"/>
      <c r="R58" s="301"/>
      <c r="S58" s="306"/>
      <c r="T58" s="234"/>
      <c r="U58" s="301"/>
      <c r="V58" s="287"/>
      <c r="W58" s="287"/>
      <c r="X58" s="306"/>
      <c r="Y58" s="234"/>
      <c r="Z58" s="307"/>
      <c r="AA58" s="308"/>
      <c r="AB58" s="234"/>
      <c r="AD58" s="274"/>
      <c r="AE58" s="275"/>
    </row>
    <row r="59" spans="1:31" s="228" customFormat="1" ht="15.75" thickBot="1">
      <c r="A59" s="258"/>
      <c r="B59" s="258"/>
      <c r="C59" s="258"/>
      <c r="D59" s="258"/>
      <c r="E59" s="399">
        <f>SUM(E57:E58)</f>
        <v>162200000</v>
      </c>
      <c r="F59" s="399">
        <f>SUM(F57:F58)</f>
        <v>163950000</v>
      </c>
      <c r="G59" s="400"/>
      <c r="H59" s="395"/>
      <c r="I59" s="399">
        <f>SUM(I57:I58)</f>
        <v>164350000</v>
      </c>
      <c r="J59" s="401"/>
      <c r="K59" s="399">
        <f>SUM(K57:K58)</f>
        <v>163600000</v>
      </c>
      <c r="L59" s="399">
        <f>SUM(L57:L58)</f>
        <v>165350000</v>
      </c>
      <c r="M59" s="301"/>
      <c r="N59" s="306"/>
      <c r="P59" s="267"/>
      <c r="R59" s="301"/>
      <c r="S59" s="306"/>
      <c r="T59" s="234"/>
      <c r="U59" s="301"/>
      <c r="V59" s="287"/>
      <c r="W59" s="287"/>
      <c r="X59" s="306"/>
      <c r="Y59" s="234"/>
      <c r="Z59" s="307"/>
      <c r="AA59" s="308"/>
      <c r="AB59" s="234"/>
      <c r="AD59" s="274"/>
      <c r="AE59" s="275"/>
    </row>
    <row r="60" spans="1:31" ht="15" thickTop="1">
      <c r="A60" s="309"/>
      <c r="B60" s="309"/>
      <c r="C60" s="309"/>
      <c r="D60" s="309"/>
      <c r="E60" s="310"/>
      <c r="F60" s="310"/>
      <c r="G60" s="221"/>
      <c r="H60" s="311"/>
      <c r="I60" s="310"/>
      <c r="J60" s="221"/>
      <c r="K60" s="221"/>
      <c r="L60" s="310"/>
      <c r="M60" s="310"/>
      <c r="N60" s="310"/>
      <c r="O60" s="312"/>
      <c r="P60" s="310"/>
      <c r="Q60" s="312"/>
      <c r="R60" s="312"/>
      <c r="S60" s="310"/>
      <c r="T60" s="312"/>
      <c r="U60" s="313"/>
      <c r="V60" s="310"/>
      <c r="W60" s="310"/>
      <c r="X60" s="310"/>
      <c r="Y60" s="312"/>
      <c r="Z60" s="435" t="s">
        <v>214</v>
      </c>
      <c r="AA60" s="312"/>
      <c r="AD60" s="274"/>
      <c r="AE60" s="275"/>
    </row>
    <row r="61" spans="1:31" ht="14.25">
      <c r="A61" s="219" t="s">
        <v>139</v>
      </c>
      <c r="B61" s="314"/>
      <c r="C61" s="315" t="str">
        <f>" l'écart entre les dépenses depuis le début de l’exercice en tant que % des prévisions c. les dépenses réelles de la même période de l'année précédente en tant que % de l'année précédente est  +\- "&amp;Z61*100&amp;"%"</f>
        <v> l'écart entre les dépenses depuis le début de l’exercice en tant que % des prévisions c. les dépenses réelles de la même période de l'année précédente en tant que % de l'année précédente est  +\- 0.5%</v>
      </c>
      <c r="E61" s="316"/>
      <c r="F61" s="316"/>
      <c r="G61" s="317"/>
      <c r="H61" s="318"/>
      <c r="I61" s="316"/>
      <c r="J61" s="221"/>
      <c r="K61" s="221"/>
      <c r="L61" s="310"/>
      <c r="M61" s="310"/>
      <c r="N61" s="310"/>
      <c r="O61" s="312"/>
      <c r="Q61" s="312"/>
      <c r="R61" s="312"/>
      <c r="S61" s="310"/>
      <c r="T61" s="312"/>
      <c r="U61" s="313"/>
      <c r="V61" s="310"/>
      <c r="W61" s="310"/>
      <c r="X61" s="310"/>
      <c r="Y61" s="312"/>
      <c r="Z61" s="319">
        <v>0.005</v>
      </c>
      <c r="AA61" s="312"/>
      <c r="AD61" s="274"/>
      <c r="AE61" s="275"/>
    </row>
    <row r="62" spans="1:31" ht="14.25">
      <c r="A62" s="219" t="s">
        <v>140</v>
      </c>
      <c r="B62" s="314"/>
      <c r="C62" s="320" t="str">
        <f>"les dépenses réelles de la même période est supérieure à celle de l'année précédente qui était    "&amp;-Z61*100&amp;"%"</f>
        <v>les dépenses réelles de la même période est supérieure à celle de l'année précédente qui était    -0.5%</v>
      </c>
      <c r="D62" s="320"/>
      <c r="E62" s="316"/>
      <c r="F62" s="321"/>
      <c r="G62" s="317"/>
      <c r="H62" s="318"/>
      <c r="I62" s="317"/>
      <c r="J62" s="317"/>
      <c r="K62" s="317"/>
      <c r="L62" s="317"/>
      <c r="M62" s="317"/>
      <c r="N62" s="310"/>
      <c r="O62" s="312"/>
      <c r="P62" s="310"/>
      <c r="Q62" s="312"/>
      <c r="R62" s="312"/>
      <c r="S62" s="312"/>
      <c r="T62" s="312"/>
      <c r="U62" s="312"/>
      <c r="V62" s="310"/>
      <c r="W62" s="310"/>
      <c r="X62" s="310"/>
      <c r="Y62" s="312"/>
      <c r="Z62" s="312"/>
      <c r="AA62" s="312"/>
      <c r="AD62" s="274"/>
      <c r="AE62" s="275"/>
    </row>
    <row r="63" spans="1:27" ht="12.75">
      <c r="A63" s="219" t="s">
        <v>141</v>
      </c>
      <c r="B63" s="314"/>
      <c r="C63" s="320" t="str">
        <f>"les dépenses réelles de la même période est supérieure à celle de l'année précédente qui était    +"&amp;Z61*100&amp;"%"</f>
        <v>les dépenses réelles de la même période est supérieure à celle de l'année précédente qui était    +0.5%</v>
      </c>
      <c r="D63" s="320"/>
      <c r="E63" s="316"/>
      <c r="F63" s="321"/>
      <c r="G63" s="317"/>
      <c r="H63" s="318"/>
      <c r="I63" s="317"/>
      <c r="J63" s="317"/>
      <c r="K63" s="317"/>
      <c r="L63" s="317"/>
      <c r="M63" s="317"/>
      <c r="N63" s="310"/>
      <c r="O63" s="312"/>
      <c r="P63" s="310"/>
      <c r="Q63" s="312"/>
      <c r="R63" s="312"/>
      <c r="S63" s="312"/>
      <c r="T63" s="312"/>
      <c r="U63" s="312"/>
      <c r="V63" s="310"/>
      <c r="W63" s="310"/>
      <c r="X63" s="310"/>
      <c r="Y63" s="312"/>
      <c r="Z63" s="312"/>
      <c r="AA63" s="312"/>
    </row>
    <row r="64" spans="9:27" ht="12.75">
      <c r="I64" s="322"/>
      <c r="J64" s="317"/>
      <c r="K64" s="317"/>
      <c r="L64" s="317"/>
      <c r="M64" s="317"/>
      <c r="N64" s="310"/>
      <c r="O64" s="312"/>
      <c r="P64" s="310"/>
      <c r="Q64" s="312"/>
      <c r="R64" s="312"/>
      <c r="S64" s="312"/>
      <c r="T64" s="312"/>
      <c r="U64" s="312"/>
      <c r="V64" s="310"/>
      <c r="W64" s="310"/>
      <c r="X64" s="310"/>
      <c r="Y64" s="312"/>
      <c r="Z64" s="312"/>
      <c r="AA64" s="312"/>
    </row>
    <row r="65" spans="1:27" ht="12.75">
      <c r="A65" s="312"/>
      <c r="B65" s="312"/>
      <c r="C65" s="312"/>
      <c r="D65" s="312"/>
      <c r="E65" s="312"/>
      <c r="F65" s="312"/>
      <c r="G65" s="225"/>
      <c r="H65" s="312"/>
      <c r="I65" s="312"/>
      <c r="J65" s="225"/>
      <c r="K65" s="225"/>
      <c r="L65" s="312"/>
      <c r="M65" s="312"/>
      <c r="N65" s="312"/>
      <c r="O65" s="312"/>
      <c r="P65" s="310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</row>
    <row r="66" spans="1:27" ht="15">
      <c r="A66" s="323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5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6"/>
    </row>
    <row r="67" spans="1:28" ht="15">
      <c r="A67" s="327" t="s">
        <v>207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9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30"/>
      <c r="AB67" s="331"/>
    </row>
    <row r="68" spans="1:28" ht="15">
      <c r="A68" s="327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9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30"/>
      <c r="AB68" s="332"/>
    </row>
    <row r="69" spans="1:28" ht="15">
      <c r="A69" s="327" t="s">
        <v>6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9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30"/>
      <c r="AB69" s="332"/>
    </row>
    <row r="70" spans="1:28" ht="15">
      <c r="A70" s="327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9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30"/>
      <c r="AB70" s="332"/>
    </row>
    <row r="71" spans="1:28" ht="15">
      <c r="A71" s="327" t="s">
        <v>7</v>
      </c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9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30"/>
      <c r="AB71" s="332"/>
    </row>
    <row r="72" spans="1:28" ht="15">
      <c r="A72" s="327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9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30"/>
      <c r="AB72" s="332"/>
    </row>
    <row r="73" spans="1:28" ht="15">
      <c r="A73" s="327" t="s">
        <v>8</v>
      </c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9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30"/>
      <c r="AB73" s="332"/>
    </row>
    <row r="74" spans="1:28" ht="15">
      <c r="A74" s="327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9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30"/>
      <c r="AB74" s="332"/>
    </row>
    <row r="75" spans="1:28" ht="15">
      <c r="A75" s="327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9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30"/>
      <c r="AB75" s="332"/>
    </row>
    <row r="76" spans="1:28" ht="15">
      <c r="A76" s="327" t="s">
        <v>142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9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30"/>
      <c r="AB76" s="332"/>
    </row>
    <row r="77" spans="1:28" ht="15">
      <c r="A77" s="327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9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30"/>
      <c r="AB77" s="332"/>
    </row>
    <row r="78" spans="1:28" ht="15">
      <c r="A78" s="327"/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9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30"/>
      <c r="AB78" s="332"/>
    </row>
    <row r="79" spans="1:28" ht="15">
      <c r="A79" s="327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9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30"/>
      <c r="AB79" s="332"/>
    </row>
    <row r="80" spans="1:28" ht="15">
      <c r="A80" s="327"/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9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30"/>
      <c r="AB80" s="332"/>
    </row>
    <row r="81" spans="1:28" ht="15">
      <c r="A81" s="327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9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30"/>
      <c r="AB81" s="332"/>
    </row>
    <row r="82" spans="1:28" ht="15">
      <c r="A82" s="327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9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30"/>
      <c r="AB82" s="332"/>
    </row>
    <row r="83" spans="1:28" ht="15">
      <c r="A83" s="333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5"/>
      <c r="Q83" s="334"/>
      <c r="R83" s="334"/>
      <c r="S83" s="334"/>
      <c r="T83" s="334"/>
      <c r="U83" s="334"/>
      <c r="V83" s="334"/>
      <c r="W83" s="334"/>
      <c r="X83" s="334"/>
      <c r="Y83" s="334"/>
      <c r="Z83" s="334"/>
      <c r="AA83" s="336"/>
      <c r="AB83" s="337"/>
    </row>
    <row r="84" spans="1:27" ht="12.75">
      <c r="A84" s="312"/>
      <c r="B84" s="312"/>
      <c r="C84" s="312"/>
      <c r="D84" s="312"/>
      <c r="E84" s="312"/>
      <c r="F84" s="312"/>
      <c r="G84" s="225"/>
      <c r="H84" s="312"/>
      <c r="I84" s="312"/>
      <c r="J84" s="225"/>
      <c r="K84" s="225"/>
      <c r="L84" s="312"/>
      <c r="M84" s="312"/>
      <c r="N84" s="312"/>
      <c r="O84" s="312"/>
      <c r="P84" s="310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</row>
    <row r="85" spans="1:27" ht="12.75">
      <c r="A85" s="312"/>
      <c r="B85" s="312"/>
      <c r="C85" s="312"/>
      <c r="D85" s="312"/>
      <c r="E85" s="312"/>
      <c r="F85" s="312"/>
      <c r="G85" s="225"/>
      <c r="H85" s="312"/>
      <c r="I85" s="312"/>
      <c r="J85" s="225"/>
      <c r="K85" s="225"/>
      <c r="L85" s="312"/>
      <c r="M85" s="312"/>
      <c r="N85" s="312"/>
      <c r="O85" s="312"/>
      <c r="P85" s="310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</row>
    <row r="86" spans="1:27" ht="12.75">
      <c r="A86" s="312"/>
      <c r="B86" s="312"/>
      <c r="C86" s="312"/>
      <c r="D86" s="312"/>
      <c r="E86" s="312"/>
      <c r="F86" s="312"/>
      <c r="G86" s="225"/>
      <c r="H86" s="312"/>
      <c r="I86" s="312"/>
      <c r="J86" s="225"/>
      <c r="K86" s="225"/>
      <c r="L86" s="312"/>
      <c r="M86" s="312"/>
      <c r="N86" s="312"/>
      <c r="O86" s="312"/>
      <c r="P86" s="310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</row>
    <row r="87" spans="1:27" ht="12.75">
      <c r="A87" s="312"/>
      <c r="B87" s="312"/>
      <c r="C87" s="312"/>
      <c r="D87" s="312"/>
      <c r="E87" s="312"/>
      <c r="F87" s="312"/>
      <c r="G87" s="225"/>
      <c r="H87" s="312"/>
      <c r="I87" s="312"/>
      <c r="J87" s="225"/>
      <c r="K87" s="225"/>
      <c r="L87" s="312"/>
      <c r="M87" s="312"/>
      <c r="N87" s="312"/>
      <c r="O87" s="312"/>
      <c r="P87" s="310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</row>
    <row r="88" spans="1:27" ht="12.75">
      <c r="A88" s="312"/>
      <c r="B88" s="312"/>
      <c r="C88" s="312"/>
      <c r="D88" s="312"/>
      <c r="E88" s="312"/>
      <c r="F88" s="312"/>
      <c r="G88" s="225"/>
      <c r="H88" s="312"/>
      <c r="I88" s="312"/>
      <c r="J88" s="225"/>
      <c r="K88" s="225"/>
      <c r="L88" s="312"/>
      <c r="M88" s="312"/>
      <c r="N88" s="312"/>
      <c r="O88" s="312"/>
      <c r="P88" s="310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</row>
    <row r="89" spans="1:27" ht="12.75">
      <c r="A89" s="312"/>
      <c r="B89" s="312"/>
      <c r="C89" s="312"/>
      <c r="D89" s="312"/>
      <c r="E89" s="338"/>
      <c r="F89" s="338"/>
      <c r="G89" s="225"/>
      <c r="H89" s="312"/>
      <c r="I89" s="338"/>
      <c r="J89" s="338"/>
      <c r="K89" s="338"/>
      <c r="L89" s="338"/>
      <c r="M89" s="338"/>
      <c r="N89" s="312"/>
      <c r="O89" s="312"/>
      <c r="P89" s="310"/>
      <c r="Q89" s="312"/>
      <c r="R89" s="339"/>
      <c r="S89" s="339"/>
      <c r="T89" s="339"/>
      <c r="U89" s="339"/>
      <c r="V89" s="312"/>
      <c r="W89" s="312"/>
      <c r="X89" s="312"/>
      <c r="Y89" s="312"/>
      <c r="Z89" s="312"/>
      <c r="AA89" s="312"/>
    </row>
    <row r="90" spans="1:27" ht="12.75">
      <c r="A90" s="312"/>
      <c r="B90" s="312"/>
      <c r="C90" s="312"/>
      <c r="D90" s="312"/>
      <c r="E90" s="338"/>
      <c r="F90" s="338"/>
      <c r="G90" s="225"/>
      <c r="H90" s="312"/>
      <c r="I90" s="338"/>
      <c r="J90" s="338"/>
      <c r="K90" s="338"/>
      <c r="L90" s="338"/>
      <c r="M90" s="338"/>
      <c r="N90" s="312"/>
      <c r="O90" s="312"/>
      <c r="P90" s="310"/>
      <c r="Q90" s="312"/>
      <c r="R90" s="339"/>
      <c r="S90" s="339"/>
      <c r="T90" s="339"/>
      <c r="U90" s="339"/>
      <c r="V90" s="312"/>
      <c r="W90" s="312"/>
      <c r="X90" s="312"/>
      <c r="Y90" s="312"/>
      <c r="Z90" s="312"/>
      <c r="AA90" s="312"/>
    </row>
    <row r="91" spans="1:27" ht="12.75">
      <c r="A91" s="312"/>
      <c r="B91" s="312"/>
      <c r="C91" s="312"/>
      <c r="D91" s="312"/>
      <c r="E91" s="338"/>
      <c r="F91" s="338"/>
      <c r="G91" s="225"/>
      <c r="H91" s="312"/>
      <c r="I91" s="338"/>
      <c r="J91" s="338"/>
      <c r="K91" s="338"/>
      <c r="L91" s="338"/>
      <c r="M91" s="338"/>
      <c r="N91" s="312"/>
      <c r="O91" s="312"/>
      <c r="P91" s="310"/>
      <c r="Q91" s="312"/>
      <c r="R91" s="339"/>
      <c r="S91" s="339"/>
      <c r="T91" s="339"/>
      <c r="U91" s="339"/>
      <c r="V91" s="312"/>
      <c r="W91" s="312"/>
      <c r="X91" s="312"/>
      <c r="Y91" s="312"/>
      <c r="Z91" s="312"/>
      <c r="AA91" s="312"/>
    </row>
    <row r="92" spans="1:27" ht="12.75">
      <c r="A92" s="312"/>
      <c r="B92" s="312"/>
      <c r="C92" s="312"/>
      <c r="D92" s="312"/>
      <c r="E92" s="338"/>
      <c r="F92" s="338"/>
      <c r="G92" s="225"/>
      <c r="H92" s="312"/>
      <c r="I92" s="338"/>
      <c r="J92" s="338"/>
      <c r="K92" s="338"/>
      <c r="L92" s="338"/>
      <c r="M92" s="338"/>
      <c r="N92" s="312"/>
      <c r="O92" s="312"/>
      <c r="P92" s="310"/>
      <c r="Q92" s="312"/>
      <c r="R92" s="339"/>
      <c r="S92" s="339"/>
      <c r="T92" s="339"/>
      <c r="U92" s="339"/>
      <c r="V92" s="312"/>
      <c r="W92" s="312"/>
      <c r="X92" s="312"/>
      <c r="Y92" s="312"/>
      <c r="Z92" s="312"/>
      <c r="AA92" s="312"/>
    </row>
    <row r="93" spans="1:27" ht="12.75">
      <c r="A93" s="312"/>
      <c r="B93" s="312"/>
      <c r="C93" s="312"/>
      <c r="D93" s="312"/>
      <c r="E93" s="338"/>
      <c r="F93" s="338"/>
      <c r="G93" s="225"/>
      <c r="H93" s="312"/>
      <c r="I93" s="338"/>
      <c r="J93" s="338"/>
      <c r="K93" s="338"/>
      <c r="L93" s="338"/>
      <c r="M93" s="338"/>
      <c r="N93" s="312"/>
      <c r="O93" s="312"/>
      <c r="P93" s="310"/>
      <c r="Q93" s="312"/>
      <c r="R93" s="339"/>
      <c r="S93" s="339"/>
      <c r="T93" s="339"/>
      <c r="U93" s="339"/>
      <c r="V93" s="312"/>
      <c r="W93" s="312"/>
      <c r="X93" s="312"/>
      <c r="Y93" s="312"/>
      <c r="Z93" s="312"/>
      <c r="AA93" s="312"/>
    </row>
    <row r="94" spans="5:21" ht="12.75">
      <c r="E94" s="338"/>
      <c r="F94" s="338"/>
      <c r="I94" s="338"/>
      <c r="J94" s="338"/>
      <c r="K94" s="338"/>
      <c r="L94" s="338"/>
      <c r="M94" s="338"/>
      <c r="R94" s="339"/>
      <c r="S94" s="339"/>
      <c r="T94" s="339"/>
      <c r="U94" s="339"/>
    </row>
    <row r="95" spans="5:21" ht="12.75">
      <c r="E95" s="338"/>
      <c r="F95" s="338"/>
      <c r="I95" s="338"/>
      <c r="J95" s="338"/>
      <c r="K95" s="338"/>
      <c r="L95" s="338"/>
      <c r="M95" s="338"/>
      <c r="R95" s="339"/>
      <c r="S95" s="339"/>
      <c r="T95" s="339"/>
      <c r="U95" s="339"/>
    </row>
    <row r="96" spans="5:21" ht="12.75">
      <c r="E96" s="338"/>
      <c r="F96" s="338"/>
      <c r="I96" s="338"/>
      <c r="J96" s="338"/>
      <c r="K96" s="338"/>
      <c r="L96" s="338"/>
      <c r="M96" s="338"/>
      <c r="R96" s="339"/>
      <c r="S96" s="339"/>
      <c r="T96" s="339"/>
      <c r="U96" s="339"/>
    </row>
    <row r="97" spans="5:21" ht="12.75">
      <c r="E97" s="338"/>
      <c r="F97" s="338"/>
      <c r="I97" s="338"/>
      <c r="J97" s="338"/>
      <c r="K97" s="338"/>
      <c r="L97" s="338"/>
      <c r="M97" s="338"/>
      <c r="R97" s="339"/>
      <c r="S97" s="339"/>
      <c r="T97" s="339"/>
      <c r="U97" s="339"/>
    </row>
    <row r="98" spans="5:21" ht="12.75">
      <c r="E98" s="338"/>
      <c r="F98" s="338"/>
      <c r="I98" s="338"/>
      <c r="J98" s="338"/>
      <c r="K98" s="338"/>
      <c r="L98" s="338"/>
      <c r="M98" s="338"/>
      <c r="R98" s="339"/>
      <c r="S98" s="339"/>
      <c r="T98" s="339"/>
      <c r="U98" s="339"/>
    </row>
    <row r="99" spans="5:21" ht="12.75">
      <c r="E99" s="338"/>
      <c r="F99" s="338"/>
      <c r="I99" s="338"/>
      <c r="J99" s="338"/>
      <c r="K99" s="338"/>
      <c r="L99" s="338"/>
      <c r="M99" s="338"/>
      <c r="R99" s="339"/>
      <c r="S99" s="339"/>
      <c r="T99" s="339"/>
      <c r="U99" s="339"/>
    </row>
    <row r="100" spans="5:21" ht="12.75">
      <c r="E100" s="338"/>
      <c r="F100" s="338"/>
      <c r="I100" s="338"/>
      <c r="J100" s="338"/>
      <c r="K100" s="338"/>
      <c r="L100" s="338"/>
      <c r="M100" s="338"/>
      <c r="R100" s="339"/>
      <c r="S100" s="339"/>
      <c r="T100" s="339"/>
      <c r="U100" s="339"/>
    </row>
    <row r="101" spans="5:21" ht="12.75">
      <c r="E101" s="338"/>
      <c r="F101" s="338"/>
      <c r="I101" s="338"/>
      <c r="J101" s="338"/>
      <c r="K101" s="338"/>
      <c r="L101" s="338"/>
      <c r="M101" s="338"/>
      <c r="R101" s="339"/>
      <c r="S101" s="339"/>
      <c r="T101" s="339"/>
      <c r="U101" s="339"/>
    </row>
    <row r="102" spans="5:21" ht="12.75">
      <c r="E102" s="338"/>
      <c r="F102" s="338"/>
      <c r="I102" s="338"/>
      <c r="J102" s="338"/>
      <c r="K102" s="338"/>
      <c r="L102" s="338"/>
      <c r="M102" s="338"/>
      <c r="R102" s="339"/>
      <c r="S102" s="339"/>
      <c r="T102" s="339"/>
      <c r="U102" s="339"/>
    </row>
    <row r="103" spans="5:21" ht="12.75">
      <c r="E103" s="338"/>
      <c r="F103" s="338"/>
      <c r="I103" s="338"/>
      <c r="J103" s="338"/>
      <c r="K103" s="338"/>
      <c r="L103" s="338"/>
      <c r="M103" s="338"/>
      <c r="R103" s="339"/>
      <c r="S103" s="339"/>
      <c r="T103" s="339"/>
      <c r="U103" s="339"/>
    </row>
    <row r="104" spans="5:21" ht="12.75">
      <c r="E104" s="338"/>
      <c r="F104" s="338"/>
      <c r="I104" s="338"/>
      <c r="J104" s="338"/>
      <c r="K104" s="338"/>
      <c r="L104" s="338"/>
      <c r="M104" s="338"/>
      <c r="R104" s="339"/>
      <c r="S104" s="339"/>
      <c r="T104" s="339"/>
      <c r="U104" s="339"/>
    </row>
    <row r="105" spans="5:21" ht="12.75">
      <c r="E105" s="338"/>
      <c r="F105" s="338"/>
      <c r="I105" s="338"/>
      <c r="J105" s="338"/>
      <c r="K105" s="338"/>
      <c r="L105" s="338"/>
      <c r="M105" s="338"/>
      <c r="R105" s="339"/>
      <c r="S105" s="339"/>
      <c r="T105" s="339"/>
      <c r="U105" s="339"/>
    </row>
    <row r="106" spans="5:21" ht="12.75">
      <c r="E106" s="338"/>
      <c r="F106" s="338"/>
      <c r="I106" s="338"/>
      <c r="J106" s="338"/>
      <c r="K106" s="338"/>
      <c r="L106" s="338"/>
      <c r="M106" s="338"/>
      <c r="R106" s="339"/>
      <c r="S106" s="339"/>
      <c r="T106" s="339"/>
      <c r="U106" s="339"/>
    </row>
    <row r="107" spans="5:21" ht="12.75">
      <c r="E107" s="338"/>
      <c r="F107" s="338"/>
      <c r="I107" s="338"/>
      <c r="J107" s="338"/>
      <c r="K107" s="338"/>
      <c r="L107" s="338"/>
      <c r="M107" s="338"/>
      <c r="R107" s="339"/>
      <c r="S107" s="339"/>
      <c r="T107" s="339"/>
      <c r="U107" s="339"/>
    </row>
    <row r="108" spans="5:21" ht="12.75">
      <c r="E108" s="338"/>
      <c r="F108" s="338"/>
      <c r="I108" s="338"/>
      <c r="J108" s="338"/>
      <c r="K108" s="338"/>
      <c r="L108" s="338"/>
      <c r="M108" s="338"/>
      <c r="R108" s="339"/>
      <c r="S108" s="339"/>
      <c r="T108" s="339"/>
      <c r="U108" s="339"/>
    </row>
    <row r="109" spans="5:21" ht="12.75">
      <c r="E109" s="338"/>
      <c r="F109" s="338"/>
      <c r="I109" s="338"/>
      <c r="J109" s="338"/>
      <c r="K109" s="338"/>
      <c r="L109" s="338"/>
      <c r="M109" s="338"/>
      <c r="R109" s="339"/>
      <c r="S109" s="339"/>
      <c r="T109" s="339"/>
      <c r="U109" s="339"/>
    </row>
    <row r="110" spans="5:21" ht="12.75">
      <c r="E110" s="338"/>
      <c r="F110" s="338"/>
      <c r="I110" s="338"/>
      <c r="J110" s="338"/>
      <c r="K110" s="338"/>
      <c r="L110" s="338"/>
      <c r="M110" s="338"/>
      <c r="R110" s="339"/>
      <c r="S110" s="339"/>
      <c r="T110" s="339"/>
      <c r="U110" s="339"/>
    </row>
    <row r="111" spans="5:21" ht="12.75">
      <c r="E111" s="338"/>
      <c r="F111" s="338"/>
      <c r="I111" s="338"/>
      <c r="J111" s="338"/>
      <c r="K111" s="338"/>
      <c r="L111" s="338"/>
      <c r="M111" s="338"/>
      <c r="R111" s="339"/>
      <c r="S111" s="339"/>
      <c r="T111" s="339"/>
      <c r="U111" s="339"/>
    </row>
    <row r="112" spans="5:21" ht="12.75">
      <c r="E112" s="338"/>
      <c r="F112" s="338"/>
      <c r="I112" s="338"/>
      <c r="J112" s="338"/>
      <c r="K112" s="338"/>
      <c r="L112" s="338"/>
      <c r="M112" s="338"/>
      <c r="R112" s="339"/>
      <c r="S112" s="339"/>
      <c r="T112" s="339"/>
      <c r="U112" s="339"/>
    </row>
    <row r="113" spans="5:21" ht="12.75">
      <c r="E113" s="338"/>
      <c r="F113" s="338"/>
      <c r="I113" s="338"/>
      <c r="J113" s="338"/>
      <c r="K113" s="338"/>
      <c r="L113" s="338"/>
      <c r="M113" s="338"/>
      <c r="R113" s="339"/>
      <c r="S113" s="339"/>
      <c r="T113" s="339"/>
      <c r="U113" s="339"/>
    </row>
    <row r="114" spans="5:21" ht="12.75">
      <c r="E114" s="338"/>
      <c r="F114" s="338"/>
      <c r="I114" s="338"/>
      <c r="J114" s="338"/>
      <c r="K114" s="338"/>
      <c r="L114" s="338"/>
      <c r="M114" s="338"/>
      <c r="R114" s="339"/>
      <c r="S114" s="339"/>
      <c r="T114" s="339"/>
      <c r="U114" s="339"/>
    </row>
    <row r="115" spans="5:21" ht="12.75">
      <c r="E115" s="338"/>
      <c r="F115" s="338"/>
      <c r="I115" s="338"/>
      <c r="J115" s="338"/>
      <c r="K115" s="338"/>
      <c r="L115" s="338"/>
      <c r="M115" s="338"/>
      <c r="R115" s="339"/>
      <c r="S115" s="339"/>
      <c r="T115" s="339"/>
      <c r="U115" s="339"/>
    </row>
    <row r="116" spans="5:21" ht="12.75">
      <c r="E116" s="338"/>
      <c r="F116" s="338"/>
      <c r="I116" s="338"/>
      <c r="J116" s="338"/>
      <c r="K116" s="338"/>
      <c r="L116" s="338"/>
      <c r="M116" s="338"/>
      <c r="R116" s="339"/>
      <c r="S116" s="339"/>
      <c r="T116" s="339"/>
      <c r="U116" s="339"/>
    </row>
    <row r="117" spans="5:21" ht="12.75">
      <c r="E117" s="338"/>
      <c r="F117" s="338"/>
      <c r="I117" s="338"/>
      <c r="J117" s="338"/>
      <c r="K117" s="338"/>
      <c r="L117" s="338"/>
      <c r="M117" s="338"/>
      <c r="R117" s="339"/>
      <c r="S117" s="339"/>
      <c r="T117" s="339"/>
      <c r="U117" s="339"/>
    </row>
    <row r="118" spans="5:13" ht="12.75">
      <c r="E118" s="338"/>
      <c r="F118" s="338"/>
      <c r="I118" s="338"/>
      <c r="J118" s="338"/>
      <c r="K118" s="338"/>
      <c r="L118" s="338"/>
      <c r="M118" s="338"/>
    </row>
    <row r="119" spans="5:13" ht="12.75">
      <c r="E119" s="338"/>
      <c r="F119" s="338"/>
      <c r="I119" s="338"/>
      <c r="J119" s="338"/>
      <c r="K119" s="338"/>
      <c r="L119" s="338"/>
      <c r="M119" s="338"/>
    </row>
    <row r="120" spans="5:13" ht="12.75">
      <c r="E120" s="338"/>
      <c r="F120" s="338"/>
      <c r="I120" s="338"/>
      <c r="J120" s="338"/>
      <c r="K120" s="338"/>
      <c r="L120" s="338"/>
      <c r="M120" s="338"/>
    </row>
    <row r="121" spans="5:13" ht="12.75">
      <c r="E121" s="338"/>
      <c r="F121" s="338"/>
      <c r="I121" s="338"/>
      <c r="J121" s="338"/>
      <c r="K121" s="338"/>
      <c r="L121" s="338"/>
      <c r="M121" s="338"/>
    </row>
    <row r="122" spans="5:13" ht="12.75">
      <c r="E122" s="338"/>
      <c r="F122" s="338"/>
      <c r="I122" s="338"/>
      <c r="J122" s="338"/>
      <c r="K122" s="338"/>
      <c r="L122" s="338"/>
      <c r="M122" s="338"/>
    </row>
    <row r="123" spans="5:13" ht="12.75">
      <c r="E123" s="338"/>
      <c r="F123" s="338"/>
      <c r="I123" s="338"/>
      <c r="J123" s="338"/>
      <c r="K123" s="338"/>
      <c r="L123" s="338"/>
      <c r="M123" s="338"/>
    </row>
    <row r="124" spans="5:13" ht="12.75">
      <c r="E124" s="338"/>
      <c r="F124" s="338"/>
      <c r="I124" s="338"/>
      <c r="J124" s="338"/>
      <c r="K124" s="338"/>
      <c r="L124" s="338"/>
      <c r="M124" s="338"/>
    </row>
    <row r="125" spans="5:6" ht="12.75">
      <c r="E125" s="338"/>
      <c r="F125" s="338"/>
    </row>
    <row r="126" spans="5:6" ht="12.75">
      <c r="E126" s="338"/>
      <c r="F126" s="338"/>
    </row>
    <row r="127" spans="5:6" ht="12.75">
      <c r="E127" s="338"/>
      <c r="F127" s="338"/>
    </row>
    <row r="128" spans="5:6" ht="12.75">
      <c r="E128" s="338"/>
      <c r="F128" s="338"/>
    </row>
    <row r="129" spans="5:6" ht="12.75">
      <c r="E129" s="338"/>
      <c r="F129" s="338"/>
    </row>
    <row r="130" spans="5:6" ht="12.75">
      <c r="E130" s="338"/>
      <c r="F130" s="338"/>
    </row>
    <row r="131" spans="5:6" ht="12.75">
      <c r="E131" s="338"/>
      <c r="F131" s="338"/>
    </row>
    <row r="132" spans="5:6" ht="12.75">
      <c r="E132" s="338"/>
      <c r="F132" s="338"/>
    </row>
  </sheetData>
  <sheetProtection/>
  <mergeCells count="8">
    <mergeCell ref="I6:P6"/>
    <mergeCell ref="S6:AA6"/>
    <mergeCell ref="E8:G8"/>
    <mergeCell ref="I8:N8"/>
    <mergeCell ref="X8:X10"/>
    <mergeCell ref="Z8:AA10"/>
    <mergeCell ref="M9:N9"/>
    <mergeCell ref="P9:P10"/>
  </mergeCells>
  <printOptions/>
  <pageMargins left="0.72" right="0.21" top="0.32" bottom="0.25" header="0.23" footer="0.21"/>
  <pageSetup fitToHeight="1" fitToWidth="1" horizontalDpi="600" verticalDpi="600" orientation="landscape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showGridLines="0" zoomScale="90" zoomScaleNormal="9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5" sqref="E5"/>
    </sheetView>
  </sheetViews>
  <sheetFormatPr defaultColWidth="9.140625" defaultRowHeight="12.75" outlineLevelCol="1"/>
  <cols>
    <col min="1" max="1" width="5.28125" style="0" customWidth="1"/>
    <col min="2" max="2" width="33.7109375" style="0" customWidth="1"/>
    <col min="3" max="3" width="15.140625" style="0" customWidth="1" outlineLevel="1"/>
    <col min="4" max="4" width="12.421875" style="0" customWidth="1" outlineLevel="1"/>
    <col min="5" max="5" width="9.140625" style="51" customWidth="1" outlineLevel="1"/>
    <col min="6" max="6" width="1.421875" style="0" customWidth="1" outlineLevel="1"/>
    <col min="7" max="7" width="12.140625" style="0" customWidth="1"/>
    <col min="8" max="8" width="8.8515625" style="51" customWidth="1" outlineLevel="1"/>
    <col min="9" max="9" width="12.7109375" style="51" customWidth="1"/>
    <col min="10" max="10" width="13.140625" style="0" customWidth="1"/>
    <col min="11" max="11" width="11.57421875" style="0" customWidth="1"/>
    <col min="12" max="12" width="11.28125" style="0" customWidth="1"/>
    <col min="13" max="13" width="1.57421875" style="0" customWidth="1"/>
    <col min="14" max="14" width="10.7109375" style="0" customWidth="1"/>
    <col min="15" max="15" width="4.140625" style="0" customWidth="1"/>
    <col min="16" max="16" width="13.28125" style="0" customWidth="1" outlineLevel="1"/>
    <col min="17" max="17" width="10.28125" style="0" customWidth="1"/>
    <col min="18" max="18" width="1.421875" style="0" customWidth="1"/>
    <col min="19" max="19" width="13.7109375" style="0" customWidth="1" outlineLevel="1"/>
    <col min="20" max="20" width="10.00390625" style="0" customWidth="1"/>
    <col min="21" max="21" width="0.9921875" style="0" customWidth="1"/>
    <col min="22" max="22" width="11.57421875" style="0" customWidth="1"/>
    <col min="23" max="23" width="1.28515625" style="0" customWidth="1"/>
    <col min="24" max="24" width="15.8515625" style="0" customWidth="1"/>
    <col min="25" max="25" width="9.140625" style="0" customWidth="1"/>
    <col min="26" max="26" width="12.421875" style="0" customWidth="1"/>
    <col min="27" max="28" width="10.421875" style="0" bestFit="1" customWidth="1"/>
  </cols>
  <sheetData>
    <row r="1" spans="3:19" ht="17.25">
      <c r="C1" s="430" t="s">
        <v>183</v>
      </c>
      <c r="P1" s="160" t="s">
        <v>170</v>
      </c>
      <c r="Q1" s="161"/>
      <c r="R1" s="161"/>
      <c r="S1" s="160" t="s">
        <v>170</v>
      </c>
    </row>
    <row r="2" spans="3:19" ht="22.5">
      <c r="C2" s="153" t="s">
        <v>146</v>
      </c>
      <c r="D2" s="153" t="s">
        <v>146</v>
      </c>
      <c r="E2" s="153" t="s">
        <v>146</v>
      </c>
      <c r="F2" s="154"/>
      <c r="G2" s="154"/>
      <c r="H2" s="153" t="s">
        <v>146</v>
      </c>
      <c r="I2" s="157" t="s">
        <v>144</v>
      </c>
      <c r="J2" s="159" t="s">
        <v>169</v>
      </c>
      <c r="P2" s="153" t="s">
        <v>146</v>
      </c>
      <c r="Q2" s="13"/>
      <c r="R2" s="13"/>
      <c r="S2" s="153" t="s">
        <v>146</v>
      </c>
    </row>
    <row r="3" spans="1:7" ht="15.75">
      <c r="A3" s="405" t="str">
        <f>Sommaire!A2</f>
        <v>Nom du conseil scolaire</v>
      </c>
      <c r="B3" s="406"/>
      <c r="G3" s="51"/>
    </row>
    <row r="4" spans="1:30" ht="15.75">
      <c r="A4" s="28" t="s">
        <v>1</v>
      </c>
      <c r="B4" s="13"/>
      <c r="C4" s="13"/>
      <c r="D4" s="13"/>
      <c r="E4" s="43"/>
      <c r="F4" s="13"/>
      <c r="G4" s="43"/>
      <c r="I4" s="43"/>
      <c r="J4" s="13"/>
      <c r="K4" s="13"/>
      <c r="L4" s="13"/>
      <c r="T4" s="13"/>
      <c r="U4" s="13"/>
      <c r="V4" s="13"/>
      <c r="Z4" s="109">
        <f>'Sommaire des despenses'!Z61</f>
        <v>0.005</v>
      </c>
      <c r="AA4" s="10" t="s">
        <v>197</v>
      </c>
      <c r="AB4" s="27"/>
      <c r="AD4" s="30" t="s">
        <v>4</v>
      </c>
    </row>
    <row r="5" spans="1:22" ht="16.5" thickBot="1">
      <c r="A5" s="28" t="str">
        <f>Sommaire!U3</f>
        <v>Pour la période se terminant le 31 mai 2015</v>
      </c>
      <c r="B5" s="14"/>
      <c r="C5" s="14"/>
      <c r="D5" s="14"/>
      <c r="E5" s="41"/>
      <c r="F5" s="15"/>
      <c r="G5" s="41"/>
      <c r="H5" s="41"/>
      <c r="I5" s="41"/>
      <c r="J5" s="14"/>
      <c r="K5" s="14"/>
      <c r="L5" s="14"/>
      <c r="Q5" s="14"/>
      <c r="R5" s="14"/>
      <c r="S5" s="14"/>
      <c r="T5" s="14"/>
      <c r="U5" s="14"/>
      <c r="V5" s="14"/>
    </row>
    <row r="6" spans="1:25" ht="16.5" thickBot="1">
      <c r="A6" s="55" t="s">
        <v>14</v>
      </c>
      <c r="B6" s="14"/>
      <c r="C6" s="14"/>
      <c r="D6" s="14"/>
      <c r="E6" s="41"/>
      <c r="F6" s="15"/>
      <c r="G6" s="459" t="s">
        <v>72</v>
      </c>
      <c r="H6" s="460"/>
      <c r="I6" s="460"/>
      <c r="J6" s="460"/>
      <c r="K6" s="460"/>
      <c r="L6" s="460"/>
      <c r="M6" s="460"/>
      <c r="N6" s="461"/>
      <c r="Q6" s="459" t="s">
        <v>73</v>
      </c>
      <c r="R6" s="460"/>
      <c r="S6" s="460"/>
      <c r="T6" s="460"/>
      <c r="U6" s="460"/>
      <c r="V6" s="460"/>
      <c r="W6" s="460"/>
      <c r="X6" s="460"/>
      <c r="Y6" s="461"/>
    </row>
    <row r="7" spans="1:25" ht="14.25" customHeight="1" thickBot="1">
      <c r="A7" s="1"/>
      <c r="B7" s="1"/>
      <c r="C7" s="1"/>
      <c r="D7" s="1"/>
      <c r="E7" s="52"/>
      <c r="F7" s="16"/>
      <c r="G7" s="59" t="s">
        <v>9</v>
      </c>
      <c r="H7" s="60" t="s">
        <v>12</v>
      </c>
      <c r="I7" s="60"/>
      <c r="J7" s="59" t="s">
        <v>10</v>
      </c>
      <c r="K7" s="44" t="s">
        <v>27</v>
      </c>
      <c r="L7" s="60" t="s">
        <v>16</v>
      </c>
      <c r="M7" s="59"/>
      <c r="N7" s="59"/>
      <c r="O7" s="59"/>
      <c r="P7" s="59" t="s">
        <v>5</v>
      </c>
      <c r="Q7" s="59" t="s">
        <v>17</v>
      </c>
      <c r="R7" s="59"/>
      <c r="S7" s="59" t="s">
        <v>13</v>
      </c>
      <c r="T7" s="59" t="s">
        <v>11</v>
      </c>
      <c r="U7" s="59"/>
      <c r="V7" s="59" t="s">
        <v>28</v>
      </c>
      <c r="W7" s="10"/>
      <c r="X7" s="10"/>
      <c r="Y7" s="10"/>
    </row>
    <row r="8" spans="1:25" ht="42.75" customHeight="1" thickBot="1">
      <c r="A8" s="1"/>
      <c r="B8" s="16"/>
      <c r="C8" s="462" t="s">
        <v>31</v>
      </c>
      <c r="D8" s="463"/>
      <c r="E8" s="464"/>
      <c r="F8" s="56"/>
      <c r="G8" s="481" t="s">
        <v>32</v>
      </c>
      <c r="H8" s="482"/>
      <c r="I8" s="482"/>
      <c r="J8" s="482"/>
      <c r="K8" s="482"/>
      <c r="L8" s="483"/>
      <c r="M8" s="61"/>
      <c r="N8" s="62"/>
      <c r="O8" s="61"/>
      <c r="P8" s="426" t="s">
        <v>106</v>
      </c>
      <c r="Q8" s="63" t="s">
        <v>104</v>
      </c>
      <c r="R8" s="64"/>
      <c r="S8" s="426" t="s">
        <v>107</v>
      </c>
      <c r="T8" s="63" t="s">
        <v>105</v>
      </c>
      <c r="U8" s="65"/>
      <c r="V8" s="484" t="s">
        <v>102</v>
      </c>
      <c r="W8" s="67"/>
      <c r="X8" s="487" t="s">
        <v>198</v>
      </c>
      <c r="Y8" s="488"/>
    </row>
    <row r="9" spans="1:25" ht="15.75" customHeight="1" thickBot="1">
      <c r="A9" s="1"/>
      <c r="B9" s="16"/>
      <c r="C9" s="129" t="s">
        <v>182</v>
      </c>
      <c r="D9" s="54" t="s">
        <v>108</v>
      </c>
      <c r="E9" s="130" t="s">
        <v>206</v>
      </c>
      <c r="F9" s="58"/>
      <c r="G9" s="82"/>
      <c r="H9" s="83"/>
      <c r="I9" s="83"/>
      <c r="J9" s="84"/>
      <c r="K9" s="477" t="s">
        <v>206</v>
      </c>
      <c r="L9" s="478"/>
      <c r="M9" s="61"/>
      <c r="N9" s="493" t="s">
        <v>110</v>
      </c>
      <c r="O9" s="61"/>
      <c r="P9" s="147"/>
      <c r="Q9" s="66"/>
      <c r="R9" s="64"/>
      <c r="S9" s="147"/>
      <c r="T9" s="66"/>
      <c r="U9" s="65"/>
      <c r="V9" s="485"/>
      <c r="W9" s="67"/>
      <c r="X9" s="489"/>
      <c r="Y9" s="490"/>
    </row>
    <row r="10" spans="1:25" ht="55.5" customHeight="1">
      <c r="A10" s="1"/>
      <c r="B10" s="16"/>
      <c r="C10" s="58"/>
      <c r="D10" s="58"/>
      <c r="E10" s="86"/>
      <c r="F10" s="58"/>
      <c r="G10" s="72" t="s">
        <v>85</v>
      </c>
      <c r="H10" s="143" t="s">
        <v>212</v>
      </c>
      <c r="I10" s="72" t="s">
        <v>39</v>
      </c>
      <c r="J10" s="85" t="s">
        <v>99</v>
      </c>
      <c r="K10" s="68" t="s">
        <v>86</v>
      </c>
      <c r="L10" s="68" t="s">
        <v>87</v>
      </c>
      <c r="M10" s="70"/>
      <c r="N10" s="494"/>
      <c r="O10" s="70"/>
      <c r="P10" s="148" t="str">
        <f>'Sommaire des despenses'!R10</f>
        <v>to mai 31/15</v>
      </c>
      <c r="Q10" s="425" t="s">
        <v>100</v>
      </c>
      <c r="R10" s="71"/>
      <c r="S10" s="148" t="str">
        <f>'Sommaire des despenses'!U10</f>
        <v>to mai 31/14</v>
      </c>
      <c r="T10" s="425" t="s">
        <v>101</v>
      </c>
      <c r="U10" s="69"/>
      <c r="V10" s="486"/>
      <c r="W10" s="73"/>
      <c r="X10" s="491"/>
      <c r="Y10" s="492"/>
    </row>
    <row r="11" spans="1:22" ht="4.5" customHeight="1">
      <c r="A11" s="1"/>
      <c r="B11" s="16"/>
      <c r="C11" s="4"/>
      <c r="D11" s="4"/>
      <c r="E11" s="46"/>
      <c r="F11" s="4"/>
      <c r="G11" s="22"/>
      <c r="H11" s="45"/>
      <c r="I11" s="45"/>
      <c r="J11" s="4"/>
      <c r="K11" s="4"/>
      <c r="L11" s="4"/>
      <c r="P11" s="19"/>
      <c r="Q11" s="4"/>
      <c r="R11" s="14"/>
      <c r="S11" s="14"/>
      <c r="T11" s="4"/>
      <c r="U11" s="4"/>
      <c r="V11" s="4"/>
    </row>
    <row r="12" spans="1:22" ht="6" customHeight="1" thickBot="1">
      <c r="A12" s="1"/>
      <c r="B12" s="16"/>
      <c r="C12" s="4"/>
      <c r="D12" s="4"/>
      <c r="E12" s="46"/>
      <c r="F12" s="4"/>
      <c r="G12" s="4"/>
      <c r="H12" s="46"/>
      <c r="I12" s="46"/>
      <c r="J12" s="4"/>
      <c r="K12" s="4"/>
      <c r="L12" s="4"/>
      <c r="Q12" s="4"/>
      <c r="T12" s="4"/>
      <c r="U12" s="4"/>
      <c r="V12" s="4"/>
    </row>
    <row r="13" spans="1:25" ht="12.75">
      <c r="A13" s="1" t="s">
        <v>74</v>
      </c>
      <c r="B13" s="16"/>
      <c r="C13" s="5"/>
      <c r="D13" s="5"/>
      <c r="E13" s="47"/>
      <c r="F13" s="75"/>
      <c r="G13" s="5"/>
      <c r="H13" s="47"/>
      <c r="I13" s="47"/>
      <c r="J13" s="5"/>
      <c r="K13" s="5"/>
      <c r="L13" s="5"/>
      <c r="N13" s="23"/>
      <c r="P13" s="5"/>
      <c r="Q13" s="5"/>
      <c r="S13" s="5"/>
      <c r="T13" s="5"/>
      <c r="U13" s="3"/>
      <c r="V13" s="5"/>
      <c r="X13" s="32"/>
      <c r="Y13" s="33"/>
    </row>
    <row r="14" spans="1:29" ht="14.25">
      <c r="A14" s="102" t="s">
        <v>184</v>
      </c>
      <c r="B14" s="95"/>
      <c r="C14" s="97">
        <v>80000000</v>
      </c>
      <c r="D14" s="97">
        <v>82000000</v>
      </c>
      <c r="E14" s="98">
        <f>IF(C14=0,,(D14-C14)/C14)</f>
        <v>0.025</v>
      </c>
      <c r="F14" s="96"/>
      <c r="G14" s="97">
        <v>81000000</v>
      </c>
      <c r="H14" s="98">
        <f aca="true" t="shared" si="0" ref="H14:H33">IF(D14=0,,(G14-D14)/D14)</f>
        <v>-0.012195121951219513</v>
      </c>
      <c r="I14" s="97">
        <v>81250000</v>
      </c>
      <c r="J14" s="97">
        <v>81500000</v>
      </c>
      <c r="K14" s="97">
        <f>IF(I14=0,J14-G14,J14-I14)</f>
        <v>250000</v>
      </c>
      <c r="L14" s="99">
        <f>IF(I14=0,K14/G14,K14/I14)</f>
        <v>0.003076923076923077</v>
      </c>
      <c r="N14" s="110"/>
      <c r="P14" s="97">
        <v>70000000</v>
      </c>
      <c r="Q14" s="100">
        <f aca="true" t="shared" si="1" ref="Q14:Q33">IF(J14=0,,P14/J14)</f>
        <v>0.8588957055214724</v>
      </c>
      <c r="R14" s="94"/>
      <c r="S14" s="97">
        <v>71000000</v>
      </c>
      <c r="T14" s="100">
        <f aca="true" t="shared" si="2" ref="T14:T33">IF(D14=0,,S14/D14)</f>
        <v>0.8658536585365854</v>
      </c>
      <c r="U14" s="101"/>
      <c r="V14" s="99">
        <f aca="true" t="shared" si="3" ref="V14:V34">Q14-T14</f>
        <v>-0.006957953015112928</v>
      </c>
      <c r="X14" s="37"/>
      <c r="Y14" s="36"/>
      <c r="Z14" s="27"/>
      <c r="AA14" s="162"/>
      <c r="AB14" s="162"/>
      <c r="AC14" s="18"/>
    </row>
    <row r="15" spans="1:29" ht="14.25">
      <c r="A15" t="s">
        <v>75</v>
      </c>
      <c r="B15" s="17"/>
      <c r="C15" s="6">
        <v>16000000</v>
      </c>
      <c r="D15" s="6">
        <v>16000000</v>
      </c>
      <c r="E15" s="48">
        <f>IF(C15=0,,(D15-C15)/C15)</f>
        <v>0</v>
      </c>
      <c r="F15" s="42"/>
      <c r="G15" s="6">
        <v>16000000</v>
      </c>
      <c r="H15" s="48">
        <f t="shared" si="0"/>
        <v>0</v>
      </c>
      <c r="I15" s="6">
        <v>16000000</v>
      </c>
      <c r="J15" s="6">
        <v>16500000</v>
      </c>
      <c r="K15" s="6">
        <f aca="true" t="shared" si="4" ref="K15:K33">IF(I15=0,J15-G15,J15-I15)</f>
        <v>500000</v>
      </c>
      <c r="L15" s="87">
        <f aca="true" t="shared" si="5" ref="L15:L34">IF(I15=0,K15/G15,K15/I15)</f>
        <v>0.03125</v>
      </c>
      <c r="N15" s="110"/>
      <c r="P15" s="6">
        <v>14850000</v>
      </c>
      <c r="Q15" s="7">
        <f t="shared" si="1"/>
        <v>0.9</v>
      </c>
      <c r="S15" s="6">
        <v>14400000</v>
      </c>
      <c r="T15" s="7">
        <f t="shared" si="2"/>
        <v>0.9</v>
      </c>
      <c r="U15" s="79"/>
      <c r="V15" s="87">
        <f t="shared" si="3"/>
        <v>0</v>
      </c>
      <c r="X15" s="37"/>
      <c r="Y15" s="36"/>
      <c r="Z15" s="27"/>
      <c r="AA15" s="162"/>
      <c r="AB15" s="162"/>
      <c r="AC15" s="18"/>
    </row>
    <row r="16" spans="1:29" ht="14.25">
      <c r="A16" s="94" t="s">
        <v>76</v>
      </c>
      <c r="B16" s="95"/>
      <c r="C16" s="97">
        <v>5000000</v>
      </c>
      <c r="D16" s="97">
        <v>5000000</v>
      </c>
      <c r="E16" s="98">
        <v>0</v>
      </c>
      <c r="F16" s="96"/>
      <c r="G16" s="97">
        <v>5000000</v>
      </c>
      <c r="H16" s="98">
        <f t="shared" si="0"/>
        <v>0</v>
      </c>
      <c r="I16" s="97">
        <v>5000000</v>
      </c>
      <c r="J16" s="97">
        <v>5000000</v>
      </c>
      <c r="K16" s="97">
        <f t="shared" si="4"/>
        <v>0</v>
      </c>
      <c r="L16" s="99">
        <f t="shared" si="5"/>
        <v>0</v>
      </c>
      <c r="N16" s="110"/>
      <c r="P16" s="97">
        <v>4500000</v>
      </c>
      <c r="Q16" s="100">
        <f t="shared" si="1"/>
        <v>0.9</v>
      </c>
      <c r="R16" s="94"/>
      <c r="S16" s="97">
        <v>4500000</v>
      </c>
      <c r="T16" s="100">
        <f t="shared" si="2"/>
        <v>0.9</v>
      </c>
      <c r="U16" s="101"/>
      <c r="V16" s="99">
        <f t="shared" si="3"/>
        <v>0</v>
      </c>
      <c r="X16" s="37"/>
      <c r="Y16" s="36"/>
      <c r="Z16" s="27"/>
      <c r="AA16" s="162"/>
      <c r="AB16" s="162"/>
      <c r="AC16" s="18"/>
    </row>
    <row r="17" spans="1:29" ht="14.25">
      <c r="A17" s="10" t="s">
        <v>185</v>
      </c>
      <c r="B17" s="17"/>
      <c r="C17" s="6">
        <v>3000000</v>
      </c>
      <c r="D17" s="6">
        <v>3000000</v>
      </c>
      <c r="E17" s="48">
        <v>0</v>
      </c>
      <c r="F17" s="42"/>
      <c r="G17" s="6">
        <v>3000000</v>
      </c>
      <c r="H17" s="48">
        <f t="shared" si="0"/>
        <v>0</v>
      </c>
      <c r="I17" s="6">
        <v>3000000</v>
      </c>
      <c r="J17" s="6">
        <v>3000000</v>
      </c>
      <c r="K17" s="6">
        <f t="shared" si="4"/>
        <v>0</v>
      </c>
      <c r="L17" s="87">
        <f t="shared" si="5"/>
        <v>0</v>
      </c>
      <c r="N17" s="110"/>
      <c r="P17" s="6">
        <v>2700000</v>
      </c>
      <c r="Q17" s="7">
        <f t="shared" si="1"/>
        <v>0.9</v>
      </c>
      <c r="S17" s="6">
        <v>2700000</v>
      </c>
      <c r="T17" s="7">
        <f t="shared" si="2"/>
        <v>0.9</v>
      </c>
      <c r="U17" s="79"/>
      <c r="V17" s="87">
        <f t="shared" si="3"/>
        <v>0</v>
      </c>
      <c r="X17" s="37"/>
      <c r="Y17" s="36"/>
      <c r="Z17" s="29"/>
      <c r="AA17" s="162"/>
      <c r="AB17" s="162"/>
      <c r="AC17" s="18"/>
    </row>
    <row r="18" spans="1:29" ht="14.25">
      <c r="A18" s="102" t="s">
        <v>186</v>
      </c>
      <c r="B18" s="95"/>
      <c r="C18" s="97">
        <v>1500000</v>
      </c>
      <c r="D18" s="97">
        <v>1500000</v>
      </c>
      <c r="E18" s="98">
        <v>0</v>
      </c>
      <c r="F18" s="96"/>
      <c r="G18" s="97">
        <v>1500000</v>
      </c>
      <c r="H18" s="98">
        <f t="shared" si="0"/>
        <v>0</v>
      </c>
      <c r="I18" s="97">
        <v>1500000</v>
      </c>
      <c r="J18" s="97">
        <v>1500000</v>
      </c>
      <c r="K18" s="97">
        <f t="shared" si="4"/>
        <v>0</v>
      </c>
      <c r="L18" s="99">
        <f t="shared" si="5"/>
        <v>0</v>
      </c>
      <c r="N18" s="110"/>
      <c r="P18" s="97">
        <v>1350000</v>
      </c>
      <c r="Q18" s="100">
        <f t="shared" si="1"/>
        <v>0.9</v>
      </c>
      <c r="R18" s="94"/>
      <c r="S18" s="97">
        <v>1350000</v>
      </c>
      <c r="T18" s="100">
        <f t="shared" si="2"/>
        <v>0.9</v>
      </c>
      <c r="U18" s="101"/>
      <c r="V18" s="99">
        <f t="shared" si="3"/>
        <v>0</v>
      </c>
      <c r="X18" s="37"/>
      <c r="Y18" s="36"/>
      <c r="AA18" s="162"/>
      <c r="AB18" s="162"/>
      <c r="AC18" s="18"/>
    </row>
    <row r="19" spans="1:29" ht="14.25">
      <c r="A19" s="10" t="s">
        <v>187</v>
      </c>
      <c r="B19" s="156"/>
      <c r="C19" s="6">
        <v>500000</v>
      </c>
      <c r="D19" s="6">
        <v>500000</v>
      </c>
      <c r="E19" s="48">
        <v>0</v>
      </c>
      <c r="F19" s="42"/>
      <c r="G19" s="6">
        <v>500000</v>
      </c>
      <c r="H19" s="48">
        <f t="shared" si="0"/>
        <v>0</v>
      </c>
      <c r="I19" s="6">
        <v>500000</v>
      </c>
      <c r="J19" s="6">
        <v>500000</v>
      </c>
      <c r="K19" s="6">
        <f t="shared" si="4"/>
        <v>0</v>
      </c>
      <c r="L19" s="87">
        <f t="shared" si="5"/>
        <v>0</v>
      </c>
      <c r="N19" s="110"/>
      <c r="P19" s="6">
        <v>450000</v>
      </c>
      <c r="Q19" s="7">
        <f t="shared" si="1"/>
        <v>0.9</v>
      </c>
      <c r="S19" s="6">
        <v>450000</v>
      </c>
      <c r="T19" s="7">
        <f t="shared" si="2"/>
        <v>0.9</v>
      </c>
      <c r="U19" s="79"/>
      <c r="V19" s="87">
        <f t="shared" si="3"/>
        <v>0</v>
      </c>
      <c r="X19" s="37"/>
      <c r="Y19" s="36"/>
      <c r="AA19" s="162"/>
      <c r="AB19" s="162"/>
      <c r="AC19" s="18"/>
    </row>
    <row r="20" spans="1:29" ht="14.25">
      <c r="A20" s="102" t="s">
        <v>188</v>
      </c>
      <c r="B20" s="95"/>
      <c r="C20" s="97">
        <v>1000000</v>
      </c>
      <c r="D20" s="97">
        <v>1000000</v>
      </c>
      <c r="E20" s="98">
        <v>0</v>
      </c>
      <c r="F20" s="96"/>
      <c r="G20" s="97">
        <v>1000000</v>
      </c>
      <c r="H20" s="98">
        <f t="shared" si="0"/>
        <v>0</v>
      </c>
      <c r="I20" s="97">
        <v>1000000</v>
      </c>
      <c r="J20" s="97">
        <v>900000</v>
      </c>
      <c r="K20" s="97">
        <f t="shared" si="4"/>
        <v>-100000</v>
      </c>
      <c r="L20" s="99">
        <f t="shared" si="5"/>
        <v>-0.1</v>
      </c>
      <c r="N20" s="110"/>
      <c r="P20" s="97">
        <v>810000</v>
      </c>
      <c r="Q20" s="100">
        <f t="shared" si="1"/>
        <v>0.9</v>
      </c>
      <c r="R20" s="94"/>
      <c r="S20" s="97">
        <v>900000</v>
      </c>
      <c r="T20" s="100">
        <f t="shared" si="2"/>
        <v>0.9</v>
      </c>
      <c r="U20" s="101"/>
      <c r="V20" s="99">
        <f t="shared" si="3"/>
        <v>0</v>
      </c>
      <c r="X20" s="37"/>
      <c r="Y20" s="36"/>
      <c r="Z20" s="31"/>
      <c r="AA20" s="162"/>
      <c r="AB20" s="162"/>
      <c r="AC20" s="18"/>
    </row>
    <row r="21" spans="1:29" ht="14.25">
      <c r="A21" t="s">
        <v>77</v>
      </c>
      <c r="B21" s="156"/>
      <c r="C21" s="6">
        <v>3000000</v>
      </c>
      <c r="D21" s="6">
        <v>3000000</v>
      </c>
      <c r="E21" s="48">
        <f aca="true" t="shared" si="6" ref="E21:E33">IF(C21=0,,(D21-C21)/C21)</f>
        <v>0</v>
      </c>
      <c r="F21" s="42"/>
      <c r="G21" s="6">
        <v>3000000</v>
      </c>
      <c r="H21" s="48">
        <f t="shared" si="0"/>
        <v>0</v>
      </c>
      <c r="I21" s="6">
        <v>3000000</v>
      </c>
      <c r="J21" s="6">
        <v>3000000</v>
      </c>
      <c r="K21" s="6">
        <f t="shared" si="4"/>
        <v>0</v>
      </c>
      <c r="L21" s="87">
        <f t="shared" si="5"/>
        <v>0</v>
      </c>
      <c r="N21" s="25"/>
      <c r="P21" s="6">
        <v>2700000</v>
      </c>
      <c r="Q21" s="7">
        <f t="shared" si="1"/>
        <v>0.9</v>
      </c>
      <c r="S21" s="6">
        <v>2700000</v>
      </c>
      <c r="T21" s="7">
        <f t="shared" si="2"/>
        <v>0.9</v>
      </c>
      <c r="U21" s="79"/>
      <c r="V21" s="87">
        <f t="shared" si="3"/>
        <v>0</v>
      </c>
      <c r="X21" s="37"/>
      <c r="Y21" s="36"/>
      <c r="Z21" s="31"/>
      <c r="AA21" s="162"/>
      <c r="AB21" s="162"/>
      <c r="AC21" s="18"/>
    </row>
    <row r="22" spans="1:29" ht="14.25">
      <c r="A22" s="102" t="s">
        <v>78</v>
      </c>
      <c r="B22" s="103"/>
      <c r="C22" s="97">
        <v>500000</v>
      </c>
      <c r="D22" s="97">
        <v>500000</v>
      </c>
      <c r="E22" s="98">
        <f t="shared" si="6"/>
        <v>0</v>
      </c>
      <c r="F22" s="96"/>
      <c r="G22" s="97">
        <v>500000</v>
      </c>
      <c r="H22" s="98">
        <f t="shared" si="0"/>
        <v>0</v>
      </c>
      <c r="I22" s="97">
        <v>500000</v>
      </c>
      <c r="J22" s="97">
        <v>500000</v>
      </c>
      <c r="K22" s="97">
        <f t="shared" si="4"/>
        <v>0</v>
      </c>
      <c r="L22" s="99">
        <f t="shared" si="5"/>
        <v>0</v>
      </c>
      <c r="N22" s="25"/>
      <c r="P22" s="97">
        <v>450000</v>
      </c>
      <c r="Q22" s="100">
        <f t="shared" si="1"/>
        <v>0.9</v>
      </c>
      <c r="R22" s="94"/>
      <c r="S22" s="97">
        <v>450000</v>
      </c>
      <c r="T22" s="100">
        <f t="shared" si="2"/>
        <v>0.9</v>
      </c>
      <c r="U22" s="101"/>
      <c r="V22" s="99">
        <f t="shared" si="3"/>
        <v>0</v>
      </c>
      <c r="X22" s="37"/>
      <c r="Y22" s="36"/>
      <c r="Z22" s="31"/>
      <c r="AA22" s="162"/>
      <c r="AB22" s="162"/>
      <c r="AC22" s="18"/>
    </row>
    <row r="23" spans="1:29" ht="14.25">
      <c r="A23" s="10" t="s">
        <v>79</v>
      </c>
      <c r="B23" s="57"/>
      <c r="C23" s="6">
        <v>-200000</v>
      </c>
      <c r="D23" s="6">
        <v>-200000</v>
      </c>
      <c r="E23" s="48">
        <f t="shared" si="6"/>
        <v>0</v>
      </c>
      <c r="F23" s="42"/>
      <c r="G23" s="6">
        <v>-200000</v>
      </c>
      <c r="H23" s="48">
        <f t="shared" si="0"/>
        <v>0</v>
      </c>
      <c r="I23" s="6">
        <v>-200000</v>
      </c>
      <c r="J23" s="6">
        <v>-200000</v>
      </c>
      <c r="K23" s="6">
        <f t="shared" si="4"/>
        <v>0</v>
      </c>
      <c r="L23" s="87">
        <f t="shared" si="5"/>
        <v>0</v>
      </c>
      <c r="N23" s="25"/>
      <c r="P23" s="6">
        <v>-180000</v>
      </c>
      <c r="Q23" s="7">
        <f t="shared" si="1"/>
        <v>0.9</v>
      </c>
      <c r="S23" s="6">
        <v>-180000</v>
      </c>
      <c r="T23" s="7">
        <f t="shared" si="2"/>
        <v>0.9</v>
      </c>
      <c r="U23" s="79"/>
      <c r="V23" s="87">
        <f t="shared" si="3"/>
        <v>0</v>
      </c>
      <c r="X23" s="37"/>
      <c r="Y23" s="36"/>
      <c r="Z23" s="31"/>
      <c r="AA23" s="162"/>
      <c r="AB23" s="162"/>
      <c r="AC23" s="18"/>
    </row>
    <row r="24" spans="1:29" ht="14.25">
      <c r="A24" s="102" t="s">
        <v>126</v>
      </c>
      <c r="B24" s="95"/>
      <c r="C24" s="97">
        <v>7000000</v>
      </c>
      <c r="D24" s="97">
        <v>7000000</v>
      </c>
      <c r="E24" s="98">
        <f t="shared" si="6"/>
        <v>0</v>
      </c>
      <c r="F24" s="96"/>
      <c r="G24" s="97">
        <v>7000000</v>
      </c>
      <c r="H24" s="98">
        <f t="shared" si="0"/>
        <v>0</v>
      </c>
      <c r="I24" s="97">
        <v>7000000</v>
      </c>
      <c r="J24" s="97">
        <v>7000000</v>
      </c>
      <c r="K24" s="97">
        <f t="shared" si="4"/>
        <v>0</v>
      </c>
      <c r="L24" s="99">
        <f t="shared" si="5"/>
        <v>0</v>
      </c>
      <c r="N24" s="25"/>
      <c r="P24" s="97">
        <v>6300000</v>
      </c>
      <c r="Q24" s="100">
        <f t="shared" si="1"/>
        <v>0.9</v>
      </c>
      <c r="R24" s="94"/>
      <c r="S24" s="97">
        <v>6300000</v>
      </c>
      <c r="T24" s="100">
        <f t="shared" si="2"/>
        <v>0.9</v>
      </c>
      <c r="U24" s="101"/>
      <c r="V24" s="99">
        <f t="shared" si="3"/>
        <v>0</v>
      </c>
      <c r="X24" s="37"/>
      <c r="Y24" s="36"/>
      <c r="Z24" s="31"/>
      <c r="AA24" s="162"/>
      <c r="AB24" s="162"/>
      <c r="AC24" s="18"/>
    </row>
    <row r="25" spans="1:29" ht="14.25">
      <c r="A25" t="s">
        <v>80</v>
      </c>
      <c r="B25" s="156"/>
      <c r="C25" s="6">
        <v>4000000</v>
      </c>
      <c r="D25" s="6">
        <v>4000000</v>
      </c>
      <c r="E25" s="48">
        <f t="shared" si="6"/>
        <v>0</v>
      </c>
      <c r="F25" s="42"/>
      <c r="G25" s="6">
        <v>4000000</v>
      </c>
      <c r="H25" s="48">
        <f t="shared" si="0"/>
        <v>0</v>
      </c>
      <c r="I25" s="6">
        <v>4000000</v>
      </c>
      <c r="J25" s="6">
        <v>4000000</v>
      </c>
      <c r="K25" s="6">
        <f t="shared" si="4"/>
        <v>0</v>
      </c>
      <c r="L25" s="87">
        <f t="shared" si="5"/>
        <v>0</v>
      </c>
      <c r="N25" s="25"/>
      <c r="P25" s="6">
        <v>3600000</v>
      </c>
      <c r="Q25" s="7">
        <f t="shared" si="1"/>
        <v>0.9</v>
      </c>
      <c r="S25" s="6">
        <v>3600000</v>
      </c>
      <c r="T25" s="7">
        <f t="shared" si="2"/>
        <v>0.9</v>
      </c>
      <c r="U25" s="79"/>
      <c r="V25" s="87">
        <f t="shared" si="3"/>
        <v>0</v>
      </c>
      <c r="X25" s="37"/>
      <c r="Y25" s="36"/>
      <c r="Z25" s="31"/>
      <c r="AA25" s="18"/>
      <c r="AB25" s="162"/>
      <c r="AC25" s="18"/>
    </row>
    <row r="26" spans="1:29" ht="14.25">
      <c r="A26" s="94" t="s">
        <v>52</v>
      </c>
      <c r="B26" s="95"/>
      <c r="C26" s="97">
        <v>15000000</v>
      </c>
      <c r="D26" s="97">
        <v>15000000</v>
      </c>
      <c r="E26" s="98">
        <f t="shared" si="6"/>
        <v>0</v>
      </c>
      <c r="F26" s="96"/>
      <c r="G26" s="97">
        <v>15500000</v>
      </c>
      <c r="H26" s="98">
        <f t="shared" si="0"/>
        <v>0.03333333333333333</v>
      </c>
      <c r="I26" s="97">
        <v>15500000</v>
      </c>
      <c r="J26" s="97">
        <v>15750000</v>
      </c>
      <c r="K26" s="97">
        <f t="shared" si="4"/>
        <v>250000</v>
      </c>
      <c r="L26" s="99">
        <f t="shared" si="5"/>
        <v>0.016129032258064516</v>
      </c>
      <c r="N26" s="25"/>
      <c r="P26" s="97">
        <v>14175000</v>
      </c>
      <c r="Q26" s="100">
        <f t="shared" si="1"/>
        <v>0.9</v>
      </c>
      <c r="R26" s="94"/>
      <c r="S26" s="97">
        <v>13500000</v>
      </c>
      <c r="T26" s="100">
        <f t="shared" si="2"/>
        <v>0.9</v>
      </c>
      <c r="U26" s="101"/>
      <c r="V26" s="99">
        <f t="shared" si="3"/>
        <v>0</v>
      </c>
      <c r="X26" s="37"/>
      <c r="Y26" s="36"/>
      <c r="Z26" s="31"/>
      <c r="AA26" s="18"/>
      <c r="AB26" s="162"/>
      <c r="AC26" s="18"/>
    </row>
    <row r="27" spans="1:29" ht="14.25">
      <c r="A27" s="10" t="s">
        <v>189</v>
      </c>
      <c r="B27" s="57"/>
      <c r="C27" s="6">
        <v>1000000</v>
      </c>
      <c r="D27" s="6">
        <v>1000000</v>
      </c>
      <c r="E27" s="48">
        <f t="shared" si="6"/>
        <v>0</v>
      </c>
      <c r="F27" s="42"/>
      <c r="G27" s="6">
        <v>1000000</v>
      </c>
      <c r="H27" s="48">
        <f t="shared" si="0"/>
        <v>0</v>
      </c>
      <c r="I27" s="6">
        <v>1000000</v>
      </c>
      <c r="J27" s="6">
        <v>1000000</v>
      </c>
      <c r="K27" s="6">
        <f t="shared" si="4"/>
        <v>0</v>
      </c>
      <c r="L27" s="87">
        <f t="shared" si="5"/>
        <v>0</v>
      </c>
      <c r="N27" s="25"/>
      <c r="P27" s="6">
        <v>900000</v>
      </c>
      <c r="Q27" s="7">
        <f t="shared" si="1"/>
        <v>0.9</v>
      </c>
      <c r="S27" s="6">
        <v>900000</v>
      </c>
      <c r="T27" s="7">
        <f t="shared" si="2"/>
        <v>0.9</v>
      </c>
      <c r="U27" s="79"/>
      <c r="V27" s="87">
        <f t="shared" si="3"/>
        <v>0</v>
      </c>
      <c r="X27" s="37"/>
      <c r="Y27" s="36"/>
      <c r="Z27" s="31"/>
      <c r="AA27" s="18"/>
      <c r="AB27" s="162"/>
      <c r="AC27" s="18"/>
    </row>
    <row r="28" spans="1:29" ht="14.25">
      <c r="A28" s="94" t="s">
        <v>81</v>
      </c>
      <c r="B28" s="95"/>
      <c r="C28" s="97">
        <v>500000</v>
      </c>
      <c r="D28" s="97">
        <v>500000</v>
      </c>
      <c r="E28" s="98">
        <f t="shared" si="6"/>
        <v>0</v>
      </c>
      <c r="F28" s="96"/>
      <c r="G28" s="97">
        <v>500000</v>
      </c>
      <c r="H28" s="98">
        <f t="shared" si="0"/>
        <v>0</v>
      </c>
      <c r="I28" s="97">
        <v>500000</v>
      </c>
      <c r="J28" s="97">
        <v>500000</v>
      </c>
      <c r="K28" s="97">
        <f t="shared" si="4"/>
        <v>0</v>
      </c>
      <c r="L28" s="99">
        <f t="shared" si="5"/>
        <v>0</v>
      </c>
      <c r="N28" s="25"/>
      <c r="P28" s="97">
        <v>450000</v>
      </c>
      <c r="Q28" s="100">
        <f t="shared" si="1"/>
        <v>0.9</v>
      </c>
      <c r="R28" s="94"/>
      <c r="S28" s="97">
        <v>450000</v>
      </c>
      <c r="T28" s="100">
        <f t="shared" si="2"/>
        <v>0.9</v>
      </c>
      <c r="U28" s="101"/>
      <c r="V28" s="99">
        <f t="shared" si="3"/>
        <v>0</v>
      </c>
      <c r="X28" s="37"/>
      <c r="Y28" s="36"/>
      <c r="AA28" s="18"/>
      <c r="AB28" s="162"/>
      <c r="AC28" s="18"/>
    </row>
    <row r="29" spans="1:29" ht="14.25">
      <c r="A29" s="10" t="s">
        <v>82</v>
      </c>
      <c r="B29" s="57"/>
      <c r="C29" s="6">
        <v>2000000</v>
      </c>
      <c r="D29" s="6">
        <v>2000000</v>
      </c>
      <c r="E29" s="48">
        <f t="shared" si="6"/>
        <v>0</v>
      </c>
      <c r="F29" s="42"/>
      <c r="G29" s="6">
        <v>2000000</v>
      </c>
      <c r="H29" s="48">
        <f t="shared" si="0"/>
        <v>0</v>
      </c>
      <c r="I29" s="6">
        <v>2000000</v>
      </c>
      <c r="J29" s="6">
        <v>2000000</v>
      </c>
      <c r="K29" s="6">
        <f t="shared" si="4"/>
        <v>0</v>
      </c>
      <c r="L29" s="87">
        <f t="shared" si="5"/>
        <v>0</v>
      </c>
      <c r="N29" s="25"/>
      <c r="P29" s="6">
        <v>1800000</v>
      </c>
      <c r="Q29" s="7">
        <f t="shared" si="1"/>
        <v>0.9</v>
      </c>
      <c r="S29" s="6">
        <v>1800000</v>
      </c>
      <c r="T29" s="7">
        <f t="shared" si="2"/>
        <v>0.9</v>
      </c>
      <c r="U29" s="79"/>
      <c r="V29" s="87">
        <f t="shared" si="3"/>
        <v>0</v>
      </c>
      <c r="X29" s="37"/>
      <c r="Y29" s="36"/>
      <c r="AA29" s="18"/>
      <c r="AB29" s="162"/>
      <c r="AC29" s="18"/>
    </row>
    <row r="30" spans="1:29" ht="14.25">
      <c r="A30" s="102" t="s">
        <v>190</v>
      </c>
      <c r="B30" s="103"/>
      <c r="C30" s="97">
        <v>2000000</v>
      </c>
      <c r="D30" s="97">
        <v>2000000</v>
      </c>
      <c r="E30" s="98">
        <f t="shared" si="6"/>
        <v>0</v>
      </c>
      <c r="F30" s="96"/>
      <c r="G30" s="97">
        <v>2000000</v>
      </c>
      <c r="H30" s="98">
        <f t="shared" si="0"/>
        <v>0</v>
      </c>
      <c r="I30" s="97">
        <v>2000000</v>
      </c>
      <c r="J30" s="97">
        <v>2000000</v>
      </c>
      <c r="K30" s="97">
        <f t="shared" si="4"/>
        <v>0</v>
      </c>
      <c r="L30" s="99">
        <f t="shared" si="5"/>
        <v>0</v>
      </c>
      <c r="N30" s="25"/>
      <c r="P30" s="97">
        <v>1800000</v>
      </c>
      <c r="Q30" s="100">
        <f t="shared" si="1"/>
        <v>0.9</v>
      </c>
      <c r="R30" s="94"/>
      <c r="S30" s="97">
        <v>1800000</v>
      </c>
      <c r="T30" s="100">
        <f t="shared" si="2"/>
        <v>0.9</v>
      </c>
      <c r="U30" s="101"/>
      <c r="V30" s="99">
        <f t="shared" si="3"/>
        <v>0</v>
      </c>
      <c r="X30" s="37"/>
      <c r="Y30" s="36"/>
      <c r="AA30" s="18"/>
      <c r="AB30" s="162"/>
      <c r="AC30" s="18"/>
    </row>
    <row r="31" spans="1:29" ht="14.25">
      <c r="A31" s="10" t="s">
        <v>83</v>
      </c>
      <c r="B31" s="57"/>
      <c r="C31" s="6">
        <v>1000000</v>
      </c>
      <c r="D31" s="6">
        <v>1000000</v>
      </c>
      <c r="E31" s="48">
        <f t="shared" si="6"/>
        <v>0</v>
      </c>
      <c r="F31" s="42"/>
      <c r="G31" s="6">
        <v>1000000</v>
      </c>
      <c r="H31" s="48">
        <f t="shared" si="0"/>
        <v>0</v>
      </c>
      <c r="I31" s="6">
        <v>1000000</v>
      </c>
      <c r="J31" s="6">
        <v>1000000</v>
      </c>
      <c r="K31" s="6">
        <f t="shared" si="4"/>
        <v>0</v>
      </c>
      <c r="L31" s="87">
        <f t="shared" si="5"/>
        <v>0</v>
      </c>
      <c r="N31" s="25"/>
      <c r="P31" s="6">
        <v>900000</v>
      </c>
      <c r="Q31" s="7">
        <f t="shared" si="1"/>
        <v>0.9</v>
      </c>
      <c r="S31" s="6">
        <v>900000</v>
      </c>
      <c r="T31" s="7">
        <f t="shared" si="2"/>
        <v>0.9</v>
      </c>
      <c r="U31" s="79"/>
      <c r="V31" s="87">
        <f t="shared" si="3"/>
        <v>0</v>
      </c>
      <c r="X31" s="37"/>
      <c r="Y31" s="36"/>
      <c r="AA31" s="18"/>
      <c r="AB31" s="162"/>
      <c r="AC31" s="18"/>
    </row>
    <row r="32" spans="1:29" ht="14.25">
      <c r="A32" s="94" t="s">
        <v>84</v>
      </c>
      <c r="B32" s="95"/>
      <c r="C32" s="97">
        <v>1000000</v>
      </c>
      <c r="D32" s="97">
        <v>1000000</v>
      </c>
      <c r="E32" s="98">
        <f t="shared" si="6"/>
        <v>0</v>
      </c>
      <c r="F32" s="96"/>
      <c r="G32" s="97">
        <v>1000000</v>
      </c>
      <c r="H32" s="98">
        <f t="shared" si="0"/>
        <v>0</v>
      </c>
      <c r="I32" s="97">
        <v>1000000</v>
      </c>
      <c r="J32" s="97">
        <v>1000000</v>
      </c>
      <c r="K32" s="97">
        <f t="shared" si="4"/>
        <v>0</v>
      </c>
      <c r="L32" s="99">
        <f t="shared" si="5"/>
        <v>0</v>
      </c>
      <c r="N32" s="25"/>
      <c r="P32" s="97">
        <v>900000</v>
      </c>
      <c r="Q32" s="100">
        <f t="shared" si="1"/>
        <v>0.9</v>
      </c>
      <c r="R32" s="94"/>
      <c r="S32" s="97">
        <v>900000</v>
      </c>
      <c r="T32" s="100">
        <f t="shared" si="2"/>
        <v>0.9</v>
      </c>
      <c r="U32" s="101"/>
      <c r="V32" s="99">
        <f t="shared" si="3"/>
        <v>0</v>
      </c>
      <c r="X32" s="37"/>
      <c r="Y32" s="36"/>
      <c r="AA32" s="18"/>
      <c r="AB32" s="162"/>
      <c r="AC32" s="18"/>
    </row>
    <row r="33" spans="1:29" ht="15" thickBot="1">
      <c r="A33" t="s">
        <v>53</v>
      </c>
      <c r="B33" s="156"/>
      <c r="C33" s="6">
        <v>200000</v>
      </c>
      <c r="D33" s="6">
        <v>200000</v>
      </c>
      <c r="E33" s="48">
        <f t="shared" si="6"/>
        <v>0</v>
      </c>
      <c r="F33" s="42"/>
      <c r="G33" s="6">
        <v>200000</v>
      </c>
      <c r="H33" s="48">
        <f t="shared" si="0"/>
        <v>0</v>
      </c>
      <c r="I33" s="6">
        <v>200000</v>
      </c>
      <c r="J33" s="6">
        <v>200000</v>
      </c>
      <c r="K33" s="6">
        <f t="shared" si="4"/>
        <v>0</v>
      </c>
      <c r="L33" s="87">
        <f t="shared" si="5"/>
        <v>0</v>
      </c>
      <c r="N33" s="25"/>
      <c r="P33" s="6">
        <v>180000</v>
      </c>
      <c r="Q33" s="7">
        <f t="shared" si="1"/>
        <v>0.9</v>
      </c>
      <c r="S33" s="6">
        <v>180000</v>
      </c>
      <c r="T33" s="7">
        <f t="shared" si="2"/>
        <v>0.9</v>
      </c>
      <c r="U33" s="79"/>
      <c r="V33" s="87">
        <f t="shared" si="3"/>
        <v>0</v>
      </c>
      <c r="X33" s="37"/>
      <c r="Y33" s="36"/>
      <c r="AA33" s="18"/>
      <c r="AB33" s="162"/>
      <c r="AC33" s="18"/>
    </row>
    <row r="34" spans="1:28" ht="15" thickBot="1">
      <c r="A34" s="1"/>
      <c r="B34" s="16"/>
      <c r="C34" s="8">
        <f>SUM(C14:C33)</f>
        <v>144000000</v>
      </c>
      <c r="D34" s="8">
        <f>SUM(D14:D33)</f>
        <v>146000000</v>
      </c>
      <c r="E34" s="49">
        <f>(D34-C34)/C34</f>
        <v>0.013888888888888888</v>
      </c>
      <c r="F34" s="76"/>
      <c r="G34" s="8">
        <f>SUM(G14:G33)</f>
        <v>145500000</v>
      </c>
      <c r="H34" s="49">
        <f>(G34-D34)/D34</f>
        <v>-0.003424657534246575</v>
      </c>
      <c r="I34" s="8">
        <f>SUM(I14:I33)</f>
        <v>145750000</v>
      </c>
      <c r="J34" s="8">
        <f>SUM(J14:J33)</f>
        <v>146650000</v>
      </c>
      <c r="K34" s="8">
        <f>SUM(K14:K33)</f>
        <v>900000</v>
      </c>
      <c r="L34" s="88">
        <f t="shared" si="5"/>
        <v>0.0061749571183533445</v>
      </c>
      <c r="N34" s="25"/>
      <c r="P34" s="158">
        <f>SUM(P14:P33)</f>
        <v>128635000</v>
      </c>
      <c r="Q34" s="9">
        <f>P34/J34</f>
        <v>0.8771564950562564</v>
      </c>
      <c r="S34" s="158">
        <f>SUM(S14:S33)</f>
        <v>128600000</v>
      </c>
      <c r="T34" s="9">
        <f>S34/D34</f>
        <v>0.8808219178082192</v>
      </c>
      <c r="U34" s="12"/>
      <c r="V34" s="88">
        <f t="shared" si="3"/>
        <v>-0.003665422751962799</v>
      </c>
      <c r="X34" s="80" t="str">
        <f>IF(ABS(Q34-T34)&lt;$Z$4,"Selon les prévisions",IF(Q34&gt;T34,"Supérieure aux prévisions","Inférieur aux prévisions"))</f>
        <v>Selon les prévisions</v>
      </c>
      <c r="Y34" s="36"/>
      <c r="AA34" s="18"/>
      <c r="AB34" s="162"/>
    </row>
    <row r="35" spans="1:28" ht="7.5" customHeight="1" thickBot="1">
      <c r="A35" s="10"/>
      <c r="B35" s="57"/>
      <c r="C35" s="3"/>
      <c r="D35" s="3"/>
      <c r="E35" s="46"/>
      <c r="F35" s="3"/>
      <c r="G35" s="3"/>
      <c r="H35" s="46"/>
      <c r="I35" s="3"/>
      <c r="J35" s="3"/>
      <c r="K35" s="3"/>
      <c r="L35" s="89"/>
      <c r="N35" s="25"/>
      <c r="P35" s="3"/>
      <c r="Q35" s="3"/>
      <c r="S35" s="3"/>
      <c r="T35" s="3"/>
      <c r="U35" s="3"/>
      <c r="V35" s="89"/>
      <c r="X35" s="34"/>
      <c r="Y35" s="35"/>
      <c r="AA35" s="18"/>
      <c r="AB35" s="162"/>
    </row>
    <row r="36" spans="1:28" ht="12.75">
      <c r="A36" s="1" t="s">
        <v>45</v>
      </c>
      <c r="B36" s="16"/>
      <c r="C36" s="5"/>
      <c r="D36" s="5"/>
      <c r="E36" s="47"/>
      <c r="F36" s="75"/>
      <c r="G36" s="5"/>
      <c r="H36" s="47"/>
      <c r="I36" s="5"/>
      <c r="J36" s="5"/>
      <c r="K36" s="5"/>
      <c r="L36" s="90"/>
      <c r="N36" s="25"/>
      <c r="P36" s="5"/>
      <c r="Q36" s="5"/>
      <c r="S36" s="5"/>
      <c r="T36" s="5"/>
      <c r="U36" s="3"/>
      <c r="V36" s="90"/>
      <c r="X36" s="34"/>
      <c r="Y36" s="35"/>
      <c r="AA36" s="18"/>
      <c r="AB36" s="162"/>
    </row>
    <row r="37" spans="1:29" ht="14.25">
      <c r="A37" s="102" t="s">
        <v>149</v>
      </c>
      <c r="B37" s="103"/>
      <c r="C37" s="97">
        <v>10000000</v>
      </c>
      <c r="D37" s="97">
        <v>9500000</v>
      </c>
      <c r="E37" s="98">
        <f aca="true" t="shared" si="7" ref="E37:E45">IF(C37=0,,(D37-C37)/C37)</f>
        <v>-0.05</v>
      </c>
      <c r="F37" s="96"/>
      <c r="G37" s="97">
        <v>9750000</v>
      </c>
      <c r="H37" s="98">
        <f>IF(D37=0,,(G37-D37)/D37)</f>
        <v>0.02631578947368421</v>
      </c>
      <c r="I37" s="97">
        <v>9900000</v>
      </c>
      <c r="J37" s="97">
        <v>10000000</v>
      </c>
      <c r="K37" s="97">
        <f aca="true" t="shared" si="8" ref="K37:K45">IF(I37=0,J37-G37,J37-I37)</f>
        <v>100000</v>
      </c>
      <c r="L37" s="99">
        <f aca="true" t="shared" si="9" ref="L37:L46">IF(I37=0,K37/G37,K37/I37)</f>
        <v>0.010101010101010102</v>
      </c>
      <c r="N37" s="25"/>
      <c r="P37" s="97">
        <v>10000000</v>
      </c>
      <c r="Q37" s="100">
        <f>IF(J37=0,,P37/J37)</f>
        <v>1</v>
      </c>
      <c r="R37" s="94"/>
      <c r="S37" s="97">
        <v>8550000</v>
      </c>
      <c r="T37" s="100">
        <f>IF(D37=0,,S37/D37)</f>
        <v>0.9</v>
      </c>
      <c r="U37" s="101"/>
      <c r="V37" s="99">
        <f>Q37-T37</f>
        <v>0.09999999999999998</v>
      </c>
      <c r="X37" s="37"/>
      <c r="Y37" s="36"/>
      <c r="AA37" s="18"/>
      <c r="AB37" s="162"/>
      <c r="AC37" s="18"/>
    </row>
    <row r="38" spans="1:29" ht="14.25">
      <c r="A38" s="10" t="s">
        <v>150</v>
      </c>
      <c r="B38" s="57"/>
      <c r="C38" s="6">
        <v>1000000</v>
      </c>
      <c r="D38" s="6">
        <v>1000000</v>
      </c>
      <c r="E38" s="48">
        <f t="shared" si="7"/>
        <v>0</v>
      </c>
      <c r="F38" s="77"/>
      <c r="G38" s="6">
        <v>1000000</v>
      </c>
      <c r="H38" s="48">
        <f aca="true" t="shared" si="10" ref="H38:H45">IF(D38=0,,(G38-D38)/D38)</f>
        <v>0</v>
      </c>
      <c r="I38" s="6">
        <v>1000000</v>
      </c>
      <c r="J38" s="6">
        <v>1000000</v>
      </c>
      <c r="K38" s="6">
        <f t="shared" si="8"/>
        <v>0</v>
      </c>
      <c r="L38" s="87">
        <f t="shared" si="9"/>
        <v>0</v>
      </c>
      <c r="N38" s="25"/>
      <c r="P38" s="6">
        <v>900000</v>
      </c>
      <c r="Q38" s="7">
        <f aca="true" t="shared" si="11" ref="Q38:Q45">IF(J38=0,,P38/J38)</f>
        <v>0.9</v>
      </c>
      <c r="S38" s="6">
        <v>900000</v>
      </c>
      <c r="T38" s="7">
        <f aca="true" t="shared" si="12" ref="T38:T45">IF(D38=0,,S38/D38)</f>
        <v>0.9</v>
      </c>
      <c r="U38" s="79"/>
      <c r="V38" s="87">
        <f aca="true" t="shared" si="13" ref="V38:V45">Q38-T38</f>
        <v>0</v>
      </c>
      <c r="X38" s="37"/>
      <c r="Y38" s="36"/>
      <c r="AA38" s="18"/>
      <c r="AB38" s="162"/>
      <c r="AC38" s="18"/>
    </row>
    <row r="39" spans="1:29" ht="14.25">
      <c r="A39" s="102" t="s">
        <v>151</v>
      </c>
      <c r="B39" s="103"/>
      <c r="C39" s="97">
        <v>1000000</v>
      </c>
      <c r="D39" s="97">
        <v>1000000</v>
      </c>
      <c r="E39" s="98">
        <f t="shared" si="7"/>
        <v>0</v>
      </c>
      <c r="F39" s="96"/>
      <c r="G39" s="97">
        <v>1000000</v>
      </c>
      <c r="H39" s="98">
        <f t="shared" si="10"/>
        <v>0</v>
      </c>
      <c r="I39" s="97">
        <v>1000000</v>
      </c>
      <c r="J39" s="97">
        <v>1000000</v>
      </c>
      <c r="K39" s="97">
        <f t="shared" si="8"/>
        <v>0</v>
      </c>
      <c r="L39" s="99">
        <f t="shared" si="9"/>
        <v>0</v>
      </c>
      <c r="N39" s="25"/>
      <c r="P39" s="97">
        <v>900000</v>
      </c>
      <c r="Q39" s="100">
        <f t="shared" si="11"/>
        <v>0.9</v>
      </c>
      <c r="R39" s="94"/>
      <c r="S39" s="97">
        <v>900000</v>
      </c>
      <c r="T39" s="100">
        <f t="shared" si="12"/>
        <v>0.9</v>
      </c>
      <c r="U39" s="101"/>
      <c r="V39" s="99">
        <f t="shared" si="13"/>
        <v>0</v>
      </c>
      <c r="X39" s="37"/>
      <c r="Y39" s="36"/>
      <c r="AA39" s="18"/>
      <c r="AB39" s="162"/>
      <c r="AC39" s="18"/>
    </row>
    <row r="40" spans="1:29" ht="14.25">
      <c r="A40" s="10" t="s">
        <v>131</v>
      </c>
      <c r="B40" s="57"/>
      <c r="C40" s="6">
        <v>4000000</v>
      </c>
      <c r="D40" s="6">
        <v>4000000</v>
      </c>
      <c r="E40" s="48">
        <f t="shared" si="7"/>
        <v>0</v>
      </c>
      <c r="F40" s="77"/>
      <c r="G40" s="6">
        <v>4000000</v>
      </c>
      <c r="H40" s="48">
        <f t="shared" si="10"/>
        <v>0</v>
      </c>
      <c r="I40" s="6">
        <v>4000000</v>
      </c>
      <c r="J40" s="6">
        <v>4000000</v>
      </c>
      <c r="K40" s="6">
        <f t="shared" si="8"/>
        <v>0</v>
      </c>
      <c r="L40" s="87">
        <f t="shared" si="9"/>
        <v>0</v>
      </c>
      <c r="N40" s="25"/>
      <c r="P40" s="6">
        <v>3600000</v>
      </c>
      <c r="Q40" s="7">
        <f t="shared" si="11"/>
        <v>0.9</v>
      </c>
      <c r="S40" s="6">
        <v>3600000</v>
      </c>
      <c r="T40" s="7">
        <f t="shared" si="12"/>
        <v>0.9</v>
      </c>
      <c r="U40" s="79"/>
      <c r="V40" s="87">
        <f t="shared" si="13"/>
        <v>0</v>
      </c>
      <c r="X40" s="37"/>
      <c r="Y40" s="36"/>
      <c r="AA40" s="18"/>
      <c r="AB40" s="162"/>
      <c r="AC40" s="18"/>
    </row>
    <row r="41" spans="1:29" ht="14.25">
      <c r="A41" s="102" t="s">
        <v>191</v>
      </c>
      <c r="B41" s="103"/>
      <c r="C41" s="97">
        <v>2000000</v>
      </c>
      <c r="D41" s="97">
        <v>2000000</v>
      </c>
      <c r="E41" s="98">
        <f t="shared" si="7"/>
        <v>0</v>
      </c>
      <c r="F41" s="96"/>
      <c r="G41" s="97">
        <v>2000000</v>
      </c>
      <c r="H41" s="98">
        <f t="shared" si="10"/>
        <v>0</v>
      </c>
      <c r="I41" s="97">
        <v>2000000</v>
      </c>
      <c r="J41" s="97">
        <v>2500000</v>
      </c>
      <c r="K41" s="97">
        <f t="shared" si="8"/>
        <v>500000</v>
      </c>
      <c r="L41" s="99">
        <f t="shared" si="9"/>
        <v>0.25</v>
      </c>
      <c r="N41" s="25"/>
      <c r="P41" s="97">
        <v>2250000</v>
      </c>
      <c r="Q41" s="100">
        <f t="shared" si="11"/>
        <v>0.9</v>
      </c>
      <c r="R41" s="94"/>
      <c r="S41" s="97">
        <v>1800000</v>
      </c>
      <c r="T41" s="100">
        <f t="shared" si="12"/>
        <v>0.9</v>
      </c>
      <c r="U41" s="101"/>
      <c r="V41" s="99">
        <f t="shared" si="13"/>
        <v>0</v>
      </c>
      <c r="X41" s="37"/>
      <c r="Y41" s="36"/>
      <c r="AA41" s="18"/>
      <c r="AB41" s="162"/>
      <c r="AC41" s="18"/>
    </row>
    <row r="42" spans="1:29" ht="14.25">
      <c r="A42" s="10" t="s">
        <v>163</v>
      </c>
      <c r="B42" s="57"/>
      <c r="C42" s="6">
        <v>1000000</v>
      </c>
      <c r="D42" s="6">
        <v>1000000</v>
      </c>
      <c r="E42" s="48">
        <f t="shared" si="7"/>
        <v>0</v>
      </c>
      <c r="F42" s="77"/>
      <c r="G42" s="6">
        <v>1000000</v>
      </c>
      <c r="H42" s="48">
        <f t="shared" si="10"/>
        <v>0</v>
      </c>
      <c r="I42" s="6">
        <v>1000000</v>
      </c>
      <c r="J42" s="6">
        <v>1000000</v>
      </c>
      <c r="K42" s="6">
        <f t="shared" si="8"/>
        <v>0</v>
      </c>
      <c r="L42" s="87">
        <f t="shared" si="9"/>
        <v>0</v>
      </c>
      <c r="N42" s="25"/>
      <c r="P42" s="6">
        <v>900000</v>
      </c>
      <c r="Q42" s="7">
        <f t="shared" si="11"/>
        <v>0.9</v>
      </c>
      <c r="S42" s="6">
        <v>900000</v>
      </c>
      <c r="T42" s="7">
        <f t="shared" si="12"/>
        <v>0.9</v>
      </c>
      <c r="U42" s="79"/>
      <c r="V42" s="87">
        <f t="shared" si="13"/>
        <v>0</v>
      </c>
      <c r="X42" s="37"/>
      <c r="Y42" s="36"/>
      <c r="AA42" s="18"/>
      <c r="AB42" s="162"/>
      <c r="AC42" s="18"/>
    </row>
    <row r="43" spans="1:29" ht="14.25">
      <c r="A43" s="102" t="s">
        <v>154</v>
      </c>
      <c r="B43" s="103"/>
      <c r="C43" s="97">
        <v>500000</v>
      </c>
      <c r="D43" s="97">
        <v>500000</v>
      </c>
      <c r="E43" s="98">
        <f t="shared" si="7"/>
        <v>0</v>
      </c>
      <c r="F43" s="104"/>
      <c r="G43" s="97">
        <v>500000</v>
      </c>
      <c r="H43" s="98">
        <f t="shared" si="10"/>
        <v>0</v>
      </c>
      <c r="I43" s="97">
        <v>500000</v>
      </c>
      <c r="J43" s="97">
        <v>500000</v>
      </c>
      <c r="K43" s="97">
        <f t="shared" si="8"/>
        <v>0</v>
      </c>
      <c r="L43" s="99">
        <f t="shared" si="9"/>
        <v>0</v>
      </c>
      <c r="N43" s="25"/>
      <c r="P43" s="97">
        <v>450000</v>
      </c>
      <c r="Q43" s="100">
        <f t="shared" si="11"/>
        <v>0.9</v>
      </c>
      <c r="R43" s="94"/>
      <c r="S43" s="97">
        <v>450000</v>
      </c>
      <c r="T43" s="100">
        <f t="shared" si="12"/>
        <v>0.9</v>
      </c>
      <c r="U43" s="101"/>
      <c r="V43" s="99">
        <f t="shared" si="13"/>
        <v>0</v>
      </c>
      <c r="X43" s="37"/>
      <c r="Y43" s="36"/>
      <c r="AA43" s="18"/>
      <c r="AB43" s="162"/>
      <c r="AC43" s="18"/>
    </row>
    <row r="44" spans="1:29" ht="14.25">
      <c r="A44" s="10" t="s">
        <v>153</v>
      </c>
      <c r="B44" s="57"/>
      <c r="C44" s="6">
        <v>200000</v>
      </c>
      <c r="D44" s="6">
        <v>200000</v>
      </c>
      <c r="E44" s="48">
        <f t="shared" si="7"/>
        <v>0</v>
      </c>
      <c r="F44" s="77"/>
      <c r="G44" s="6">
        <v>200000</v>
      </c>
      <c r="H44" s="48">
        <f t="shared" si="10"/>
        <v>0</v>
      </c>
      <c r="I44" s="6">
        <v>200000</v>
      </c>
      <c r="J44" s="6">
        <v>200000</v>
      </c>
      <c r="K44" s="6">
        <f t="shared" si="8"/>
        <v>0</v>
      </c>
      <c r="L44" s="87">
        <f t="shared" si="9"/>
        <v>0</v>
      </c>
      <c r="N44" s="25"/>
      <c r="P44" s="6">
        <v>180000</v>
      </c>
      <c r="Q44" s="7">
        <f t="shared" si="11"/>
        <v>0.9</v>
      </c>
      <c r="S44" s="6">
        <v>180000</v>
      </c>
      <c r="T44" s="7">
        <f t="shared" si="12"/>
        <v>0.9</v>
      </c>
      <c r="U44" s="79"/>
      <c r="V44" s="87">
        <f t="shared" si="13"/>
        <v>0</v>
      </c>
      <c r="X44" s="37"/>
      <c r="Y44" s="36"/>
      <c r="AA44" s="18"/>
      <c r="AB44" s="162"/>
      <c r="AC44" s="18"/>
    </row>
    <row r="45" spans="1:29" ht="15" thickBot="1">
      <c r="A45" s="102" t="s">
        <v>152</v>
      </c>
      <c r="B45" s="103"/>
      <c r="C45" s="97">
        <v>300000</v>
      </c>
      <c r="D45" s="97">
        <v>300000</v>
      </c>
      <c r="E45" s="98">
        <f t="shared" si="7"/>
        <v>0</v>
      </c>
      <c r="F45" s="104"/>
      <c r="G45" s="97">
        <v>300000</v>
      </c>
      <c r="H45" s="98">
        <f t="shared" si="10"/>
        <v>0</v>
      </c>
      <c r="I45" s="97">
        <v>300000</v>
      </c>
      <c r="J45" s="97">
        <v>300000</v>
      </c>
      <c r="K45" s="97">
        <f t="shared" si="8"/>
        <v>0</v>
      </c>
      <c r="L45" s="99">
        <f t="shared" si="9"/>
        <v>0</v>
      </c>
      <c r="N45" s="25"/>
      <c r="P45" s="97">
        <v>270000</v>
      </c>
      <c r="Q45" s="100">
        <f t="shared" si="11"/>
        <v>0.9</v>
      </c>
      <c r="R45" s="94"/>
      <c r="S45" s="97">
        <v>270000</v>
      </c>
      <c r="T45" s="100">
        <f t="shared" si="12"/>
        <v>0.9</v>
      </c>
      <c r="U45" s="101"/>
      <c r="V45" s="99">
        <f t="shared" si="13"/>
        <v>0</v>
      </c>
      <c r="X45" s="37"/>
      <c r="Y45" s="36"/>
      <c r="AA45" s="18"/>
      <c r="AB45" s="162"/>
      <c r="AC45" s="18"/>
    </row>
    <row r="46" spans="1:28" ht="15" thickBot="1">
      <c r="A46" s="1" t="s">
        <v>148</v>
      </c>
      <c r="B46" s="16"/>
      <c r="C46" s="8">
        <f>SUM(C37:C45)</f>
        <v>20000000</v>
      </c>
      <c r="D46" s="8">
        <f>SUM(D37:D45)</f>
        <v>19500000</v>
      </c>
      <c r="E46" s="49">
        <f>(D46-C46)/C46</f>
        <v>-0.025</v>
      </c>
      <c r="F46" s="78"/>
      <c r="G46" s="8">
        <f>SUM(G37:G45)</f>
        <v>19750000</v>
      </c>
      <c r="H46" s="49">
        <f>(G46-D46)/D46</f>
        <v>0.01282051282051282</v>
      </c>
      <c r="I46" s="8">
        <f>SUM(I37:I45)</f>
        <v>19900000</v>
      </c>
      <c r="J46" s="8">
        <f>SUM(J37:J45)</f>
        <v>20500000</v>
      </c>
      <c r="K46" s="8">
        <f>SUM(K37:K45)</f>
        <v>600000</v>
      </c>
      <c r="L46" s="88">
        <f t="shared" si="9"/>
        <v>0.03015075376884422</v>
      </c>
      <c r="N46" s="25"/>
      <c r="P46" s="8">
        <f>SUM(P37:P45)</f>
        <v>19450000</v>
      </c>
      <c r="Q46" s="9">
        <f>P46/J46</f>
        <v>0.948780487804878</v>
      </c>
      <c r="S46" s="158">
        <f>SUM(S37:S45)</f>
        <v>17550000</v>
      </c>
      <c r="T46" s="9">
        <f>S46/D46</f>
        <v>0.9</v>
      </c>
      <c r="U46" s="12"/>
      <c r="V46" s="88">
        <f>Q46-T46</f>
        <v>0.04878048780487798</v>
      </c>
      <c r="X46" s="80" t="str">
        <f>IF(ABS(Q46-T46)&lt;$Z$4,"Selon les prévisions",IF(Q46&gt;T46,"Supérieure aux prévisions","Inférieur aux prévisions"))</f>
        <v>Supérieure aux prévisions</v>
      </c>
      <c r="Y46" s="36"/>
      <c r="AA46" s="18"/>
      <c r="AB46" s="162"/>
    </row>
    <row r="47" spans="1:28" ht="6.75" customHeight="1" thickBot="1">
      <c r="A47" s="1"/>
      <c r="B47" s="16"/>
      <c r="C47" s="123"/>
      <c r="D47" s="123"/>
      <c r="E47" s="121"/>
      <c r="F47" s="122"/>
      <c r="G47" s="123"/>
      <c r="H47" s="124"/>
      <c r="I47" s="123"/>
      <c r="J47" s="123"/>
      <c r="K47" s="123"/>
      <c r="L47" s="125"/>
      <c r="N47" s="25"/>
      <c r="P47" s="123"/>
      <c r="Q47" s="12"/>
      <c r="S47" s="123"/>
      <c r="T47" s="12"/>
      <c r="U47" s="12"/>
      <c r="V47" s="125"/>
      <c r="X47" s="80"/>
      <c r="Y47" s="36"/>
      <c r="AA47" s="18"/>
      <c r="AB47" s="162"/>
    </row>
    <row r="48" spans="1:28" ht="15" thickBot="1">
      <c r="A48" s="1" t="s">
        <v>165</v>
      </c>
      <c r="B48" s="16"/>
      <c r="C48" s="8">
        <f>C34+C46</f>
        <v>164000000</v>
      </c>
      <c r="D48" s="8">
        <f>D34+D46</f>
        <v>165500000</v>
      </c>
      <c r="E48" s="49">
        <f>(D48-C48)/C48</f>
        <v>0.009146341463414634</v>
      </c>
      <c r="F48" s="122"/>
      <c r="G48" s="8">
        <f>G34+G46</f>
        <v>165250000</v>
      </c>
      <c r="H48" s="49">
        <f>(G48-D48)/D48</f>
        <v>-0.0015105740181268882</v>
      </c>
      <c r="I48" s="8">
        <f>I34+I46</f>
        <v>165650000</v>
      </c>
      <c r="J48" s="8">
        <f>J34+J46</f>
        <v>167150000</v>
      </c>
      <c r="K48" s="8">
        <f>K34+K46</f>
        <v>1500000</v>
      </c>
      <c r="L48" s="88">
        <f>IF(I48=0,K48/G48,K48/I48)</f>
        <v>0.009055236945366738</v>
      </c>
      <c r="N48" s="25"/>
      <c r="P48" s="8">
        <f>P34+P46</f>
        <v>148085000</v>
      </c>
      <c r="Q48" s="9">
        <f>P48/J48</f>
        <v>0.8859407717618906</v>
      </c>
      <c r="S48" s="8">
        <f>S34+S46</f>
        <v>146150000</v>
      </c>
      <c r="T48" s="9">
        <f>S48/D48</f>
        <v>0.8830815709969788</v>
      </c>
      <c r="U48" s="12"/>
      <c r="V48" s="88">
        <f>Q48-T48</f>
        <v>0.0028592007649117512</v>
      </c>
      <c r="X48" s="80"/>
      <c r="Y48" s="36"/>
      <c r="AA48" s="18"/>
      <c r="AB48" s="162"/>
    </row>
    <row r="49" spans="1:28" ht="4.5" customHeight="1">
      <c r="A49" s="1"/>
      <c r="B49" s="16"/>
      <c r="C49" s="123"/>
      <c r="D49" s="123"/>
      <c r="E49" s="124"/>
      <c r="F49" s="122"/>
      <c r="G49" s="123"/>
      <c r="H49" s="124"/>
      <c r="I49" s="123"/>
      <c r="J49" s="123"/>
      <c r="K49" s="123"/>
      <c r="L49" s="125"/>
      <c r="N49" s="25"/>
      <c r="P49" s="123"/>
      <c r="Q49" s="12"/>
      <c r="S49" s="123"/>
      <c r="T49" s="12"/>
      <c r="U49" s="12"/>
      <c r="V49" s="125"/>
      <c r="X49" s="80"/>
      <c r="Y49" s="36"/>
      <c r="AA49" s="18"/>
      <c r="AB49" s="162"/>
    </row>
    <row r="50" spans="1:28" ht="15" thickBot="1">
      <c r="A50" s="1" t="s">
        <v>30</v>
      </c>
      <c r="B50" s="16"/>
      <c r="C50" s="123"/>
      <c r="D50" s="123"/>
      <c r="E50" s="121"/>
      <c r="F50" s="122"/>
      <c r="G50" s="123"/>
      <c r="H50" s="124"/>
      <c r="I50" s="123"/>
      <c r="J50" s="123"/>
      <c r="K50" s="123"/>
      <c r="L50" s="125"/>
      <c r="N50" s="25"/>
      <c r="P50" s="123"/>
      <c r="Q50" s="12"/>
      <c r="S50" s="123"/>
      <c r="T50" s="12"/>
      <c r="U50" s="12"/>
      <c r="V50" s="125"/>
      <c r="X50" s="80"/>
      <c r="Y50" s="36"/>
      <c r="AA50" s="18"/>
      <c r="AB50" s="162"/>
    </row>
    <row r="51" spans="1:29" ht="14.25">
      <c r="A51" s="10" t="s">
        <v>158</v>
      </c>
      <c r="B51" s="16"/>
      <c r="C51" s="127">
        <v>-8000000</v>
      </c>
      <c r="D51" s="127">
        <v>-8000000</v>
      </c>
      <c r="E51" s="140">
        <f>IF(C51=0,,(D51-C51)/C51)</f>
        <v>0</v>
      </c>
      <c r="F51" s="122"/>
      <c r="G51" s="127">
        <v>-10000000</v>
      </c>
      <c r="H51" s="140">
        <f>IF(D51=0,,(G51-D51)/D51)</f>
        <v>0.25</v>
      </c>
      <c r="I51" s="127">
        <v>-10000000</v>
      </c>
      <c r="J51" s="127">
        <v>-10000000</v>
      </c>
      <c r="K51" s="131">
        <f>IF(I51=0,J51-G51,J51-I51)</f>
        <v>0</v>
      </c>
      <c r="L51" s="144">
        <f>IF(I51=0,K51/G51,K51/I51)</f>
        <v>0</v>
      </c>
      <c r="N51" s="25"/>
      <c r="P51" s="127">
        <v>-9000000</v>
      </c>
      <c r="Q51" s="151">
        <f>IF(J51=0,,P51/J51)</f>
        <v>0.9</v>
      </c>
      <c r="S51" s="127">
        <v>-7200000</v>
      </c>
      <c r="T51" s="151">
        <f>IF(D51=0,,S51/D51)</f>
        <v>0.9</v>
      </c>
      <c r="U51" s="12"/>
      <c r="V51" s="144">
        <f>Q51-T51</f>
        <v>0</v>
      </c>
      <c r="X51" s="80"/>
      <c r="Y51" s="36"/>
      <c r="AA51" s="18"/>
      <c r="AB51" s="162"/>
      <c r="AC51" s="18"/>
    </row>
    <row r="52" spans="1:29" ht="14.25">
      <c r="A52" s="102" t="s">
        <v>157</v>
      </c>
      <c r="B52" s="103"/>
      <c r="C52" s="97">
        <v>-15000000</v>
      </c>
      <c r="D52" s="97">
        <v>-15000000</v>
      </c>
      <c r="E52" s="98">
        <f>IF(C52=0,,(D52-C52)/C52)</f>
        <v>0</v>
      </c>
      <c r="F52" s="96"/>
      <c r="G52" s="97">
        <v>-15000000</v>
      </c>
      <c r="H52" s="98">
        <f>IF(D52=0,,(G52-D52)/D52)</f>
        <v>0</v>
      </c>
      <c r="I52" s="97">
        <v>-15000000</v>
      </c>
      <c r="J52" s="97">
        <v>-15000000</v>
      </c>
      <c r="K52" s="97">
        <f>IF(I52=0,J52-G52,J52-I52)</f>
        <v>0</v>
      </c>
      <c r="L52" s="145">
        <f>IF(I52=0,K52/G52,K52/I52)</f>
        <v>0</v>
      </c>
      <c r="N52" s="25"/>
      <c r="P52" s="97">
        <v>-13500000</v>
      </c>
      <c r="Q52" s="149">
        <f>IF(J52=0,,P52/J52)</f>
        <v>0.9</v>
      </c>
      <c r="R52" s="94"/>
      <c r="S52" s="97">
        <v>-13500000</v>
      </c>
      <c r="T52" s="149">
        <f>IF(D52=0,,S52/D52)</f>
        <v>0.9</v>
      </c>
      <c r="U52" s="12"/>
      <c r="V52" s="145">
        <f>Q52-T52</f>
        <v>0</v>
      </c>
      <c r="X52" s="37"/>
      <c r="Y52" s="36"/>
      <c r="AA52" s="18"/>
      <c r="AB52" s="162"/>
      <c r="AC52" s="18"/>
    </row>
    <row r="53" spans="1:29" ht="15" thickBot="1">
      <c r="A53" s="10" t="s">
        <v>155</v>
      </c>
      <c r="B53" s="16"/>
      <c r="C53" s="128">
        <v>-24000000</v>
      </c>
      <c r="D53" s="128">
        <v>-24500000</v>
      </c>
      <c r="E53" s="141">
        <f>IF(C53=0,,(D53-C53)/C53)</f>
        <v>0.020833333333333332</v>
      </c>
      <c r="F53" s="122"/>
      <c r="G53" s="128">
        <v>-25000000</v>
      </c>
      <c r="H53" s="141">
        <f>IF(D53=0,,(G53-D53)/D53)</f>
        <v>0.02040816326530612</v>
      </c>
      <c r="I53" s="128">
        <v>-25000000</v>
      </c>
      <c r="J53" s="128">
        <v>-25000000</v>
      </c>
      <c r="K53" s="126">
        <f>IF(I53=0,J53-G53,J53-I53)</f>
        <v>0</v>
      </c>
      <c r="L53" s="146">
        <f>IF(I53=0,K53/G53,K53/I53)</f>
        <v>0</v>
      </c>
      <c r="N53" s="25"/>
      <c r="P53" s="128">
        <v>-22500000</v>
      </c>
      <c r="Q53" s="152">
        <f>IF(J53=0,,P53/J53)</f>
        <v>0.9</v>
      </c>
      <c r="S53" s="128">
        <v>-22050000</v>
      </c>
      <c r="T53" s="152">
        <f>IF(D53=0,,S53/D53)</f>
        <v>0.9</v>
      </c>
      <c r="U53" s="12"/>
      <c r="V53" s="146">
        <f>Q53-T53</f>
        <v>0</v>
      </c>
      <c r="X53" s="80"/>
      <c r="Y53" s="36"/>
      <c r="AA53" s="18"/>
      <c r="AB53" s="162"/>
      <c r="AC53" s="18"/>
    </row>
    <row r="54" spans="1:28" ht="15" thickBot="1">
      <c r="A54" s="1" t="s">
        <v>164</v>
      </c>
      <c r="B54" s="16"/>
      <c r="C54" s="126">
        <f>SUM(C48:C53)</f>
        <v>117000000</v>
      </c>
      <c r="D54" s="126">
        <f>SUM(D48:D53)</f>
        <v>118000000</v>
      </c>
      <c r="E54" s="49">
        <f>(D54-C54)/C54</f>
        <v>0.008547008547008548</v>
      </c>
      <c r="F54" s="122"/>
      <c r="G54" s="126">
        <f>SUM(G48:G53)</f>
        <v>115250000</v>
      </c>
      <c r="H54" s="49">
        <f>(G54-D54)/D54</f>
        <v>-0.023305084745762712</v>
      </c>
      <c r="I54" s="126">
        <f>SUM(I48:I53)</f>
        <v>115650000</v>
      </c>
      <c r="J54" s="126">
        <f>SUM(J48:J53)</f>
        <v>117150000</v>
      </c>
      <c r="K54" s="126">
        <f>SUM(K48:K53)</f>
        <v>1500000</v>
      </c>
      <c r="L54" s="88">
        <f>IF(I54=0,K54/G54,K54/I54)</f>
        <v>0.01297016861219196</v>
      </c>
      <c r="N54" s="25"/>
      <c r="P54" s="126">
        <f>SUM(P48:P53)</f>
        <v>103085000</v>
      </c>
      <c r="Q54" s="9">
        <f>P54/J54</f>
        <v>0.8799402475458813</v>
      </c>
      <c r="S54" s="126">
        <f>SUM(S48:S53)</f>
        <v>103400000</v>
      </c>
      <c r="T54" s="150">
        <f>S54/D54</f>
        <v>0.8762711864406779</v>
      </c>
      <c r="U54" s="12"/>
      <c r="V54" s="132">
        <f>Q54-T54</f>
        <v>0.003669061105203375</v>
      </c>
      <c r="X54" s="80" t="str">
        <f>IF(ABS(Q54-T54)&lt;$Z$4,"Selon les prévisions",IF(Q54&gt;T54,"Supérieure aux prévisions","Inférieur aux prévisions"))</f>
        <v>Selon les prévisions</v>
      </c>
      <c r="Y54" s="36"/>
      <c r="AA54" s="18"/>
      <c r="AB54" s="162"/>
    </row>
    <row r="55" spans="2:28" ht="9" customHeight="1" thickBot="1">
      <c r="B55" s="17"/>
      <c r="C55" s="3"/>
      <c r="D55" s="20"/>
      <c r="E55" s="50"/>
      <c r="F55" s="11"/>
      <c r="G55" s="3"/>
      <c r="H55" s="46"/>
      <c r="I55" s="3"/>
      <c r="J55" s="3"/>
      <c r="K55" s="3"/>
      <c r="L55" s="89"/>
      <c r="N55" s="25"/>
      <c r="P55" s="3"/>
      <c r="Q55" s="3"/>
      <c r="S55" s="3"/>
      <c r="T55" s="3"/>
      <c r="U55" s="3"/>
      <c r="V55" s="89"/>
      <c r="X55" s="34"/>
      <c r="Y55" s="35"/>
      <c r="AA55" s="18"/>
      <c r="AB55" s="162"/>
    </row>
    <row r="56" spans="1:28" ht="13.5" customHeight="1">
      <c r="A56" s="1" t="s">
        <v>147</v>
      </c>
      <c r="B56" s="16"/>
      <c r="C56" s="5"/>
      <c r="D56" s="5"/>
      <c r="E56" s="47"/>
      <c r="F56" s="75"/>
      <c r="G56" s="5"/>
      <c r="H56" s="47"/>
      <c r="I56" s="5"/>
      <c r="J56" s="5"/>
      <c r="K56" s="5"/>
      <c r="L56" s="90"/>
      <c r="N56" s="25"/>
      <c r="P56" s="5"/>
      <c r="Q56" s="5"/>
      <c r="S56" s="5"/>
      <c r="T56" s="5"/>
      <c r="U56" s="3"/>
      <c r="V56" s="90"/>
      <c r="X56" s="34"/>
      <c r="Y56" s="35"/>
      <c r="AA56" s="18"/>
      <c r="AB56" s="162"/>
    </row>
    <row r="57" spans="1:29" ht="15" customHeight="1">
      <c r="A57" s="102" t="s">
        <v>133</v>
      </c>
      <c r="B57" s="103"/>
      <c r="C57" s="97">
        <v>1000000</v>
      </c>
      <c r="D57" s="97">
        <v>950000</v>
      </c>
      <c r="E57" s="98">
        <f aca="true" t="shared" si="14" ref="E57:E63">IF(C57=0,,(D57-C57)/C57)</f>
        <v>-0.05</v>
      </c>
      <c r="F57" s="96"/>
      <c r="G57" s="97">
        <v>1000000</v>
      </c>
      <c r="H57" s="98">
        <f aca="true" t="shared" si="15" ref="H57:H63">IF(D57=0,,(G57-D57)/D57)</f>
        <v>0.05263157894736842</v>
      </c>
      <c r="I57" s="97">
        <v>1000000</v>
      </c>
      <c r="J57" s="97">
        <v>1000000</v>
      </c>
      <c r="K57" s="97">
        <f aca="true" t="shared" si="16" ref="K57:K63">IF(I57=0,J57-G57,J57-I57)</f>
        <v>0</v>
      </c>
      <c r="L57" s="99">
        <f aca="true" t="shared" si="17" ref="L57:L64">IF(I57=0,K57/G57,K57/I57)</f>
        <v>0</v>
      </c>
      <c r="N57" s="25"/>
      <c r="P57" s="163">
        <v>900000</v>
      </c>
      <c r="Q57" s="149">
        <f aca="true" t="shared" si="18" ref="Q57:Q63">IF(J57=0,,P57/J57)</f>
        <v>0.9</v>
      </c>
      <c r="R57" s="94"/>
      <c r="S57" s="163">
        <v>855000</v>
      </c>
      <c r="T57" s="149">
        <f aca="true" t="shared" si="19" ref="T57:T63">IF(D57=0,,S57/D57)</f>
        <v>0.9</v>
      </c>
      <c r="U57" s="12"/>
      <c r="V57" s="145">
        <f aca="true" t="shared" si="20" ref="V57:V63">IF(F57=0,,U57/F57)</f>
        <v>0</v>
      </c>
      <c r="X57" s="37"/>
      <c r="Y57" s="36"/>
      <c r="AA57" s="18"/>
      <c r="AB57" s="162"/>
      <c r="AC57" s="18"/>
    </row>
    <row r="58" spans="1:29" ht="15" customHeight="1">
      <c r="A58" s="10" t="s">
        <v>159</v>
      </c>
      <c r="B58" s="57"/>
      <c r="C58" s="6">
        <v>100000</v>
      </c>
      <c r="D58" s="6">
        <v>100000</v>
      </c>
      <c r="E58" s="48">
        <f>IF(C58=0,,(D58-C58)/C58)</f>
        <v>0</v>
      </c>
      <c r="F58" s="42"/>
      <c r="G58" s="6">
        <v>100000</v>
      </c>
      <c r="H58" s="48"/>
      <c r="I58" s="6">
        <v>100000</v>
      </c>
      <c r="J58" s="6">
        <v>100000</v>
      </c>
      <c r="K58" s="6">
        <f t="shared" si="16"/>
        <v>0</v>
      </c>
      <c r="L58" s="87">
        <f t="shared" si="17"/>
        <v>0</v>
      </c>
      <c r="N58" s="25"/>
      <c r="P58" s="6">
        <v>90000</v>
      </c>
      <c r="Q58" s="7">
        <f t="shared" si="18"/>
        <v>0.9</v>
      </c>
      <c r="S58" s="6">
        <v>90000</v>
      </c>
      <c r="T58" s="7">
        <f t="shared" si="19"/>
        <v>0.9</v>
      </c>
      <c r="U58" s="79"/>
      <c r="V58" s="87">
        <f t="shared" si="20"/>
        <v>0</v>
      </c>
      <c r="X58" s="37"/>
      <c r="Y58" s="36"/>
      <c r="AA58" s="18"/>
      <c r="AB58" s="162"/>
      <c r="AC58" s="18"/>
    </row>
    <row r="59" spans="1:29" ht="15" customHeight="1">
      <c r="A59" s="102" t="s">
        <v>160</v>
      </c>
      <c r="B59" s="103"/>
      <c r="C59" s="97">
        <v>200000</v>
      </c>
      <c r="D59" s="97">
        <v>200000</v>
      </c>
      <c r="E59" s="98">
        <f t="shared" si="14"/>
        <v>0</v>
      </c>
      <c r="F59" s="96"/>
      <c r="G59" s="97">
        <v>200000</v>
      </c>
      <c r="H59" s="98">
        <f t="shared" si="15"/>
        <v>0</v>
      </c>
      <c r="I59" s="97">
        <v>500000</v>
      </c>
      <c r="J59" s="97">
        <v>700000</v>
      </c>
      <c r="K59" s="97">
        <f t="shared" si="16"/>
        <v>200000</v>
      </c>
      <c r="L59" s="99">
        <f t="shared" si="17"/>
        <v>0.4</v>
      </c>
      <c r="N59" s="25"/>
      <c r="P59" s="97">
        <v>630000</v>
      </c>
      <c r="Q59" s="149">
        <f t="shared" si="18"/>
        <v>0.9</v>
      </c>
      <c r="R59" s="94"/>
      <c r="S59" s="97">
        <v>180000</v>
      </c>
      <c r="T59" s="149">
        <f t="shared" si="19"/>
        <v>0.9</v>
      </c>
      <c r="U59" s="12"/>
      <c r="V59" s="145">
        <f t="shared" si="20"/>
        <v>0</v>
      </c>
      <c r="X59" s="37"/>
      <c r="Y59" s="36"/>
      <c r="AA59" s="18"/>
      <c r="AB59" s="162"/>
      <c r="AC59" s="18"/>
    </row>
    <row r="60" spans="1:29" ht="15" customHeight="1">
      <c r="A60" s="10" t="s">
        <v>192</v>
      </c>
      <c r="B60" s="57"/>
      <c r="C60" s="6">
        <v>700000</v>
      </c>
      <c r="D60" s="6">
        <v>700000</v>
      </c>
      <c r="E60" s="48">
        <f t="shared" si="14"/>
        <v>0</v>
      </c>
      <c r="F60" s="42"/>
      <c r="G60" s="6">
        <v>700000</v>
      </c>
      <c r="H60" s="48">
        <f t="shared" si="15"/>
        <v>0</v>
      </c>
      <c r="I60" s="6">
        <v>700000</v>
      </c>
      <c r="J60" s="6">
        <v>700000</v>
      </c>
      <c r="K60" s="6">
        <f t="shared" si="16"/>
        <v>0</v>
      </c>
      <c r="L60" s="87">
        <f t="shared" si="17"/>
        <v>0</v>
      </c>
      <c r="N60" s="25"/>
      <c r="P60" s="6">
        <v>630000</v>
      </c>
      <c r="Q60" s="7">
        <f t="shared" si="18"/>
        <v>0.9</v>
      </c>
      <c r="S60" s="6">
        <v>630000</v>
      </c>
      <c r="T60" s="7">
        <f t="shared" si="19"/>
        <v>0.9</v>
      </c>
      <c r="U60" s="79"/>
      <c r="V60" s="87">
        <f t="shared" si="20"/>
        <v>0</v>
      </c>
      <c r="X60" s="37"/>
      <c r="Y60" s="36"/>
      <c r="AA60" s="18"/>
      <c r="AB60" s="162"/>
      <c r="AC60" s="18"/>
    </row>
    <row r="61" spans="1:29" ht="15" customHeight="1">
      <c r="A61" s="102" t="s">
        <v>193</v>
      </c>
      <c r="B61" s="103"/>
      <c r="C61" s="97">
        <v>100000</v>
      </c>
      <c r="D61" s="97">
        <v>100000</v>
      </c>
      <c r="E61" s="98">
        <f t="shared" si="14"/>
        <v>0</v>
      </c>
      <c r="F61" s="96"/>
      <c r="G61" s="97">
        <v>100000</v>
      </c>
      <c r="H61" s="98">
        <f t="shared" si="15"/>
        <v>0</v>
      </c>
      <c r="I61" s="97">
        <v>100000</v>
      </c>
      <c r="J61" s="97">
        <v>100000</v>
      </c>
      <c r="K61" s="97">
        <f t="shared" si="16"/>
        <v>0</v>
      </c>
      <c r="L61" s="99">
        <f t="shared" si="17"/>
        <v>0</v>
      </c>
      <c r="N61" s="25"/>
      <c r="P61" s="97">
        <v>90000</v>
      </c>
      <c r="Q61" s="149">
        <f t="shared" si="18"/>
        <v>0.9</v>
      </c>
      <c r="R61" s="94"/>
      <c r="S61" s="97">
        <v>90000</v>
      </c>
      <c r="T61" s="149">
        <f t="shared" si="19"/>
        <v>0.9</v>
      </c>
      <c r="U61" s="12"/>
      <c r="V61" s="145">
        <f t="shared" si="20"/>
        <v>0</v>
      </c>
      <c r="X61" s="37"/>
      <c r="Y61" s="36"/>
      <c r="AA61" s="18"/>
      <c r="AB61" s="162"/>
      <c r="AC61" s="18"/>
    </row>
    <row r="62" spans="1:29" ht="15" customHeight="1">
      <c r="A62" s="10" t="s">
        <v>162</v>
      </c>
      <c r="B62" s="57"/>
      <c r="C62" s="6">
        <v>400000</v>
      </c>
      <c r="D62" s="6">
        <v>400000</v>
      </c>
      <c r="E62" s="48">
        <f t="shared" si="14"/>
        <v>0</v>
      </c>
      <c r="F62" s="42"/>
      <c r="G62" s="6">
        <v>400000</v>
      </c>
      <c r="H62" s="48">
        <f t="shared" si="15"/>
        <v>0</v>
      </c>
      <c r="I62" s="6">
        <v>400000</v>
      </c>
      <c r="J62" s="6">
        <v>400000</v>
      </c>
      <c r="K62" s="6">
        <f t="shared" si="16"/>
        <v>0</v>
      </c>
      <c r="L62" s="87">
        <f t="shared" si="17"/>
        <v>0</v>
      </c>
      <c r="N62" s="25"/>
      <c r="P62" s="6">
        <v>360000</v>
      </c>
      <c r="Q62" s="7">
        <f t="shared" si="18"/>
        <v>0.9</v>
      </c>
      <c r="S62" s="6">
        <v>360000</v>
      </c>
      <c r="T62" s="7">
        <f t="shared" si="19"/>
        <v>0.9</v>
      </c>
      <c r="U62" s="79"/>
      <c r="V62" s="87">
        <f t="shared" si="20"/>
        <v>0</v>
      </c>
      <c r="X62" s="37"/>
      <c r="Y62" s="36"/>
      <c r="AA62" s="18"/>
      <c r="AB62" s="162"/>
      <c r="AC62" s="18"/>
    </row>
    <row r="63" spans="1:29" ht="15" customHeight="1" thickBot="1">
      <c r="A63" s="102" t="s">
        <v>46</v>
      </c>
      <c r="B63" s="103"/>
      <c r="C63" s="97">
        <v>500000</v>
      </c>
      <c r="D63" s="97">
        <v>500000</v>
      </c>
      <c r="E63" s="142">
        <f t="shared" si="14"/>
        <v>0</v>
      </c>
      <c r="F63" s="96"/>
      <c r="G63" s="97">
        <v>500000</v>
      </c>
      <c r="H63" s="98">
        <f t="shared" si="15"/>
        <v>0</v>
      </c>
      <c r="I63" s="97">
        <v>500000</v>
      </c>
      <c r="J63" s="97">
        <v>500000</v>
      </c>
      <c r="K63" s="97">
        <f t="shared" si="16"/>
        <v>0</v>
      </c>
      <c r="L63" s="99">
        <f t="shared" si="17"/>
        <v>0</v>
      </c>
      <c r="N63" s="25"/>
      <c r="P63" s="97">
        <v>450000</v>
      </c>
      <c r="Q63" s="149">
        <f t="shared" si="18"/>
        <v>0.9</v>
      </c>
      <c r="R63" s="94"/>
      <c r="S63" s="97">
        <v>450000</v>
      </c>
      <c r="T63" s="149">
        <f t="shared" si="19"/>
        <v>0.9</v>
      </c>
      <c r="U63" s="12"/>
      <c r="V63" s="145">
        <f t="shared" si="20"/>
        <v>0</v>
      </c>
      <c r="X63" s="37"/>
      <c r="Y63" s="36"/>
      <c r="AA63" s="18"/>
      <c r="AB63" s="162"/>
      <c r="AC63" s="18"/>
    </row>
    <row r="64" spans="1:28" ht="15" thickBot="1">
      <c r="A64" s="133" t="s">
        <v>194</v>
      </c>
      <c r="B64" s="134"/>
      <c r="C64" s="138">
        <f>SUM(C57:C63)</f>
        <v>3000000</v>
      </c>
      <c r="D64" s="135">
        <f>SUM(D57:D63)</f>
        <v>2950000</v>
      </c>
      <c r="E64" s="136">
        <f>(D64-C64)/C64</f>
        <v>-0.016666666666666666</v>
      </c>
      <c r="F64" s="137"/>
      <c r="G64" s="138">
        <f>SUM(G57:G63)</f>
        <v>3000000</v>
      </c>
      <c r="H64" s="139">
        <f>(G64-D64)/D64</f>
        <v>0.01694915254237288</v>
      </c>
      <c r="I64" s="138">
        <f>SUM(I57:I63)</f>
        <v>3300000</v>
      </c>
      <c r="J64" s="138">
        <f>SUM(J57:J63)</f>
        <v>3500000</v>
      </c>
      <c r="K64" s="138">
        <f>SUM(K57:K63)</f>
        <v>200000</v>
      </c>
      <c r="L64" s="88">
        <f t="shared" si="17"/>
        <v>0.06060606060606061</v>
      </c>
      <c r="N64" s="25"/>
      <c r="P64" s="105">
        <f>SUM(P57:P63)</f>
        <v>3150000</v>
      </c>
      <c r="Q64" s="107">
        <f>P64/J64</f>
        <v>0.9</v>
      </c>
      <c r="R64" s="94"/>
      <c r="S64" s="105">
        <f>SUM(S57:S63)</f>
        <v>2655000</v>
      </c>
      <c r="T64" s="107">
        <f>S64/D64</f>
        <v>0.9</v>
      </c>
      <c r="U64" s="108"/>
      <c r="V64" s="106">
        <f>Q64-T64</f>
        <v>0</v>
      </c>
      <c r="X64" s="80" t="str">
        <f>IF(ABS(Q64-T64)&lt;$Z$4,"Selon les prévisions",IF(Q64&gt;T64,"Supérieure aux prévisions","Inférieur aux prévisions"))</f>
        <v>Selon les prévisions</v>
      </c>
      <c r="Y64" s="36"/>
      <c r="AA64" s="18"/>
      <c r="AB64" s="162"/>
    </row>
    <row r="65" spans="2:28" ht="9.75" customHeight="1" thickBot="1">
      <c r="B65" s="17"/>
      <c r="C65" s="3"/>
      <c r="D65" s="20"/>
      <c r="E65" s="50"/>
      <c r="F65" s="11"/>
      <c r="G65" s="3"/>
      <c r="H65" s="46"/>
      <c r="I65" s="3"/>
      <c r="J65" s="3"/>
      <c r="K65" s="3"/>
      <c r="L65" s="89"/>
      <c r="N65" s="25"/>
      <c r="P65" s="3"/>
      <c r="Q65" s="3"/>
      <c r="S65" s="3"/>
      <c r="T65" s="3"/>
      <c r="U65" s="3"/>
      <c r="V65" s="89"/>
      <c r="X65" s="34"/>
      <c r="Y65" s="35"/>
      <c r="AA65" s="18"/>
      <c r="AB65" s="162"/>
    </row>
    <row r="66" spans="1:28" ht="13.5" customHeight="1" thickBot="1">
      <c r="A66" s="1" t="s">
        <v>155</v>
      </c>
      <c r="B66" s="17"/>
      <c r="C66" s="8">
        <f>-C53</f>
        <v>24000000</v>
      </c>
      <c r="D66" s="8">
        <f>-D53</f>
        <v>24500000</v>
      </c>
      <c r="E66" s="49">
        <f>(D66-C66)/C66</f>
        <v>0.020833333333333332</v>
      </c>
      <c r="F66" s="3"/>
      <c r="G66" s="8">
        <f>-G53</f>
        <v>25000000</v>
      </c>
      <c r="H66" s="139">
        <f>(G66-D66)/D66</f>
        <v>0.02040816326530612</v>
      </c>
      <c r="I66" s="8">
        <f>-I53</f>
        <v>25000000</v>
      </c>
      <c r="J66" s="8">
        <f>-J53</f>
        <v>25000000</v>
      </c>
      <c r="K66" s="8">
        <f>IF(I66=0,J66-G66,J66-I66)</f>
        <v>0</v>
      </c>
      <c r="L66" s="88">
        <f>IF(I66=0,K66/G66,K66/I66)</f>
        <v>0</v>
      </c>
      <c r="N66" s="25"/>
      <c r="P66" s="8">
        <f>-P53</f>
        <v>22500000</v>
      </c>
      <c r="Q66" s="9">
        <f>P66/J66</f>
        <v>0.9</v>
      </c>
      <c r="S66" s="8">
        <f>-S53</f>
        <v>22050000</v>
      </c>
      <c r="T66" s="9">
        <f>S66/D66</f>
        <v>0.9</v>
      </c>
      <c r="U66" s="3"/>
      <c r="V66" s="88">
        <f>Q66-T66</f>
        <v>0</v>
      </c>
      <c r="X66" s="80" t="str">
        <f>IF(ABS(Q66-T66)&lt;$Z$4,"Selon les prévisions",IF(Q66&gt;T66,"Supérieure aux prévisions","Inférieur aux prévisions"))</f>
        <v>Selon les prévisions</v>
      </c>
      <c r="Y66" s="35"/>
      <c r="AA66" s="18"/>
      <c r="AB66" s="162"/>
    </row>
    <row r="67" spans="2:28" ht="6.75" customHeight="1" thickBot="1">
      <c r="B67" s="17"/>
      <c r="C67" s="3"/>
      <c r="D67" s="21"/>
      <c r="E67" s="53"/>
      <c r="F67" s="3"/>
      <c r="G67" s="3"/>
      <c r="H67" s="46"/>
      <c r="I67" s="3"/>
      <c r="J67" s="3"/>
      <c r="K67" s="3"/>
      <c r="L67" s="89"/>
      <c r="N67" s="25"/>
      <c r="P67" s="3"/>
      <c r="Q67" s="3"/>
      <c r="S67" s="3"/>
      <c r="T67" s="3"/>
      <c r="U67" s="3"/>
      <c r="V67" s="89"/>
      <c r="X67" s="34"/>
      <c r="Y67" s="35"/>
      <c r="AA67" s="18"/>
      <c r="AB67" s="162"/>
    </row>
    <row r="68" spans="1:28" ht="12.75">
      <c r="A68" s="1" t="s">
        <v>156</v>
      </c>
      <c r="B68" s="16"/>
      <c r="C68" s="5"/>
      <c r="D68" s="5"/>
      <c r="E68" s="47"/>
      <c r="F68" s="75"/>
      <c r="G68" s="5"/>
      <c r="H68" s="47"/>
      <c r="I68" s="5"/>
      <c r="J68" s="5"/>
      <c r="K68" s="5"/>
      <c r="L68" s="90"/>
      <c r="N68" s="25"/>
      <c r="P68" s="5"/>
      <c r="Q68" s="5"/>
      <c r="S68" s="5"/>
      <c r="T68" s="5"/>
      <c r="U68" s="3"/>
      <c r="V68" s="90"/>
      <c r="X68" s="34"/>
      <c r="Y68" s="35"/>
      <c r="AA68" s="18"/>
      <c r="AB68" s="162"/>
    </row>
    <row r="69" spans="1:29" ht="12.75">
      <c r="A69" s="102" t="s">
        <v>157</v>
      </c>
      <c r="B69" s="103"/>
      <c r="C69" s="97">
        <v>11500000</v>
      </c>
      <c r="D69" s="97">
        <v>11500000</v>
      </c>
      <c r="E69" s="98">
        <f>IF(C69=0,,(D69-C69)/C69)</f>
        <v>0</v>
      </c>
      <c r="F69" s="104"/>
      <c r="G69" s="97">
        <v>11750000</v>
      </c>
      <c r="H69" s="98">
        <f>IF(D69=0,,(G69-D69)/D69)</f>
        <v>0.021739130434782608</v>
      </c>
      <c r="I69" s="97">
        <v>11750000</v>
      </c>
      <c r="J69" s="97">
        <v>12000000</v>
      </c>
      <c r="K69" s="97">
        <f>IF(I69=0,J69-G69,J69-I69)</f>
        <v>250000</v>
      </c>
      <c r="L69" s="99">
        <f>IF(I69=0,K69/G69,K69/I69)</f>
        <v>0.02127659574468085</v>
      </c>
      <c r="N69" s="25"/>
      <c r="P69" s="97">
        <v>10800000</v>
      </c>
      <c r="Q69" s="100">
        <f>IF(J69=0,,P69/J69)</f>
        <v>0.9</v>
      </c>
      <c r="R69" s="94"/>
      <c r="S69" s="97">
        <v>10350000</v>
      </c>
      <c r="T69" s="100">
        <f>IF(D69=0,,S69/D69)</f>
        <v>0.9</v>
      </c>
      <c r="U69" s="101"/>
      <c r="V69" s="99">
        <f>Q69-T69</f>
        <v>0</v>
      </c>
      <c r="X69" s="34"/>
      <c r="Y69" s="35"/>
      <c r="AA69" s="18"/>
      <c r="AB69" s="162"/>
      <c r="AC69" s="18"/>
    </row>
    <row r="70" spans="1:29" ht="14.25">
      <c r="A70" s="10" t="s">
        <v>161</v>
      </c>
      <c r="B70" s="57"/>
      <c r="C70" s="6">
        <v>7000000</v>
      </c>
      <c r="D70" s="6">
        <v>7000000</v>
      </c>
      <c r="E70" s="48">
        <f>IF(C70=0,,(D70-C70)/C70)</f>
        <v>0</v>
      </c>
      <c r="F70" s="42"/>
      <c r="G70" s="6">
        <v>7000000</v>
      </c>
      <c r="H70" s="48">
        <f>IF(D70=0,,(G70-D70)/D70)</f>
        <v>0</v>
      </c>
      <c r="I70" s="6">
        <v>7000000</v>
      </c>
      <c r="J70" s="6">
        <v>7000000</v>
      </c>
      <c r="K70" s="6">
        <f>IF(I70=0,J70-G70,J70-I70)</f>
        <v>0</v>
      </c>
      <c r="L70" s="87">
        <f>IF(I70=0,K70/G70,K70/I70)</f>
        <v>0</v>
      </c>
      <c r="N70" s="25"/>
      <c r="P70" s="6">
        <v>6300000</v>
      </c>
      <c r="Q70" s="7">
        <f>IF(J70=0,,P70/J70)</f>
        <v>0.9</v>
      </c>
      <c r="S70" s="6">
        <v>6300000</v>
      </c>
      <c r="T70" s="7">
        <f>IF(D70=0,,S70/D70)</f>
        <v>0.9</v>
      </c>
      <c r="U70" s="79"/>
      <c r="V70" s="87">
        <f>Q70-T70</f>
        <v>0</v>
      </c>
      <c r="X70" s="37"/>
      <c r="Y70" s="36"/>
      <c r="AA70" s="18"/>
      <c r="AB70" s="162"/>
      <c r="AC70" s="18"/>
    </row>
    <row r="71" spans="1:29" ht="14.25">
      <c r="A71" s="102" t="s">
        <v>166</v>
      </c>
      <c r="B71" s="103"/>
      <c r="C71" s="97">
        <v>100000</v>
      </c>
      <c r="D71" s="97">
        <v>1000000</v>
      </c>
      <c r="E71" s="98">
        <f>IF(C71=0,,(D71-C71)/C71)</f>
        <v>9</v>
      </c>
      <c r="F71" s="104"/>
      <c r="G71" s="97">
        <v>1000000</v>
      </c>
      <c r="H71" s="98">
        <f>IF(D71=0,,(G71-D71)/D71)</f>
        <v>0</v>
      </c>
      <c r="I71" s="97">
        <v>1000000</v>
      </c>
      <c r="J71" s="97">
        <v>1000000</v>
      </c>
      <c r="K71" s="97">
        <f>IF(I71=0,J71-G71,J71-I71)</f>
        <v>0</v>
      </c>
      <c r="L71" s="99">
        <f>IF(I71=0,K71/G71,K71/I71)</f>
        <v>0</v>
      </c>
      <c r="N71" s="25"/>
      <c r="P71" s="97">
        <v>900000</v>
      </c>
      <c r="Q71" s="100">
        <f>IF(J71=0,,P71/J71)</f>
        <v>0.9</v>
      </c>
      <c r="R71" s="94"/>
      <c r="S71" s="97">
        <v>900000</v>
      </c>
      <c r="T71" s="100">
        <f>IF(D71=0,,S71/D71)</f>
        <v>0.9</v>
      </c>
      <c r="U71" s="101"/>
      <c r="V71" s="99">
        <f>Q71-T71</f>
        <v>0</v>
      </c>
      <c r="X71" s="37"/>
      <c r="Y71" s="36"/>
      <c r="AA71" s="18"/>
      <c r="AB71" s="162"/>
      <c r="AC71" s="18"/>
    </row>
    <row r="72" spans="1:28" ht="10.5" customHeight="1" thickBot="1">
      <c r="A72" s="10"/>
      <c r="B72" s="57"/>
      <c r="C72" s="6"/>
      <c r="D72" s="6"/>
      <c r="E72" s="141"/>
      <c r="F72" s="77"/>
      <c r="G72" s="6"/>
      <c r="H72" s="48"/>
      <c r="I72" s="6"/>
      <c r="J72" s="6"/>
      <c r="K72" s="6"/>
      <c r="L72" s="87"/>
      <c r="N72" s="25"/>
      <c r="P72" s="6"/>
      <c r="Q72" s="7"/>
      <c r="S72" s="6"/>
      <c r="T72" s="7"/>
      <c r="U72" s="79"/>
      <c r="V72" s="87"/>
      <c r="X72" s="37"/>
      <c r="Y72" s="36"/>
      <c r="AA72" s="18"/>
      <c r="AB72" s="162"/>
    </row>
    <row r="73" spans="1:28" ht="15" thickBot="1">
      <c r="A73" s="1" t="s">
        <v>167</v>
      </c>
      <c r="B73" s="16"/>
      <c r="C73" s="8">
        <f>SUM(C69:C72)</f>
        <v>18600000</v>
      </c>
      <c r="D73" s="8">
        <f>SUM(D69:D72)</f>
        <v>19500000</v>
      </c>
      <c r="E73" s="49">
        <f>IF(C73=0,,(D73-C73)/C73)</f>
        <v>0.04838709677419355</v>
      </c>
      <c r="F73" s="78"/>
      <c r="G73" s="8">
        <f>SUM(G69:G72)</f>
        <v>19750000</v>
      </c>
      <c r="H73" s="49">
        <f>(G73-D73)/D73</f>
        <v>0.01282051282051282</v>
      </c>
      <c r="I73" s="8">
        <f>SUM(I69:I72)</f>
        <v>19750000</v>
      </c>
      <c r="J73" s="8">
        <f>SUM(J69:J72)</f>
        <v>20000000</v>
      </c>
      <c r="K73" s="8">
        <f>SUM(K69:K71)</f>
        <v>250000</v>
      </c>
      <c r="L73" s="88">
        <f>IF(I73=0,K73/G73,K73/I73)</f>
        <v>0.012658227848101266</v>
      </c>
      <c r="N73" s="25"/>
      <c r="P73" s="8">
        <f>SUM(P69:P72)</f>
        <v>18000000</v>
      </c>
      <c r="Q73" s="9">
        <f>P73/J73</f>
        <v>0.9</v>
      </c>
      <c r="S73" s="8">
        <f>SUM(S69:S72)</f>
        <v>17550000</v>
      </c>
      <c r="T73" s="9">
        <f>S73/D73</f>
        <v>0.9</v>
      </c>
      <c r="U73" s="12"/>
      <c r="V73" s="88">
        <f>Q73-T73</f>
        <v>0</v>
      </c>
      <c r="X73" s="80" t="str">
        <f>IF(ABS(Q73-T73)&lt;$Z$4,"Selon les prévisions",IF(Q73&gt;T73,"Supérieure aux prévisions","Inférieur aux prévisions"))</f>
        <v>Selon les prévisions</v>
      </c>
      <c r="Y73" s="36"/>
      <c r="AA73" s="18"/>
      <c r="AB73" s="162"/>
    </row>
    <row r="74" spans="2:28" ht="6.75" customHeight="1" thickBot="1">
      <c r="B74" s="17"/>
      <c r="C74" s="21"/>
      <c r="D74" s="21"/>
      <c r="E74" s="46"/>
      <c r="F74" s="3"/>
      <c r="G74" s="3"/>
      <c r="H74" s="46"/>
      <c r="I74" s="3"/>
      <c r="J74" s="3"/>
      <c r="K74" s="3"/>
      <c r="L74" s="89"/>
      <c r="N74" s="25"/>
      <c r="P74" s="3"/>
      <c r="Q74" s="3"/>
      <c r="S74" s="3"/>
      <c r="T74" s="3"/>
      <c r="U74" s="3"/>
      <c r="V74" s="89"/>
      <c r="X74" s="34"/>
      <c r="Y74" s="35"/>
      <c r="AA74" s="18"/>
      <c r="AB74" s="162"/>
    </row>
    <row r="75" spans="1:28" ht="15" thickBot="1">
      <c r="A75" s="1" t="s">
        <v>168</v>
      </c>
      <c r="B75" s="16"/>
      <c r="C75" s="8">
        <f>C54+C64+C66+C73</f>
        <v>162600000</v>
      </c>
      <c r="D75" s="8">
        <f>D54+D64+D66+D73</f>
        <v>164950000</v>
      </c>
      <c r="E75" s="49">
        <f>(D75-C75)/C75</f>
        <v>0.014452644526445265</v>
      </c>
      <c r="F75" s="76"/>
      <c r="G75" s="8">
        <f>G54+G64+G66+G73</f>
        <v>163000000</v>
      </c>
      <c r="H75" s="49">
        <f>(G75-D75)/D75</f>
        <v>-0.011821764170960897</v>
      </c>
      <c r="I75" s="8">
        <f>I54+I64+I66+I73</f>
        <v>163700000</v>
      </c>
      <c r="J75" s="8">
        <f>J54+J64+J66+J73</f>
        <v>165650000</v>
      </c>
      <c r="K75" s="8">
        <f>K54+K64+K66+K73</f>
        <v>1950000</v>
      </c>
      <c r="L75" s="88">
        <f>IF(I75=0,K75/G75,K75/I75)</f>
        <v>0.011912034208918754</v>
      </c>
      <c r="N75" s="26"/>
      <c r="P75" s="8">
        <f>P54+P64+P66+P73</f>
        <v>146735000</v>
      </c>
      <c r="Q75" s="9">
        <f>P75/J75</f>
        <v>0.8858134621189254</v>
      </c>
      <c r="S75" s="8">
        <f>S54+S64+S66+S73</f>
        <v>145655000</v>
      </c>
      <c r="T75" s="9">
        <f>S75/D75</f>
        <v>0.883025159139133</v>
      </c>
      <c r="U75" s="12"/>
      <c r="V75" s="88">
        <f>Q75-T75</f>
        <v>0.0027883029797923786</v>
      </c>
      <c r="X75" s="81" t="str">
        <f>IF(ABS(Q75-T75)&lt;$Z$4,"Selon les prévisions",IF(Q75&gt;T75,"Supérieure aux prévisions","Inférieur aux prévisions"))</f>
        <v>Selon les prévisions</v>
      </c>
      <c r="Y75" s="38"/>
      <c r="AA75" s="18"/>
      <c r="AB75" s="162"/>
    </row>
    <row r="76" spans="1:28" ht="7.5" customHeight="1">
      <c r="A76" s="1"/>
      <c r="B76" s="1"/>
      <c r="C76" s="2"/>
      <c r="D76" s="2"/>
      <c r="E76" s="44"/>
      <c r="F76" s="3"/>
      <c r="G76" s="2"/>
      <c r="H76" s="44"/>
      <c r="I76" s="2"/>
      <c r="J76" s="2"/>
      <c r="K76" s="2"/>
      <c r="L76" s="2"/>
      <c r="Q76" s="2"/>
      <c r="S76" s="24"/>
      <c r="T76" s="2"/>
      <c r="U76" s="2"/>
      <c r="V76" s="2"/>
      <c r="AA76" s="18"/>
      <c r="AB76" s="162"/>
    </row>
    <row r="77" spans="7:28" ht="12.75">
      <c r="G77" s="18"/>
      <c r="AA77" s="18"/>
      <c r="AB77" s="162"/>
    </row>
    <row r="78" spans="1:28" ht="15">
      <c r="A78" s="111"/>
      <c r="B78" s="112"/>
      <c r="C78" s="112"/>
      <c r="D78" s="112"/>
      <c r="E78" s="112"/>
      <c r="F78" s="112"/>
      <c r="G78" s="112"/>
      <c r="H78" s="112"/>
      <c r="I78" s="112"/>
      <c r="J78" s="155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AA78" s="18"/>
      <c r="AB78" s="162"/>
    </row>
    <row r="79" spans="1:28" ht="15">
      <c r="A79" s="74" t="s">
        <v>195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AA79" s="18"/>
      <c r="AB79" s="162"/>
    </row>
    <row r="80" spans="1:28" ht="15">
      <c r="A80" s="7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AA80" s="18"/>
      <c r="AB80" s="162"/>
    </row>
    <row r="81" spans="1:28" ht="15">
      <c r="A81" s="74" t="s">
        <v>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AA81" s="18"/>
      <c r="AB81" s="162"/>
    </row>
    <row r="82" spans="1:28" ht="15">
      <c r="A82" s="7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AA82" s="18"/>
      <c r="AB82" s="162"/>
    </row>
    <row r="83" spans="1:25" ht="15">
      <c r="A83" s="74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</row>
    <row r="84" spans="1:25" ht="15">
      <c r="A84" s="7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</row>
    <row r="85" spans="1:25" ht="15">
      <c r="A85" s="74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</row>
    <row r="86" spans="1:25" ht="15">
      <c r="A86" s="74" t="s">
        <v>196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</row>
    <row r="87" spans="1:25" ht="15">
      <c r="A87" s="7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</row>
    <row r="88" spans="1:25" ht="15">
      <c r="A88" s="7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</row>
    <row r="89" spans="1:25" ht="15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</row>
    <row r="90" spans="1:25" ht="15" hidden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</row>
    <row r="91" spans="1:25" ht="15" hidden="1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</row>
    <row r="92" spans="1:25" ht="15" hidden="1">
      <c r="A92" s="114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</row>
    <row r="93" spans="1:25" ht="15" hidden="1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</row>
    <row r="94" spans="1:25" ht="15" hidden="1">
      <c r="A94" s="114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</row>
    <row r="95" spans="1:25" ht="1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</row>
    <row r="96" spans="1:25" ht="1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</row>
    <row r="97" spans="1:25" ht="15">
      <c r="A97" s="117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</row>
  </sheetData>
  <sheetProtection/>
  <mergeCells count="8">
    <mergeCell ref="C8:E8"/>
    <mergeCell ref="G8:L8"/>
    <mergeCell ref="G6:N6"/>
    <mergeCell ref="Q6:Y6"/>
    <mergeCell ref="V8:V10"/>
    <mergeCell ref="X8:Y10"/>
    <mergeCell ref="K9:L9"/>
    <mergeCell ref="N9:N10"/>
  </mergeCells>
  <printOptions/>
  <pageMargins left="0.63" right="0.32" top="0.23" bottom="0.16" header="0.19" footer="0.16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2" max="2" width="22.140625" style="0" customWidth="1"/>
    <col min="3" max="4" width="10.28125" style="0" bestFit="1" customWidth="1"/>
    <col min="5" max="5" width="13.8515625" style="0" bestFit="1" customWidth="1"/>
  </cols>
  <sheetData>
    <row r="1" spans="1:7" ht="15.75">
      <c r="A1" s="55" t="str">
        <f>Sommaire!A2</f>
        <v>Nom du conseil scolaire</v>
      </c>
      <c r="G1" t="s">
        <v>98</v>
      </c>
    </row>
    <row r="2" ht="15.75">
      <c r="A2" s="28" t="s">
        <v>88</v>
      </c>
    </row>
    <row r="3" ht="15.75">
      <c r="A3" s="28"/>
    </row>
    <row r="4" ht="15.75">
      <c r="A4" s="28"/>
    </row>
    <row r="6" ht="12.75">
      <c r="A6" s="93" t="s">
        <v>38</v>
      </c>
    </row>
    <row r="7" spans="1:6" ht="27" customHeight="1">
      <c r="A7" t="s">
        <v>89</v>
      </c>
      <c r="C7" t="s">
        <v>19</v>
      </c>
      <c r="D7" t="s">
        <v>39</v>
      </c>
      <c r="E7" s="495" t="s">
        <v>199</v>
      </c>
      <c r="F7" s="496"/>
    </row>
    <row r="8" spans="5:6" ht="14.25">
      <c r="E8" s="59" t="s">
        <v>96</v>
      </c>
      <c r="F8" s="2" t="s">
        <v>22</v>
      </c>
    </row>
    <row r="9" spans="1:6" ht="12.75">
      <c r="A9" t="s">
        <v>61</v>
      </c>
      <c r="E9" s="2"/>
      <c r="F9" s="2"/>
    </row>
    <row r="10" spans="2:6" ht="14.25">
      <c r="B10" s="10" t="s">
        <v>90</v>
      </c>
      <c r="C10" s="120">
        <v>4000</v>
      </c>
      <c r="D10" s="120">
        <v>4100</v>
      </c>
      <c r="E10" s="2">
        <f>+D10-C10</f>
        <v>100</v>
      </c>
      <c r="F10" s="92">
        <f>+E10/C10</f>
        <v>0.025</v>
      </c>
    </row>
    <row r="11" spans="2:6" ht="12.75">
      <c r="B11" t="s">
        <v>24</v>
      </c>
      <c r="C11" s="120">
        <v>4500</v>
      </c>
      <c r="D11" s="120">
        <v>4450</v>
      </c>
      <c r="E11" s="2">
        <f>+D11-C11</f>
        <v>-50</v>
      </c>
      <c r="F11" s="92">
        <f>+E11/C11</f>
        <v>-0.011111111111111112</v>
      </c>
    </row>
    <row r="12" spans="1:6" ht="12.75">
      <c r="A12" t="str">
        <f>"Total "&amp;A9</f>
        <v>Total Élémentaire</v>
      </c>
      <c r="C12" s="39">
        <f>+C11+C10</f>
        <v>8500</v>
      </c>
      <c r="D12" s="39">
        <f>+D11+D10</f>
        <v>8550</v>
      </c>
      <c r="E12" s="2">
        <f>+D12-C12</f>
        <v>50</v>
      </c>
      <c r="F12" s="92">
        <f>+E12/C12</f>
        <v>0.0058823529411764705</v>
      </c>
    </row>
    <row r="13" spans="1:6" ht="12.75">
      <c r="A13" t="s">
        <v>63</v>
      </c>
      <c r="C13" s="120"/>
      <c r="D13" s="120"/>
      <c r="E13" s="2"/>
      <c r="F13" s="92"/>
    </row>
    <row r="14" spans="2:6" ht="12.75">
      <c r="B14" t="s">
        <v>91</v>
      </c>
      <c r="C14" s="120">
        <v>4800</v>
      </c>
      <c r="D14" s="120">
        <v>4750</v>
      </c>
      <c r="E14" s="2">
        <f>+D14-C14</f>
        <v>-50</v>
      </c>
      <c r="F14" s="92">
        <f>+E14/C14</f>
        <v>-0.010416666666666666</v>
      </c>
    </row>
    <row r="15" spans="2:6" ht="12.75">
      <c r="B15" t="s">
        <v>92</v>
      </c>
      <c r="C15" s="40">
        <v>1200</v>
      </c>
      <c r="D15" s="40">
        <v>1225</v>
      </c>
      <c r="E15" s="2">
        <f>+D15-C15</f>
        <v>25</v>
      </c>
      <c r="F15" s="92">
        <f>IF(C15=0,0,E15/C15)</f>
        <v>0.020833333333333332</v>
      </c>
    </row>
    <row r="16" spans="1:6" ht="12.75">
      <c r="A16" t="s">
        <v>66</v>
      </c>
      <c r="C16" s="120">
        <f>SUM(C14:C15)</f>
        <v>6000</v>
      </c>
      <c r="D16" s="120">
        <f>SUM(D14:D15)</f>
        <v>5975</v>
      </c>
      <c r="E16" s="2">
        <f>D16-C16</f>
        <v>-25</v>
      </c>
      <c r="F16" s="92">
        <f>+E16/C16</f>
        <v>-0.004166666666666667</v>
      </c>
    </row>
    <row r="17" spans="1:6" ht="12.75">
      <c r="A17" t="s">
        <v>25</v>
      </c>
      <c r="C17" s="39">
        <f>SUM(C12,C16)</f>
        <v>14500</v>
      </c>
      <c r="D17" s="39">
        <f>SUM(D12,D16)</f>
        <v>14525</v>
      </c>
      <c r="E17" s="2">
        <f>D17-C17</f>
        <v>25</v>
      </c>
      <c r="F17" s="92">
        <f>+E17/C17</f>
        <v>0.0017241379310344827</v>
      </c>
    </row>
    <row r="18" spans="3:6" ht="12.75">
      <c r="C18" s="120"/>
      <c r="D18" s="120"/>
      <c r="E18" s="2"/>
      <c r="F18" s="92"/>
    </row>
    <row r="19" spans="3:6" ht="12.75">
      <c r="C19" s="120"/>
      <c r="D19" s="120"/>
      <c r="E19" s="2"/>
      <c r="F19" s="92"/>
    </row>
    <row r="20" spans="1:6" ht="12.75">
      <c r="A20" s="93" t="s">
        <v>40</v>
      </c>
      <c r="C20" s="120"/>
      <c r="D20" s="120"/>
      <c r="E20" s="2"/>
      <c r="F20" s="92"/>
    </row>
    <row r="21" spans="1:6" ht="39" customHeight="1">
      <c r="A21" t="s">
        <v>41</v>
      </c>
      <c r="C21" s="120" t="s">
        <v>97</v>
      </c>
      <c r="D21" s="120" t="s">
        <v>42</v>
      </c>
      <c r="E21" s="495" t="s">
        <v>205</v>
      </c>
      <c r="F21" s="496"/>
    </row>
    <row r="22" spans="3:6" ht="12.75">
      <c r="C22" s="120"/>
      <c r="D22" s="120"/>
      <c r="E22" s="2" t="s">
        <v>23</v>
      </c>
      <c r="F22" s="92" t="s">
        <v>22</v>
      </c>
    </row>
    <row r="23" spans="1:6" ht="12.75">
      <c r="A23" t="s">
        <v>49</v>
      </c>
      <c r="C23" s="120"/>
      <c r="D23" s="120"/>
      <c r="E23" s="2"/>
      <c r="F23" s="92"/>
    </row>
    <row r="24" spans="2:6" ht="12.75">
      <c r="B24" t="s">
        <v>93</v>
      </c>
      <c r="C24" s="120">
        <v>600</v>
      </c>
      <c r="D24" s="120">
        <v>590</v>
      </c>
      <c r="E24" s="2">
        <f>+D24-C24</f>
        <v>-10</v>
      </c>
      <c r="F24" s="92">
        <f>+E24/C24</f>
        <v>-0.016666666666666666</v>
      </c>
    </row>
    <row r="25" spans="2:6" ht="12.75">
      <c r="B25" t="s">
        <v>94</v>
      </c>
      <c r="C25" s="40">
        <v>180</v>
      </c>
      <c r="D25" s="40">
        <v>195</v>
      </c>
      <c r="E25" s="2">
        <f>+D25-C25</f>
        <v>15</v>
      </c>
      <c r="F25" s="92">
        <f>+E25/C25</f>
        <v>0.08333333333333333</v>
      </c>
    </row>
    <row r="26" spans="1:6" ht="12.75">
      <c r="A26" t="str">
        <f>"Total "&amp;A23</f>
        <v>Total Classe</v>
      </c>
      <c r="C26" s="120">
        <f>+C25+C24</f>
        <v>780</v>
      </c>
      <c r="D26" s="120">
        <f>+D25+D24</f>
        <v>785</v>
      </c>
      <c r="E26" s="2">
        <f>+D26-C26</f>
        <v>5</v>
      </c>
      <c r="F26" s="92">
        <f>+E26/C26</f>
        <v>0.00641025641025641</v>
      </c>
    </row>
    <row r="27" spans="1:6" ht="12.75">
      <c r="A27" t="s">
        <v>95</v>
      </c>
      <c r="C27" s="120">
        <v>200</v>
      </c>
      <c r="D27" s="120">
        <v>198</v>
      </c>
      <c r="E27" s="2">
        <f>+D27-C27</f>
        <v>-2</v>
      </c>
      <c r="F27" s="92">
        <f>+E27/C27</f>
        <v>-0.01</v>
      </c>
    </row>
    <row r="28" spans="1:6" ht="12.75">
      <c r="A28" t="s">
        <v>25</v>
      </c>
      <c r="C28" s="39">
        <f>+C27+C26</f>
        <v>980</v>
      </c>
      <c r="D28" s="39">
        <f>+D27+D26</f>
        <v>983</v>
      </c>
      <c r="E28" s="2">
        <f>+E27+E26</f>
        <v>3</v>
      </c>
      <c r="F28" s="92">
        <f>+E28/C28</f>
        <v>0.003061224489795918</v>
      </c>
    </row>
    <row r="29" ht="12.75">
      <c r="F29" s="91"/>
    </row>
  </sheetData>
  <sheetProtection/>
  <mergeCells count="2">
    <mergeCell ref="E21:F21"/>
    <mergeCell ref="E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Lewis</dc:creator>
  <cp:keywords/>
  <dc:description/>
  <cp:lastModifiedBy>Bitima, Abeba (EDU)</cp:lastModifiedBy>
  <cp:lastPrinted>2015-05-14T13:18:01Z</cp:lastPrinted>
  <dcterms:created xsi:type="dcterms:W3CDTF">2009-03-09T14:05:22Z</dcterms:created>
  <dcterms:modified xsi:type="dcterms:W3CDTF">2015-06-15T15:04:04Z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